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emman\Documents\Auto-BT\Formato 3\"/>
    </mc:Choice>
  </mc:AlternateContent>
  <xr:revisionPtr revIDLastSave="0" documentId="13_ncr:1_{90FA4B87-2B42-489A-9FDF-CE0617C257C6}" xr6:coauthVersionLast="47" xr6:coauthVersionMax="47" xr10:uidLastSave="{00000000-0000-0000-0000-000000000000}"/>
  <bookViews>
    <workbookView xWindow="-110" yWindow="-110" windowWidth="19420" windowHeight="11500" activeTab="2" xr2:uid="{00000000-000D-0000-FFFF-FFFF00000000}"/>
  </bookViews>
  <sheets>
    <sheet name="Portada" sheetId="1" r:id="rId1"/>
    <sheet name="Datos_Proyecto" sheetId="2" r:id="rId2"/>
    <sheet name="PEPC" sheetId="3" r:id="rId3"/>
    <sheet name="Códigos" sheetId="4" r:id="rId4"/>
    <sheet name="Hoja 16" sheetId="5" r:id="rId5"/>
    <sheet name="BD" sheetId="6" state="hidden" r:id="rId6"/>
    <sheet name="Productos" sheetId="7" state="hidden" r:id="rId7"/>
    <sheet name="Hoja 9" sheetId="8" state="hidden" r:id="rId8"/>
    <sheet name="Hoja 10" sheetId="9" state="hidden" r:id="rId9"/>
    <sheet name="Hoja 3" sheetId="10" state="hidden" r:id="rId10"/>
    <sheet name="Obra Civil" sheetId="11" state="hidden" r:id="rId11"/>
  </sheets>
  <definedNames>
    <definedName name="_xlnm._FilterDatabase" localSheetId="6" hidden="1">Productos!$A$1:$C$1981</definedName>
    <definedName name="StartingBalance" localSheetId="0">Portada!$L$8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9" i="11" l="1"/>
  <c r="J258" i="11" s="1"/>
  <c r="I259" i="11"/>
  <c r="I258" i="11"/>
  <c r="H258" i="11"/>
  <c r="J257" i="11"/>
  <c r="J256" i="11" s="1"/>
  <c r="I257" i="11"/>
  <c r="I256" i="11"/>
  <c r="H256" i="11"/>
  <c r="J255" i="11"/>
  <c r="J254" i="11" s="1"/>
  <c r="I255" i="11"/>
  <c r="I254" i="11"/>
  <c r="H254" i="11"/>
  <c r="J253" i="11"/>
  <c r="I253" i="11"/>
  <c r="J252" i="11"/>
  <c r="I252" i="11"/>
  <c r="J251" i="11"/>
  <c r="J250" i="11" s="1"/>
  <c r="I251" i="11"/>
  <c r="I250" i="11" s="1"/>
  <c r="H250" i="11"/>
  <c r="I249" i="11"/>
  <c r="J249" i="11" s="1"/>
  <c r="J248" i="11" s="1"/>
  <c r="H248" i="11"/>
  <c r="J246" i="11"/>
  <c r="I246" i="11"/>
  <c r="I245" i="11"/>
  <c r="J245" i="11" s="1"/>
  <c r="J244" i="11" s="1"/>
  <c r="I244" i="11"/>
  <c r="H244" i="11"/>
  <c r="J243" i="11"/>
  <c r="J242" i="11" s="1"/>
  <c r="I243" i="11"/>
  <c r="I242" i="11" s="1"/>
  <c r="H242" i="11"/>
  <c r="I241" i="11"/>
  <c r="J241" i="11" s="1"/>
  <c r="J240" i="11" s="1"/>
  <c r="J239" i="11" s="1"/>
  <c r="I240" i="11"/>
  <c r="H240" i="11"/>
  <c r="I238" i="11"/>
  <c r="J238" i="11" s="1"/>
  <c r="J237" i="11"/>
  <c r="I237" i="11"/>
  <c r="H236" i="11"/>
  <c r="J235" i="11"/>
  <c r="I235" i="11"/>
  <c r="J234" i="11"/>
  <c r="I234" i="11"/>
  <c r="H234" i="11"/>
  <c r="J233" i="11"/>
  <c r="J232" i="11" s="1"/>
  <c r="I233" i="11"/>
  <c r="I232" i="11" s="1"/>
  <c r="H232" i="11"/>
  <c r="I230" i="11"/>
  <c r="J230" i="11" s="1"/>
  <c r="J229" i="11"/>
  <c r="I229" i="11"/>
  <c r="H228" i="11"/>
  <c r="I227" i="11"/>
  <c r="J227" i="11" s="1"/>
  <c r="J226" i="11"/>
  <c r="I226" i="11"/>
  <c r="J225" i="11"/>
  <c r="I225" i="11"/>
  <c r="J224" i="11"/>
  <c r="I224" i="11"/>
  <c r="H223" i="11"/>
  <c r="I222" i="11"/>
  <c r="H221" i="11"/>
  <c r="J219" i="11"/>
  <c r="I219" i="11"/>
  <c r="I218" i="11"/>
  <c r="J218" i="11" s="1"/>
  <c r="J217" i="11" s="1"/>
  <c r="I217" i="11"/>
  <c r="H217" i="11"/>
  <c r="I216" i="11"/>
  <c r="J216" i="11" s="1"/>
  <c r="J215" i="11"/>
  <c r="I215" i="11"/>
  <c r="J214" i="11"/>
  <c r="I214" i="11"/>
  <c r="I213" i="11"/>
  <c r="H212" i="11"/>
  <c r="I211" i="11"/>
  <c r="J210" i="11"/>
  <c r="I210" i="11"/>
  <c r="I209" i="11"/>
  <c r="J209" i="11" s="1"/>
  <c r="H208" i="11"/>
  <c r="J206" i="11"/>
  <c r="I206" i="11"/>
  <c r="J205" i="11"/>
  <c r="I205" i="11"/>
  <c r="I204" i="11"/>
  <c r="J204" i="11" s="1"/>
  <c r="I203" i="11"/>
  <c r="H202" i="11"/>
  <c r="J201" i="11"/>
  <c r="J200" i="11" s="1"/>
  <c r="I201" i="11"/>
  <c r="I200" i="11" s="1"/>
  <c r="H200" i="11"/>
  <c r="I199" i="11"/>
  <c r="J199" i="11" s="1"/>
  <c r="J198" i="11" s="1"/>
  <c r="H198" i="11"/>
  <c r="J195" i="11"/>
  <c r="I195" i="11"/>
  <c r="I194" i="11"/>
  <c r="J194" i="11" s="1"/>
  <c r="J193" i="11"/>
  <c r="I193" i="11"/>
  <c r="J192" i="11"/>
  <c r="I192" i="11"/>
  <c r="H192" i="11"/>
  <c r="J191" i="11"/>
  <c r="I191" i="11"/>
  <c r="I190" i="11"/>
  <c r="J190" i="11" s="1"/>
  <c r="I189" i="11"/>
  <c r="J189" i="11" s="1"/>
  <c r="I188" i="11"/>
  <c r="J188" i="11" s="1"/>
  <c r="J187" i="11" s="1"/>
  <c r="I187" i="11"/>
  <c r="H187" i="11"/>
  <c r="J186" i="11"/>
  <c r="I186" i="11"/>
  <c r="I185" i="11"/>
  <c r="J184" i="11"/>
  <c r="I184" i="11"/>
  <c r="H183" i="11"/>
  <c r="J182" i="11"/>
  <c r="J181" i="11" s="1"/>
  <c r="I182" i="11"/>
  <c r="I181" i="11" s="1"/>
  <c r="H181" i="11"/>
  <c r="J180" i="11"/>
  <c r="I180" i="11"/>
  <c r="J179" i="11"/>
  <c r="I179" i="11"/>
  <c r="H179" i="11"/>
  <c r="J177" i="11"/>
  <c r="I177" i="11"/>
  <c r="I176" i="11"/>
  <c r="H175" i="11"/>
  <c r="J174" i="11"/>
  <c r="I174" i="11"/>
  <c r="J173" i="11"/>
  <c r="I173" i="11"/>
  <c r="I172" i="11" s="1"/>
  <c r="H172" i="11"/>
  <c r="J171" i="11"/>
  <c r="I171" i="11"/>
  <c r="J170" i="11"/>
  <c r="I170" i="11"/>
  <c r="J169" i="11"/>
  <c r="I169" i="11"/>
  <c r="J168" i="11"/>
  <c r="J167" i="11" s="1"/>
  <c r="I168" i="11"/>
  <c r="I167" i="11"/>
  <c r="H167" i="11"/>
  <c r="I166" i="11"/>
  <c r="J166" i="11" s="1"/>
  <c r="J165" i="11"/>
  <c r="I165" i="11"/>
  <c r="I164" i="11" s="1"/>
  <c r="J164" i="11"/>
  <c r="H164" i="11"/>
  <c r="I163" i="11"/>
  <c r="J163" i="11" s="1"/>
  <c r="J162" i="11"/>
  <c r="I162" i="11"/>
  <c r="J161" i="11"/>
  <c r="I161" i="11"/>
  <c r="I160" i="11"/>
  <c r="H159" i="11"/>
  <c r="J157" i="11"/>
  <c r="J156" i="11" s="1"/>
  <c r="I157" i="11"/>
  <c r="I156" i="11"/>
  <c r="H156" i="11"/>
  <c r="I155" i="11"/>
  <c r="J155" i="11" s="1"/>
  <c r="I154" i="11"/>
  <c r="J154" i="11" s="1"/>
  <c r="J153" i="11"/>
  <c r="I153" i="11"/>
  <c r="I152" i="11"/>
  <c r="J152" i="11" s="1"/>
  <c r="I151" i="11"/>
  <c r="H150" i="11"/>
  <c r="I149" i="11"/>
  <c r="J148" i="11"/>
  <c r="I148" i="11"/>
  <c r="I147" i="11"/>
  <c r="J147" i="11" s="1"/>
  <c r="H146" i="11"/>
  <c r="I145" i="11"/>
  <c r="J145" i="11" s="1"/>
  <c r="I144" i="11"/>
  <c r="J144" i="11" s="1"/>
  <c r="I143" i="11"/>
  <c r="J143" i="11" s="1"/>
  <c r="J142" i="11"/>
  <c r="I142" i="11"/>
  <c r="I141" i="11"/>
  <c r="H140" i="11"/>
  <c r="J139" i="11"/>
  <c r="I139" i="11"/>
  <c r="I138" i="11"/>
  <c r="H137" i="11"/>
  <c r="H136" i="11"/>
  <c r="J135" i="11"/>
  <c r="J134" i="11" s="1"/>
  <c r="I135" i="11"/>
  <c r="I134" i="11"/>
  <c r="H134" i="11"/>
  <c r="H133" i="11" s="1"/>
  <c r="I133" i="11"/>
  <c r="K132" i="11"/>
  <c r="I132" i="11"/>
  <c r="J132" i="11" s="1"/>
  <c r="J131" i="11"/>
  <c r="I131" i="11"/>
  <c r="K130" i="11"/>
  <c r="K131" i="11" s="1"/>
  <c r="J130" i="11"/>
  <c r="I130" i="11"/>
  <c r="I129" i="11"/>
  <c r="J129" i="11" s="1"/>
  <c r="J128" i="11"/>
  <c r="J126" i="11" s="1"/>
  <c r="I128" i="11"/>
  <c r="I127" i="11"/>
  <c r="J127" i="11" s="1"/>
  <c r="I126" i="11"/>
  <c r="H126" i="11"/>
  <c r="J125" i="11"/>
  <c r="I125" i="11"/>
  <c r="I124" i="11"/>
  <c r="H123" i="11"/>
  <c r="J122" i="11"/>
  <c r="I122" i="11"/>
  <c r="J121" i="11"/>
  <c r="I121" i="11"/>
  <c r="I120" i="11" s="1"/>
  <c r="H120" i="11"/>
  <c r="J119" i="11"/>
  <c r="I119" i="11"/>
  <c r="I118" i="11"/>
  <c r="J118" i="11" s="1"/>
  <c r="I117" i="11"/>
  <c r="J117" i="11" s="1"/>
  <c r="J116" i="11"/>
  <c r="I116" i="11"/>
  <c r="I115" i="11"/>
  <c r="H115" i="11"/>
  <c r="I114" i="11"/>
  <c r="J113" i="11"/>
  <c r="I113" i="11"/>
  <c r="H112" i="11"/>
  <c r="I110" i="11"/>
  <c r="J110" i="11" s="1"/>
  <c r="I109" i="11"/>
  <c r="J109" i="11" s="1"/>
  <c r="J108" i="11"/>
  <c r="I108" i="11"/>
  <c r="J107" i="11"/>
  <c r="I107" i="11"/>
  <c r="I106" i="11"/>
  <c r="J106" i="11" s="1"/>
  <c r="J105" i="11"/>
  <c r="I105" i="11"/>
  <c r="I104" i="11"/>
  <c r="J104" i="11" s="1"/>
  <c r="J103" i="11"/>
  <c r="I103" i="11"/>
  <c r="J102" i="11"/>
  <c r="I102" i="11"/>
  <c r="H102" i="11"/>
  <c r="I101" i="11"/>
  <c r="J101" i="11" s="1"/>
  <c r="J100" i="11"/>
  <c r="J99" i="11" s="1"/>
  <c r="I100" i="11"/>
  <c r="H99" i="11"/>
  <c r="J98" i="11"/>
  <c r="I98" i="11"/>
  <c r="I96" i="11" s="1"/>
  <c r="I97" i="11"/>
  <c r="J97" i="11" s="1"/>
  <c r="J96" i="11" s="1"/>
  <c r="H96" i="11"/>
  <c r="J94" i="11"/>
  <c r="I94" i="11"/>
  <c r="J93" i="11"/>
  <c r="I93" i="11"/>
  <c r="I92" i="11"/>
  <c r="J92" i="11" s="1"/>
  <c r="J91" i="11"/>
  <c r="I91" i="11"/>
  <c r="I90" i="11"/>
  <c r="J90" i="11" s="1"/>
  <c r="J89" i="11"/>
  <c r="I89" i="11"/>
  <c r="J87" i="11"/>
  <c r="I87" i="11"/>
  <c r="I86" i="11"/>
  <c r="J86" i="11" s="1"/>
  <c r="I85" i="11"/>
  <c r="J85" i="11" s="1"/>
  <c r="I84" i="11"/>
  <c r="H84" i="11"/>
  <c r="I83" i="11"/>
  <c r="J83" i="11" s="1"/>
  <c r="J82" i="11"/>
  <c r="I82" i="11"/>
  <c r="I81" i="11"/>
  <c r="J81" i="11" s="1"/>
  <c r="J80" i="11"/>
  <c r="I80" i="11"/>
  <c r="J79" i="11"/>
  <c r="I79" i="11"/>
  <c r="I78" i="11"/>
  <c r="J78" i="11" s="1"/>
  <c r="I77" i="11"/>
  <c r="J77" i="11" s="1"/>
  <c r="I76" i="11"/>
  <c r="H75" i="11"/>
  <c r="J74" i="11"/>
  <c r="I74" i="11"/>
  <c r="I73" i="11"/>
  <c r="J73" i="11" s="1"/>
  <c r="J72" i="11"/>
  <c r="I72" i="11"/>
  <c r="H72" i="11"/>
  <c r="J71" i="11"/>
  <c r="I71" i="11"/>
  <c r="J70" i="11"/>
  <c r="I70" i="11"/>
  <c r="H70" i="11"/>
  <c r="J68" i="11"/>
  <c r="I68" i="11"/>
  <c r="I67" i="11"/>
  <c r="H66" i="11"/>
  <c r="J65" i="11"/>
  <c r="I65" i="11"/>
  <c r="I64" i="11"/>
  <c r="J64" i="11" s="1"/>
  <c r="I63" i="11"/>
  <c r="J62" i="11"/>
  <c r="I62" i="11"/>
  <c r="H61" i="11"/>
  <c r="J60" i="11"/>
  <c r="I60" i="11"/>
  <c r="J59" i="11"/>
  <c r="I59" i="11"/>
  <c r="I58" i="11" s="1"/>
  <c r="J58" i="11"/>
  <c r="H58" i="11"/>
  <c r="J56" i="11"/>
  <c r="I56" i="11"/>
  <c r="J55" i="11"/>
  <c r="I55" i="11"/>
  <c r="J54" i="11"/>
  <c r="I54" i="11"/>
  <c r="J53" i="11"/>
  <c r="I53" i="11"/>
  <c r="I52" i="11"/>
  <c r="J52" i="11" s="1"/>
  <c r="I51" i="11"/>
  <c r="J51" i="11" s="1"/>
  <c r="J50" i="11"/>
  <c r="I50" i="11"/>
  <c r="I49" i="11"/>
  <c r="J49" i="11" s="1"/>
  <c r="H48" i="11"/>
  <c r="J47" i="11"/>
  <c r="I47" i="11"/>
  <c r="I46" i="11"/>
  <c r="H45" i="11"/>
  <c r="J44" i="11"/>
  <c r="J42" i="11" s="1"/>
  <c r="I44" i="11"/>
  <c r="I42" i="11" s="1"/>
  <c r="I43" i="11"/>
  <c r="J43" i="11" s="1"/>
  <c r="H42" i="11"/>
  <c r="J40" i="11"/>
  <c r="I40" i="11"/>
  <c r="I39" i="11"/>
  <c r="J39" i="11" s="1"/>
  <c r="I38" i="11"/>
  <c r="J38" i="11" s="1"/>
  <c r="I37" i="11"/>
  <c r="J37" i="11" s="1"/>
  <c r="J36" i="11"/>
  <c r="I36" i="11"/>
  <c r="J35" i="11"/>
  <c r="I35" i="11"/>
  <c r="J34" i="11"/>
  <c r="J33" i="11"/>
  <c r="I33" i="11"/>
  <c r="J32" i="11"/>
  <c r="I32" i="11"/>
  <c r="J31" i="11"/>
  <c r="J30" i="11" s="1"/>
  <c r="I31" i="11"/>
  <c r="H30" i="11"/>
  <c r="I29" i="11"/>
  <c r="J29" i="11" s="1"/>
  <c r="I28" i="11"/>
  <c r="J28" i="11" s="1"/>
  <c r="J27" i="11"/>
  <c r="I27" i="11"/>
  <c r="I26" i="11"/>
  <c r="J26" i="11" s="1"/>
  <c r="J25" i="11"/>
  <c r="I25" i="11"/>
  <c r="J24" i="11"/>
  <c r="I24" i="11"/>
  <c r="I23" i="11"/>
  <c r="J23" i="11" s="1"/>
  <c r="J22" i="11"/>
  <c r="I22" i="11"/>
  <c r="I21" i="11"/>
  <c r="H21" i="11"/>
  <c r="I20" i="11"/>
  <c r="J19" i="11"/>
  <c r="I19" i="11"/>
  <c r="H18" i="11"/>
  <c r="I17" i="11"/>
  <c r="J17" i="11" s="1"/>
  <c r="J16" i="11"/>
  <c r="I16" i="11"/>
  <c r="H16" i="11"/>
  <c r="J13" i="11"/>
  <c r="I13" i="11"/>
  <c r="J12" i="11"/>
  <c r="I12" i="11"/>
  <c r="J11" i="11"/>
  <c r="I11" i="11"/>
  <c r="I10" i="11"/>
  <c r="H9" i="11"/>
  <c r="J8" i="11"/>
  <c r="I8" i="11"/>
  <c r="J7" i="11"/>
  <c r="I7" i="11"/>
  <c r="I6" i="11"/>
  <c r="J5" i="11"/>
  <c r="I5" i="11"/>
  <c r="C5" i="10"/>
  <c r="C4" i="10"/>
  <c r="AI5" i="6"/>
  <c r="AZ4" i="6"/>
  <c r="AI4" i="6"/>
  <c r="AZ3" i="6"/>
  <c r="AI3" i="6"/>
  <c r="K2" i="6"/>
  <c r="E38" i="5" a="1"/>
  <c r="E38" i="5"/>
  <c r="E37" i="5" a="1"/>
  <c r="E37" i="5" s="1"/>
  <c r="E36" i="5" a="1"/>
  <c r="E36" i="5" s="1"/>
  <c r="E35" i="5" a="1"/>
  <c r="E35" i="5" s="1"/>
  <c r="E34" i="5" a="1"/>
  <c r="E34" i="5" s="1"/>
  <c r="E33" i="5" a="1"/>
  <c r="E33" i="5" s="1"/>
  <c r="E32" i="5" a="1"/>
  <c r="E32" i="5" s="1"/>
  <c r="E31" i="5" a="1"/>
  <c r="E31" i="5"/>
  <c r="E30" i="5" a="1"/>
  <c r="E30" i="5" s="1"/>
  <c r="E28" i="5" a="1"/>
  <c r="E28" i="5" s="1"/>
  <c r="C28" i="5"/>
  <c r="E27" i="5" a="1"/>
  <c r="E27" i="5"/>
  <c r="E26" i="5" a="1"/>
  <c r="E26" i="5" s="1"/>
  <c r="E25" i="5" a="1"/>
  <c r="E25" i="5" s="1"/>
  <c r="E24" i="5" a="1"/>
  <c r="E24" i="5"/>
  <c r="E23" i="5" a="1"/>
  <c r="E23" i="5" s="1"/>
  <c r="C23" i="5"/>
  <c r="E22" i="5"/>
  <c r="E21" i="5" a="1"/>
  <c r="E21" i="5" s="1"/>
  <c r="E20" i="5" a="1"/>
  <c r="E20" i="5" s="1"/>
  <c r="E19" i="5" a="1"/>
  <c r="E19" i="5" s="1"/>
  <c r="E18" i="5" s="1"/>
  <c r="C18" i="5"/>
  <c r="C19" i="5" s="1"/>
  <c r="E17" i="5" a="1"/>
  <c r="E17" i="5" s="1"/>
  <c r="E16" i="5" a="1"/>
  <c r="E16" i="5"/>
  <c r="E15" i="5" a="1"/>
  <c r="E15" i="5" s="1"/>
  <c r="C15" i="5"/>
  <c r="E14" i="5" a="1"/>
  <c r="E14" i="5" s="1"/>
  <c r="E13" i="5" s="1"/>
  <c r="E12" i="5" a="1"/>
  <c r="E12" i="5"/>
  <c r="E11" i="5" a="1"/>
  <c r="E11" i="5" s="1"/>
  <c r="E10" i="5" a="1"/>
  <c r="E10" i="5" s="1"/>
  <c r="E9" i="5" s="1"/>
  <c r="C10" i="5"/>
  <c r="C9" i="5"/>
  <c r="C220" i="4"/>
  <c r="C179" i="4"/>
  <c r="C44" i="4" a="1"/>
  <c r="C44" i="4" s="1"/>
  <c r="C38" i="4"/>
  <c r="C20" i="4"/>
  <c r="C19" i="4"/>
  <c r="C18" i="4"/>
  <c r="C17" i="4"/>
  <c r="C16" i="4"/>
  <c r="E306" i="3"/>
  <c r="E305" i="3"/>
  <c r="E303" i="3"/>
  <c r="T298" i="3"/>
  <c r="R298" i="3" a="1"/>
  <c r="R298" i="3" s="1"/>
  <c r="P298" i="3"/>
  <c r="P297" i="3" s="1"/>
  <c r="O297" i="3"/>
  <c r="N297" i="3"/>
  <c r="M297" i="3"/>
  <c r="L297" i="3"/>
  <c r="K297" i="3"/>
  <c r="J297" i="3"/>
  <c r="I297" i="3"/>
  <c r="C292" i="3"/>
  <c r="L288" i="3"/>
  <c r="K288" i="3"/>
  <c r="J288" i="3"/>
  <c r="I288" i="3"/>
  <c r="L287" i="3"/>
  <c r="K287" i="3"/>
  <c r="I287" i="3"/>
  <c r="H287" i="3"/>
  <c r="N286" i="3" a="1"/>
  <c r="N286" i="3" s="1"/>
  <c r="M286" i="3"/>
  <c r="K286" i="3"/>
  <c r="K285" i="3" s="1"/>
  <c r="J286" i="3"/>
  <c r="I286" i="3"/>
  <c r="I285" i="3" s="1"/>
  <c r="M285" i="3"/>
  <c r="J285" i="3"/>
  <c r="H285" i="3"/>
  <c r="N284" i="3" a="1"/>
  <c r="N284" i="3" s="1"/>
  <c r="O284" i="3" s="1"/>
  <c r="T284" i="3" s="1"/>
  <c r="M284" i="3"/>
  <c r="J284" i="3"/>
  <c r="K284" i="3" s="1"/>
  <c r="G284" i="3"/>
  <c r="Q283" i="3"/>
  <c r="P283" i="3"/>
  <c r="R283" i="3" s="1" a="1"/>
  <c r="R283" i="3" s="1"/>
  <c r="S283" i="3" s="1"/>
  <c r="N283" i="3" a="1"/>
  <c r="N283" i="3" s="1"/>
  <c r="O283" i="3" s="1"/>
  <c r="T283" i="3" s="1"/>
  <c r="M283" i="3"/>
  <c r="J283" i="3"/>
  <c r="K283" i="3" s="1"/>
  <c r="L283" i="3" s="1"/>
  <c r="I283" i="3"/>
  <c r="M282" i="3"/>
  <c r="K282" i="3"/>
  <c r="J282" i="3"/>
  <c r="I282" i="3"/>
  <c r="M281" i="3"/>
  <c r="K281" i="3"/>
  <c r="J281" i="3"/>
  <c r="I281" i="3"/>
  <c r="J280" i="3"/>
  <c r="I280" i="3"/>
  <c r="H279" i="3"/>
  <c r="H278" i="3"/>
  <c r="N277" i="3" a="1"/>
  <c r="N277" i="3" s="1"/>
  <c r="M277" i="3"/>
  <c r="K277" i="3"/>
  <c r="J277" i="3"/>
  <c r="I277" i="3"/>
  <c r="M276" i="3"/>
  <c r="J276" i="3"/>
  <c r="I276" i="3"/>
  <c r="H276" i="3"/>
  <c r="J275" i="3"/>
  <c r="I275" i="3"/>
  <c r="J274" i="3"/>
  <c r="I274" i="3"/>
  <c r="H274" i="3"/>
  <c r="P273" i="3"/>
  <c r="N273" i="3" a="1"/>
  <c r="N273" i="3" s="1"/>
  <c r="K273" i="3"/>
  <c r="J273" i="3"/>
  <c r="G273" i="3"/>
  <c r="M272" i="3"/>
  <c r="K272" i="3"/>
  <c r="J272" i="3"/>
  <c r="I272" i="3"/>
  <c r="J271" i="3"/>
  <c r="H271" i="3"/>
  <c r="J270" i="3"/>
  <c r="I270" i="3"/>
  <c r="I269" i="3" s="1"/>
  <c r="H269" i="3"/>
  <c r="J268" i="3"/>
  <c r="I268" i="3"/>
  <c r="J267" i="3"/>
  <c r="M267" i="3" s="1"/>
  <c r="I267" i="3"/>
  <c r="M266" i="3"/>
  <c r="K266" i="3"/>
  <c r="J266" i="3"/>
  <c r="I266" i="3"/>
  <c r="J265" i="3"/>
  <c r="I265" i="3"/>
  <c r="M264" i="3"/>
  <c r="L264" i="3"/>
  <c r="K264" i="3"/>
  <c r="J264" i="3"/>
  <c r="I264" i="3"/>
  <c r="J263" i="3"/>
  <c r="M263" i="3" s="1"/>
  <c r="I263" i="3"/>
  <c r="K262" i="3"/>
  <c r="J262" i="3"/>
  <c r="M262" i="3" s="1"/>
  <c r="I262" i="3"/>
  <c r="H261" i="3"/>
  <c r="K260" i="3"/>
  <c r="J260" i="3"/>
  <c r="P259" i="3"/>
  <c r="R259" i="3" s="1" a="1"/>
  <c r="R259" i="3" s="1"/>
  <c r="S259" i="3" s="1"/>
  <c r="K259" i="3"/>
  <c r="J259" i="3"/>
  <c r="G259" i="3"/>
  <c r="M258" i="3"/>
  <c r="J258" i="3"/>
  <c r="I258" i="3"/>
  <c r="H257" i="3"/>
  <c r="H256" i="3"/>
  <c r="J255" i="3"/>
  <c r="I255" i="3"/>
  <c r="P254" i="3"/>
  <c r="M254" i="3"/>
  <c r="L254" i="3"/>
  <c r="J254" i="3"/>
  <c r="K254" i="3" s="1"/>
  <c r="N254" i="3" s="1" a="1"/>
  <c r="N254" i="3" s="1"/>
  <c r="O254" i="3" s="1"/>
  <c r="I254" i="3"/>
  <c r="I253" i="3"/>
  <c r="H253" i="3"/>
  <c r="J252" i="3"/>
  <c r="I252" i="3"/>
  <c r="M251" i="3"/>
  <c r="K251" i="3"/>
  <c r="J251" i="3"/>
  <c r="I251" i="3"/>
  <c r="J250" i="3"/>
  <c r="I250" i="3"/>
  <c r="K249" i="3"/>
  <c r="J249" i="3"/>
  <c r="G249" i="3"/>
  <c r="H248" i="3"/>
  <c r="K247" i="3"/>
  <c r="J247" i="3"/>
  <c r="M247" i="3" s="1"/>
  <c r="I247" i="3"/>
  <c r="G247" i="3"/>
  <c r="P246" i="3"/>
  <c r="R246" i="3" s="1" a="1"/>
  <c r="R246" i="3" s="1"/>
  <c r="S246" i="3" s="1"/>
  <c r="N246" i="3" a="1"/>
  <c r="N246" i="3" s="1"/>
  <c r="O246" i="3" s="1"/>
  <c r="T246" i="3" s="1"/>
  <c r="M246" i="3"/>
  <c r="L246" i="3"/>
  <c r="K246" i="3"/>
  <c r="J246" i="3"/>
  <c r="I246" i="3"/>
  <c r="Q245" i="3"/>
  <c r="P245" i="3"/>
  <c r="R245" i="3" s="1" a="1"/>
  <c r="R245" i="3" s="1"/>
  <c r="S245" i="3" s="1"/>
  <c r="K245" i="3"/>
  <c r="J245" i="3"/>
  <c r="M245" i="3" s="1"/>
  <c r="I245" i="3"/>
  <c r="G245" i="3"/>
  <c r="G246" i="3" s="1"/>
  <c r="Q246" i="3" s="1"/>
  <c r="P244" i="3"/>
  <c r="M244" i="3"/>
  <c r="K244" i="3"/>
  <c r="N244" i="3" s="1" a="1"/>
  <c r="N244" i="3" s="1"/>
  <c r="O244" i="3" s="1"/>
  <c r="T244" i="3" s="1"/>
  <c r="J244" i="3"/>
  <c r="G244" i="3"/>
  <c r="I244" i="3" s="1"/>
  <c r="H243" i="3"/>
  <c r="G243" i="3"/>
  <c r="J242" i="3"/>
  <c r="I242" i="3"/>
  <c r="M241" i="3"/>
  <c r="J241" i="3"/>
  <c r="G241" i="3"/>
  <c r="J240" i="3"/>
  <c r="I240" i="3"/>
  <c r="M239" i="3"/>
  <c r="L239" i="3"/>
  <c r="K239" i="3"/>
  <c r="J239" i="3"/>
  <c r="I239" i="3"/>
  <c r="P238" i="3"/>
  <c r="R238" i="3" s="1" a="1"/>
  <c r="R238" i="3" s="1"/>
  <c r="S238" i="3" s="1"/>
  <c r="N238" i="3" a="1"/>
  <c r="N238" i="3" s="1"/>
  <c r="O238" i="3" s="1"/>
  <c r="T238" i="3" s="1"/>
  <c r="M238" i="3"/>
  <c r="L238" i="3"/>
  <c r="K238" i="3"/>
  <c r="J238" i="3"/>
  <c r="I238" i="3"/>
  <c r="G238" i="3"/>
  <c r="Q238" i="3" s="1"/>
  <c r="M237" i="3"/>
  <c r="K237" i="3"/>
  <c r="J237" i="3"/>
  <c r="I237" i="3"/>
  <c r="G237" i="3"/>
  <c r="S236" i="3"/>
  <c r="S235" i="3" s="1"/>
  <c r="Q236" i="3"/>
  <c r="P236" i="3"/>
  <c r="R236" i="3" s="1" a="1"/>
  <c r="R236" i="3" s="1"/>
  <c r="R235" i="3" s="1"/>
  <c r="N236" i="3" a="1"/>
  <c r="N236" i="3" s="1"/>
  <c r="M236" i="3"/>
  <c r="L236" i="3"/>
  <c r="K236" i="3"/>
  <c r="J236" i="3"/>
  <c r="I236" i="3"/>
  <c r="J233" i="3"/>
  <c r="I233" i="3"/>
  <c r="I231" i="3" s="1"/>
  <c r="J232" i="3"/>
  <c r="I232" i="3"/>
  <c r="H231" i="3"/>
  <c r="M230" i="3"/>
  <c r="M229" i="3" s="1"/>
  <c r="J230" i="3"/>
  <c r="I230" i="3"/>
  <c r="I229" i="3" s="1"/>
  <c r="H229" i="3"/>
  <c r="J228" i="3"/>
  <c r="H228" i="3"/>
  <c r="K226" i="3"/>
  <c r="J226" i="3"/>
  <c r="M226" i="3" s="1"/>
  <c r="I226" i="3"/>
  <c r="M225" i="3"/>
  <c r="J225" i="3"/>
  <c r="I225" i="3"/>
  <c r="H225" i="3"/>
  <c r="Q224" i="3"/>
  <c r="N224" i="3" a="1"/>
  <c r="N224" i="3"/>
  <c r="O224" i="3" s="1"/>
  <c r="T224" i="3" s="1"/>
  <c r="M224" i="3"/>
  <c r="L224" i="3"/>
  <c r="K224" i="3"/>
  <c r="P224" i="3" s="1"/>
  <c r="R224" i="3" s="1" a="1"/>
  <c r="R224" i="3" s="1"/>
  <c r="S224" i="3" s="1"/>
  <c r="J224" i="3"/>
  <c r="I224" i="3"/>
  <c r="J223" i="3"/>
  <c r="I223" i="3"/>
  <c r="I222" i="3" s="1"/>
  <c r="J222" i="3"/>
  <c r="H222" i="3"/>
  <c r="E222" i="3"/>
  <c r="M221" i="3"/>
  <c r="M219" i="3" s="1"/>
  <c r="K221" i="3"/>
  <c r="J221" i="3"/>
  <c r="I221" i="3"/>
  <c r="P220" i="3"/>
  <c r="L220" i="3"/>
  <c r="K220" i="3"/>
  <c r="J220" i="3"/>
  <c r="M220" i="3" s="1"/>
  <c r="I220" i="3"/>
  <c r="J219" i="3"/>
  <c r="I219" i="3"/>
  <c r="H219" i="3"/>
  <c r="K217" i="3"/>
  <c r="J217" i="3"/>
  <c r="M217" i="3" s="1"/>
  <c r="I217" i="3"/>
  <c r="G217" i="3"/>
  <c r="M216" i="3"/>
  <c r="L216" i="3"/>
  <c r="J216" i="3"/>
  <c r="K216" i="3" s="1"/>
  <c r="I216" i="3"/>
  <c r="J215" i="3"/>
  <c r="I215" i="3"/>
  <c r="J214" i="3"/>
  <c r="I214" i="3"/>
  <c r="P213" i="3"/>
  <c r="R213" i="3" s="1" a="1"/>
  <c r="R213" i="3" s="1"/>
  <c r="S213" i="3" s="1"/>
  <c r="M213" i="3"/>
  <c r="K213" i="3"/>
  <c r="J213" i="3"/>
  <c r="I213" i="3"/>
  <c r="J212" i="3"/>
  <c r="J204" i="3" s="1"/>
  <c r="I212" i="3"/>
  <c r="K211" i="3"/>
  <c r="J211" i="3"/>
  <c r="M211" i="3" s="1"/>
  <c r="I211" i="3"/>
  <c r="J210" i="3"/>
  <c r="I210" i="3"/>
  <c r="M209" i="3"/>
  <c r="J209" i="3"/>
  <c r="K209" i="3" s="1"/>
  <c r="I209" i="3"/>
  <c r="N208" i="3" a="1"/>
  <c r="N208" i="3" s="1"/>
  <c r="O208" i="3" s="1"/>
  <c r="T208" i="3" s="1"/>
  <c r="M208" i="3"/>
  <c r="K208" i="3"/>
  <c r="J208" i="3"/>
  <c r="I208" i="3"/>
  <c r="J207" i="3"/>
  <c r="I207" i="3"/>
  <c r="J206" i="3"/>
  <c r="I206" i="3"/>
  <c r="J205" i="3"/>
  <c r="I205" i="3"/>
  <c r="H204" i="3"/>
  <c r="P203" i="3"/>
  <c r="Q203" i="3" s="1"/>
  <c r="N203" i="3" a="1"/>
  <c r="N203" i="3" s="1"/>
  <c r="O203" i="3" s="1"/>
  <c r="T203" i="3" s="1"/>
  <c r="M203" i="3"/>
  <c r="L203" i="3"/>
  <c r="K203" i="3"/>
  <c r="J203" i="3"/>
  <c r="I203" i="3"/>
  <c r="R202" i="3" a="1"/>
  <c r="R202" i="3" s="1"/>
  <c r="S202" i="3" s="1"/>
  <c r="N202" i="3" a="1"/>
  <c r="N202" i="3" s="1"/>
  <c r="O202" i="3" s="1"/>
  <c r="T202" i="3" s="1"/>
  <c r="L202" i="3"/>
  <c r="K202" i="3"/>
  <c r="P202" i="3" s="1"/>
  <c r="Q202" i="3" s="1"/>
  <c r="J202" i="3"/>
  <c r="M202" i="3" s="1"/>
  <c r="I202" i="3"/>
  <c r="N201" i="3" a="1"/>
  <c r="N201" i="3" s="1"/>
  <c r="O201" i="3" s="1"/>
  <c r="T201" i="3" s="1"/>
  <c r="M201" i="3"/>
  <c r="J201" i="3"/>
  <c r="K201" i="3" s="1"/>
  <c r="I201" i="3"/>
  <c r="J200" i="3"/>
  <c r="I200" i="3"/>
  <c r="I192" i="3" s="1"/>
  <c r="Q199" i="3"/>
  <c r="P199" i="3"/>
  <c r="R199" i="3" s="1" a="1"/>
  <c r="R199" i="3" s="1"/>
  <c r="S199" i="3" s="1"/>
  <c r="O199" i="3"/>
  <c r="T199" i="3" s="1"/>
  <c r="M199" i="3"/>
  <c r="L199" i="3"/>
  <c r="K199" i="3"/>
  <c r="N199" i="3" s="1" a="1"/>
  <c r="N199" i="3" s="1"/>
  <c r="J199" i="3"/>
  <c r="I199" i="3"/>
  <c r="J198" i="3"/>
  <c r="I198" i="3"/>
  <c r="J197" i="3"/>
  <c r="I197" i="3"/>
  <c r="R196" i="3" a="1"/>
  <c r="R196" i="3" s="1"/>
  <c r="S196" i="3" s="1"/>
  <c r="Q196" i="3"/>
  <c r="N196" i="3" a="1"/>
  <c r="N196" i="3" s="1"/>
  <c r="O196" i="3" s="1"/>
  <c r="T196" i="3" s="1"/>
  <c r="M196" i="3"/>
  <c r="L196" i="3"/>
  <c r="J196" i="3"/>
  <c r="K196" i="3" s="1"/>
  <c r="P196" i="3" s="1"/>
  <c r="I196" i="3"/>
  <c r="P195" i="3"/>
  <c r="M195" i="3"/>
  <c r="L195" i="3"/>
  <c r="J195" i="3"/>
  <c r="K195" i="3" s="1"/>
  <c r="N195" i="3" s="1" a="1"/>
  <c r="N195" i="3" s="1"/>
  <c r="O195" i="3" s="1"/>
  <c r="T195" i="3" s="1"/>
  <c r="I195" i="3"/>
  <c r="M194" i="3"/>
  <c r="K194" i="3"/>
  <c r="J194" i="3"/>
  <c r="I194" i="3"/>
  <c r="L193" i="3"/>
  <c r="K193" i="3"/>
  <c r="J193" i="3"/>
  <c r="M193" i="3" s="1"/>
  <c r="I193" i="3"/>
  <c r="H192" i="3"/>
  <c r="N190" i="3" a="1"/>
  <c r="N190" i="3" s="1"/>
  <c r="O190" i="3" s="1"/>
  <c r="T190" i="3" s="1"/>
  <c r="M190" i="3"/>
  <c r="K190" i="3"/>
  <c r="J190" i="3"/>
  <c r="I190" i="3"/>
  <c r="P189" i="3"/>
  <c r="N189" i="3" a="1"/>
  <c r="N189" i="3" s="1"/>
  <c r="O189" i="3" s="1"/>
  <c r="T189" i="3" s="1"/>
  <c r="M189" i="3"/>
  <c r="K189" i="3"/>
  <c r="L189" i="3" s="1"/>
  <c r="J189" i="3"/>
  <c r="I189" i="3"/>
  <c r="P188" i="3"/>
  <c r="N188" i="3" a="1"/>
  <c r="N188" i="3" s="1"/>
  <c r="O188" i="3" s="1"/>
  <c r="T188" i="3" s="1"/>
  <c r="M188" i="3"/>
  <c r="L188" i="3"/>
  <c r="J188" i="3"/>
  <c r="K188" i="3" s="1"/>
  <c r="I188" i="3"/>
  <c r="K187" i="3"/>
  <c r="J187" i="3"/>
  <c r="M187" i="3" s="1"/>
  <c r="I187" i="3"/>
  <c r="M186" i="3"/>
  <c r="K186" i="3"/>
  <c r="J186" i="3"/>
  <c r="J182" i="3" s="1"/>
  <c r="I186" i="3"/>
  <c r="R185" i="3"/>
  <c r="S185" i="3" s="1"/>
  <c r="Q185" i="3"/>
  <c r="P185" i="3"/>
  <c r="R185" i="3" s="1" a="1"/>
  <c r="N185" i="3" a="1"/>
  <c r="N185" i="3" s="1"/>
  <c r="O185" i="3" s="1"/>
  <c r="T185" i="3" s="1"/>
  <c r="M185" i="3"/>
  <c r="L185" i="3"/>
  <c r="K185" i="3"/>
  <c r="J185" i="3"/>
  <c r="I185" i="3"/>
  <c r="E185" i="3"/>
  <c r="P184" i="3"/>
  <c r="R184" i="3" s="1" a="1"/>
  <c r="R184" i="3" s="1"/>
  <c r="S184" i="3" s="1"/>
  <c r="M184" i="3"/>
  <c r="L184" i="3"/>
  <c r="J184" i="3"/>
  <c r="K184" i="3" s="1"/>
  <c r="N184" i="3" s="1" a="1"/>
  <c r="N184" i="3" s="1"/>
  <c r="O184" i="3" s="1"/>
  <c r="T184" i="3" s="1"/>
  <c r="I184" i="3"/>
  <c r="E184" i="3"/>
  <c r="N183" i="3" a="1"/>
  <c r="N183" i="3" s="1"/>
  <c r="N182" i="3" s="1"/>
  <c r="K183" i="3"/>
  <c r="J183" i="3"/>
  <c r="G183" i="3" a="1"/>
  <c r="G183" i="3" s="1"/>
  <c r="H182" i="3"/>
  <c r="R181" i="3"/>
  <c r="P181" i="3"/>
  <c r="R181" i="3" s="1" a="1"/>
  <c r="N181" i="3" a="1"/>
  <c r="N181" i="3" s="1"/>
  <c r="M181" i="3"/>
  <c r="L181" i="3"/>
  <c r="K181" i="3"/>
  <c r="J181" i="3"/>
  <c r="I181" i="3"/>
  <c r="G181" i="3"/>
  <c r="Q181" i="3" s="1"/>
  <c r="R180" i="3" a="1"/>
  <c r="R180" i="3" s="1"/>
  <c r="S180" i="3" s="1"/>
  <c r="Q180" i="3"/>
  <c r="P180" i="3"/>
  <c r="M180" i="3"/>
  <c r="L180" i="3"/>
  <c r="J180" i="3"/>
  <c r="K180" i="3" s="1"/>
  <c r="N180" i="3" s="1" a="1"/>
  <c r="N180" i="3" s="1"/>
  <c r="O180" i="3" s="1"/>
  <c r="T180" i="3" s="1"/>
  <c r="I180" i="3"/>
  <c r="K179" i="3"/>
  <c r="J179" i="3"/>
  <c r="P178" i="3"/>
  <c r="N178" i="3" a="1"/>
  <c r="N178" i="3" s="1"/>
  <c r="O178" i="3" s="1"/>
  <c r="T178" i="3" s="1"/>
  <c r="M178" i="3"/>
  <c r="L178" i="3"/>
  <c r="K178" i="3"/>
  <c r="J178" i="3"/>
  <c r="I178" i="3"/>
  <c r="N177" i="3" a="1"/>
  <c r="N177" i="3" s="1"/>
  <c r="K177" i="3"/>
  <c r="J177" i="3"/>
  <c r="G177" i="3" a="1"/>
  <c r="G177" i="3" s="1"/>
  <c r="J176" i="3"/>
  <c r="H176" i="3"/>
  <c r="H175" i="3"/>
  <c r="P174" i="3"/>
  <c r="M174" i="3"/>
  <c r="L174" i="3"/>
  <c r="L173" i="3" s="1"/>
  <c r="K174" i="3"/>
  <c r="N174" i="3" s="1" a="1"/>
  <c r="N174" i="3" s="1"/>
  <c r="J174" i="3"/>
  <c r="I174" i="3"/>
  <c r="M173" i="3"/>
  <c r="K173" i="3"/>
  <c r="K172" i="3" s="1"/>
  <c r="J173" i="3"/>
  <c r="J172" i="3" s="1"/>
  <c r="I173" i="3"/>
  <c r="H173" i="3"/>
  <c r="M172" i="3"/>
  <c r="L172" i="3"/>
  <c r="I172" i="3"/>
  <c r="H172" i="3"/>
  <c r="Q171" i="3"/>
  <c r="P171" i="3"/>
  <c r="R171" i="3" s="1" a="1"/>
  <c r="R171" i="3" s="1"/>
  <c r="S171" i="3" s="1"/>
  <c r="M171" i="3"/>
  <c r="L171" i="3"/>
  <c r="K171" i="3"/>
  <c r="N171" i="3" s="1" a="1"/>
  <c r="N171" i="3" s="1"/>
  <c r="O171" i="3" s="1"/>
  <c r="T171" i="3" s="1"/>
  <c r="J171" i="3"/>
  <c r="I171" i="3"/>
  <c r="P170" i="3"/>
  <c r="R170" i="3" s="1" a="1"/>
  <c r="R170" i="3" s="1"/>
  <c r="S170" i="3" s="1"/>
  <c r="N170" i="3" a="1"/>
  <c r="N170" i="3" s="1"/>
  <c r="O170" i="3" s="1"/>
  <c r="T170" i="3" s="1"/>
  <c r="M170" i="3"/>
  <c r="L170" i="3"/>
  <c r="K170" i="3"/>
  <c r="J170" i="3"/>
  <c r="I170" i="3"/>
  <c r="P169" i="3"/>
  <c r="Q169" i="3" s="1"/>
  <c r="N169" i="3" a="1"/>
  <c r="N169" i="3" s="1"/>
  <c r="O169" i="3" s="1"/>
  <c r="T169" i="3" s="1"/>
  <c r="L169" i="3"/>
  <c r="K169" i="3"/>
  <c r="J169" i="3"/>
  <c r="M169" i="3" s="1"/>
  <c r="I169" i="3"/>
  <c r="P168" i="3"/>
  <c r="M168" i="3"/>
  <c r="K168" i="3"/>
  <c r="J168" i="3"/>
  <c r="I168" i="3"/>
  <c r="J167" i="3"/>
  <c r="M167" i="3" s="1"/>
  <c r="I167" i="3"/>
  <c r="P166" i="3"/>
  <c r="N166" i="3" a="1"/>
  <c r="N166" i="3" s="1"/>
  <c r="O166" i="3" s="1"/>
  <c r="T166" i="3" s="1"/>
  <c r="M166" i="3"/>
  <c r="L166" i="3"/>
  <c r="K166" i="3"/>
  <c r="J166" i="3"/>
  <c r="I166" i="3"/>
  <c r="M165" i="3"/>
  <c r="K165" i="3"/>
  <c r="J165" i="3"/>
  <c r="I165" i="3"/>
  <c r="R164" i="3" a="1"/>
  <c r="R164" i="3" s="1"/>
  <c r="S164" i="3" s="1"/>
  <c r="P164" i="3"/>
  <c r="Q164" i="3" s="1"/>
  <c r="N164" i="3" a="1"/>
  <c r="N164" i="3" s="1"/>
  <c r="O164" i="3" s="1"/>
  <c r="T164" i="3" s="1"/>
  <c r="M164" i="3"/>
  <c r="L164" i="3"/>
  <c r="J164" i="3"/>
  <c r="K164" i="3" s="1"/>
  <c r="I164" i="3"/>
  <c r="K163" i="3"/>
  <c r="J163" i="3"/>
  <c r="M163" i="3" s="1"/>
  <c r="I163" i="3"/>
  <c r="J162" i="3"/>
  <c r="I162" i="3"/>
  <c r="M161" i="3"/>
  <c r="K161" i="3"/>
  <c r="J161" i="3"/>
  <c r="I161" i="3"/>
  <c r="P160" i="3"/>
  <c r="N160" i="3" a="1"/>
  <c r="N160" i="3" s="1"/>
  <c r="O160" i="3" s="1"/>
  <c r="T160" i="3" s="1"/>
  <c r="M160" i="3"/>
  <c r="L160" i="3"/>
  <c r="K160" i="3"/>
  <c r="J160" i="3"/>
  <c r="I160" i="3"/>
  <c r="J159" i="3"/>
  <c r="I159" i="3"/>
  <c r="M158" i="3"/>
  <c r="K158" i="3"/>
  <c r="P158" i="3" s="1"/>
  <c r="Q158" i="3" s="1"/>
  <c r="J158" i="3"/>
  <c r="I158" i="3"/>
  <c r="N157" i="3" a="1"/>
  <c r="N157" i="3" s="1"/>
  <c r="O157" i="3" s="1"/>
  <c r="T157" i="3" s="1"/>
  <c r="M157" i="3"/>
  <c r="J157" i="3"/>
  <c r="K157" i="3" s="1"/>
  <c r="I157" i="3"/>
  <c r="M156" i="3"/>
  <c r="L156" i="3"/>
  <c r="K156" i="3"/>
  <c r="J156" i="3"/>
  <c r="I156" i="3"/>
  <c r="N155" i="3" a="1"/>
  <c r="N155" i="3" s="1"/>
  <c r="O155" i="3" s="1"/>
  <c r="T155" i="3" s="1"/>
  <c r="M155" i="3"/>
  <c r="L155" i="3"/>
  <c r="K155" i="3"/>
  <c r="P155" i="3" s="1"/>
  <c r="J155" i="3"/>
  <c r="I155" i="3"/>
  <c r="M154" i="3"/>
  <c r="L154" i="3"/>
  <c r="J154" i="3"/>
  <c r="K154" i="3" s="1"/>
  <c r="I154" i="3"/>
  <c r="J153" i="3"/>
  <c r="I153" i="3"/>
  <c r="H152" i="3"/>
  <c r="H151" i="3" s="1"/>
  <c r="M150" i="3"/>
  <c r="K150" i="3"/>
  <c r="J150" i="3"/>
  <c r="I150" i="3"/>
  <c r="J149" i="3"/>
  <c r="K149" i="3" s="1"/>
  <c r="I149" i="3"/>
  <c r="N148" i="3" a="1"/>
  <c r="N148" i="3" s="1"/>
  <c r="O148" i="3" s="1"/>
  <c r="T148" i="3" s="1"/>
  <c r="M148" i="3"/>
  <c r="K148" i="3"/>
  <c r="P148" i="3" s="1"/>
  <c r="J148" i="3"/>
  <c r="I148" i="3"/>
  <c r="M147" i="3"/>
  <c r="L147" i="3"/>
  <c r="K147" i="3"/>
  <c r="N147" i="3" s="1" a="1"/>
  <c r="N147" i="3" s="1"/>
  <c r="O147" i="3" s="1"/>
  <c r="T147" i="3" s="1"/>
  <c r="J147" i="3"/>
  <c r="I147" i="3"/>
  <c r="J146" i="3"/>
  <c r="I146" i="3"/>
  <c r="J145" i="3"/>
  <c r="M145" i="3" s="1"/>
  <c r="I145" i="3"/>
  <c r="R144" i="3" a="1"/>
  <c r="R144" i="3" s="1"/>
  <c r="S144" i="3" s="1"/>
  <c r="Q144" i="3"/>
  <c r="P144" i="3"/>
  <c r="N144" i="3" a="1"/>
  <c r="N144" i="3" s="1"/>
  <c r="O144" i="3" s="1"/>
  <c r="T144" i="3" s="1"/>
  <c r="K144" i="3"/>
  <c r="L144" i="3" s="1"/>
  <c r="J144" i="3"/>
  <c r="M144" i="3" s="1"/>
  <c r="I144" i="3"/>
  <c r="Q143" i="3"/>
  <c r="P143" i="3"/>
  <c r="R143" i="3" s="1" a="1"/>
  <c r="R143" i="3" s="1"/>
  <c r="S143" i="3" s="1"/>
  <c r="N143" i="3" a="1"/>
  <c r="N143" i="3"/>
  <c r="O143" i="3" s="1"/>
  <c r="T143" i="3" s="1"/>
  <c r="M143" i="3"/>
  <c r="L143" i="3"/>
  <c r="K143" i="3"/>
  <c r="J143" i="3"/>
  <c r="I143" i="3"/>
  <c r="P142" i="3"/>
  <c r="N142" i="3" a="1"/>
  <c r="N142" i="3" s="1"/>
  <c r="O142" i="3" s="1"/>
  <c r="T142" i="3" s="1"/>
  <c r="M142" i="3"/>
  <c r="L142" i="3"/>
  <c r="K142" i="3"/>
  <c r="J142" i="3"/>
  <c r="I142" i="3"/>
  <c r="N141" i="3" a="1"/>
  <c r="N141" i="3" s="1"/>
  <c r="O141" i="3" s="1"/>
  <c r="T141" i="3" s="1"/>
  <c r="M141" i="3"/>
  <c r="K141" i="3"/>
  <c r="J141" i="3"/>
  <c r="I141" i="3"/>
  <c r="N140" i="3" a="1"/>
  <c r="N140" i="3" s="1"/>
  <c r="O140" i="3" s="1"/>
  <c r="T140" i="3" s="1"/>
  <c r="M140" i="3"/>
  <c r="K140" i="3"/>
  <c r="J140" i="3"/>
  <c r="I140" i="3"/>
  <c r="N139" i="3" a="1"/>
  <c r="N139" i="3" s="1"/>
  <c r="O139" i="3" s="1"/>
  <c r="T139" i="3" s="1"/>
  <c r="J139" i="3"/>
  <c r="K139" i="3" s="1"/>
  <c r="I139" i="3"/>
  <c r="M138" i="3"/>
  <c r="L138" i="3"/>
  <c r="K138" i="3"/>
  <c r="J138" i="3"/>
  <c r="I138" i="3"/>
  <c r="T137" i="3"/>
  <c r="P137" i="3"/>
  <c r="N137" i="3" a="1"/>
  <c r="N137" i="3" s="1"/>
  <c r="O137" i="3" s="1"/>
  <c r="M137" i="3"/>
  <c r="L137" i="3"/>
  <c r="K137" i="3"/>
  <c r="J137" i="3"/>
  <c r="I137" i="3"/>
  <c r="P136" i="3"/>
  <c r="L136" i="3"/>
  <c r="K136" i="3"/>
  <c r="N136" i="3" s="1" a="1"/>
  <c r="N136" i="3" s="1"/>
  <c r="O136" i="3" s="1"/>
  <c r="T136" i="3" s="1"/>
  <c r="J136" i="3"/>
  <c r="M136" i="3" s="1"/>
  <c r="I136" i="3"/>
  <c r="J135" i="3"/>
  <c r="I135" i="3"/>
  <c r="M134" i="3"/>
  <c r="K134" i="3"/>
  <c r="J134" i="3"/>
  <c r="I134" i="3"/>
  <c r="P133" i="3"/>
  <c r="N133" i="3" a="1"/>
  <c r="N133" i="3" s="1"/>
  <c r="O133" i="3" s="1"/>
  <c r="T133" i="3" s="1"/>
  <c r="M133" i="3"/>
  <c r="L133" i="3"/>
  <c r="K133" i="3"/>
  <c r="J133" i="3"/>
  <c r="I133" i="3"/>
  <c r="M132" i="3"/>
  <c r="K132" i="3"/>
  <c r="J132" i="3"/>
  <c r="I132" i="3"/>
  <c r="P131" i="3"/>
  <c r="N131" i="3" a="1"/>
  <c r="N131" i="3" s="1"/>
  <c r="O131" i="3" s="1"/>
  <c r="T131" i="3" s="1"/>
  <c r="M131" i="3"/>
  <c r="L131" i="3"/>
  <c r="J131" i="3"/>
  <c r="K131" i="3" s="1"/>
  <c r="I131" i="3"/>
  <c r="N130" i="3" a="1"/>
  <c r="N130" i="3" s="1"/>
  <c r="O130" i="3" s="1"/>
  <c r="T130" i="3" s="1"/>
  <c r="K130" i="3"/>
  <c r="J130" i="3"/>
  <c r="M130" i="3" s="1"/>
  <c r="I130" i="3"/>
  <c r="M129" i="3"/>
  <c r="J129" i="3"/>
  <c r="I129" i="3"/>
  <c r="I128" i="3"/>
  <c r="H128" i="3"/>
  <c r="L127" i="3"/>
  <c r="K127" i="3"/>
  <c r="J127" i="3"/>
  <c r="M127" i="3" s="1"/>
  <c r="I127" i="3"/>
  <c r="J126" i="3"/>
  <c r="I126" i="3"/>
  <c r="J125" i="3"/>
  <c r="I125" i="3"/>
  <c r="R124" i="3" a="1"/>
  <c r="R124" i="3" s="1"/>
  <c r="S124" i="3" s="1"/>
  <c r="Q124" i="3"/>
  <c r="P124" i="3"/>
  <c r="M124" i="3"/>
  <c r="L124" i="3"/>
  <c r="J124" i="3"/>
  <c r="K124" i="3" s="1"/>
  <c r="N124" i="3" s="1" a="1"/>
  <c r="N124" i="3" s="1"/>
  <c r="O124" i="3" s="1"/>
  <c r="T124" i="3" s="1"/>
  <c r="I124" i="3"/>
  <c r="J123" i="3"/>
  <c r="I123" i="3"/>
  <c r="K122" i="3"/>
  <c r="J122" i="3"/>
  <c r="M122" i="3" s="1"/>
  <c r="I122" i="3"/>
  <c r="N121" i="3" a="1"/>
  <c r="N121" i="3" s="1"/>
  <c r="O121" i="3" s="1"/>
  <c r="T121" i="3" s="1"/>
  <c r="K121" i="3"/>
  <c r="J121" i="3"/>
  <c r="M121" i="3" s="1"/>
  <c r="I121" i="3"/>
  <c r="J120" i="3"/>
  <c r="I120" i="3"/>
  <c r="J119" i="3"/>
  <c r="I119" i="3"/>
  <c r="P118" i="3"/>
  <c r="R118" i="3" s="1" a="1"/>
  <c r="R118" i="3" s="1"/>
  <c r="S118" i="3" s="1"/>
  <c r="M118" i="3"/>
  <c r="K118" i="3"/>
  <c r="N118" i="3" s="1" a="1"/>
  <c r="N118" i="3" s="1"/>
  <c r="O118" i="3" s="1"/>
  <c r="T118" i="3" s="1"/>
  <c r="J118" i="3"/>
  <c r="I118" i="3"/>
  <c r="N117" i="3" a="1"/>
  <c r="N117" i="3" s="1"/>
  <c r="O117" i="3" s="1"/>
  <c r="T117" i="3" s="1"/>
  <c r="K117" i="3"/>
  <c r="J117" i="3"/>
  <c r="M117" i="3" s="1"/>
  <c r="I117" i="3"/>
  <c r="L116" i="3"/>
  <c r="K116" i="3"/>
  <c r="J116" i="3"/>
  <c r="M116" i="3" s="1"/>
  <c r="I116" i="3"/>
  <c r="M115" i="3"/>
  <c r="L115" i="3"/>
  <c r="J115" i="3"/>
  <c r="K115" i="3" s="1"/>
  <c r="I115" i="3"/>
  <c r="P114" i="3"/>
  <c r="N114" i="3"/>
  <c r="O114" i="3" s="1"/>
  <c r="T114" i="3" s="1"/>
  <c r="M114" i="3"/>
  <c r="L114" i="3"/>
  <c r="J114" i="3"/>
  <c r="K114" i="3" s="1"/>
  <c r="N114" i="3" s="1" a="1"/>
  <c r="I114" i="3"/>
  <c r="J113" i="3"/>
  <c r="K113" i="3" s="1"/>
  <c r="I113" i="3"/>
  <c r="O112" i="3"/>
  <c r="T112" i="3" s="1"/>
  <c r="J112" i="3"/>
  <c r="K112" i="3" s="1"/>
  <c r="N112" i="3" s="1" a="1"/>
  <c r="N112" i="3" s="1"/>
  <c r="I112" i="3"/>
  <c r="M111" i="3"/>
  <c r="J111" i="3"/>
  <c r="K111" i="3" s="1"/>
  <c r="N111" i="3" s="1" a="1"/>
  <c r="N111" i="3" s="1"/>
  <c r="O111" i="3" s="1"/>
  <c r="T111" i="3" s="1"/>
  <c r="I111" i="3"/>
  <c r="J110" i="3"/>
  <c r="I110" i="3"/>
  <c r="J109" i="3"/>
  <c r="M109" i="3" s="1"/>
  <c r="I109" i="3"/>
  <c r="R108" i="3" a="1"/>
  <c r="R108" i="3" s="1"/>
  <c r="S108" i="3" s="1"/>
  <c r="N108" i="3" a="1"/>
  <c r="N108" i="3" s="1"/>
  <c r="O108" i="3" s="1"/>
  <c r="T108" i="3" s="1"/>
  <c r="M108" i="3"/>
  <c r="L108" i="3"/>
  <c r="J108" i="3"/>
  <c r="K108" i="3" s="1"/>
  <c r="P108" i="3" s="1"/>
  <c r="Q108" i="3" s="1"/>
  <c r="I108" i="3"/>
  <c r="J107" i="3"/>
  <c r="K107" i="3" s="1"/>
  <c r="I107" i="3"/>
  <c r="J106" i="3"/>
  <c r="M106" i="3" s="1"/>
  <c r="I106" i="3"/>
  <c r="J105" i="3"/>
  <c r="I105" i="3"/>
  <c r="J104" i="3"/>
  <c r="M104" i="3" s="1"/>
  <c r="I104" i="3"/>
  <c r="R103" i="3" a="1"/>
  <c r="R103" i="3" s="1"/>
  <c r="S103" i="3" s="1"/>
  <c r="N103" i="3" a="1"/>
  <c r="N103" i="3" s="1"/>
  <c r="O103" i="3" s="1"/>
  <c r="T103" i="3" s="1"/>
  <c r="M103" i="3"/>
  <c r="L103" i="3"/>
  <c r="J103" i="3"/>
  <c r="K103" i="3" s="1"/>
  <c r="P103" i="3" s="1"/>
  <c r="Q103" i="3" s="1"/>
  <c r="I103" i="3"/>
  <c r="J102" i="3"/>
  <c r="I102" i="3"/>
  <c r="H101" i="3"/>
  <c r="J100" i="3"/>
  <c r="I100" i="3"/>
  <c r="N99" i="3" a="1"/>
  <c r="N99" i="3" s="1"/>
  <c r="O99" i="3" s="1"/>
  <c r="T99" i="3" s="1"/>
  <c r="J99" i="3"/>
  <c r="K99" i="3" s="1"/>
  <c r="I99" i="3"/>
  <c r="M98" i="3"/>
  <c r="J98" i="3"/>
  <c r="K98" i="3" s="1"/>
  <c r="I98" i="3"/>
  <c r="Q97" i="3"/>
  <c r="P97" i="3"/>
  <c r="R97" i="3" s="1" a="1"/>
  <c r="R97" i="3" s="1"/>
  <c r="N97" i="3" a="1"/>
  <c r="N97" i="3" s="1"/>
  <c r="N96" i="3" s="1"/>
  <c r="M97" i="3"/>
  <c r="K97" i="3"/>
  <c r="L97" i="3" s="1"/>
  <c r="J97" i="3"/>
  <c r="I97" i="3"/>
  <c r="I96" i="3" s="1"/>
  <c r="J96" i="3"/>
  <c r="H96" i="3"/>
  <c r="J95" i="3"/>
  <c r="K95" i="3" s="1"/>
  <c r="P95" i="3" s="1"/>
  <c r="Q95" i="3" s="1"/>
  <c r="I95" i="3"/>
  <c r="P94" i="3"/>
  <c r="R94" i="3" s="1" a="1"/>
  <c r="R94" i="3" s="1"/>
  <c r="S94" i="3" s="1"/>
  <c r="M94" i="3"/>
  <c r="J94" i="3"/>
  <c r="K94" i="3" s="1"/>
  <c r="I94" i="3"/>
  <c r="J93" i="3"/>
  <c r="I93" i="3"/>
  <c r="M92" i="3"/>
  <c r="K92" i="3"/>
  <c r="J92" i="3"/>
  <c r="I92" i="3"/>
  <c r="J91" i="3"/>
  <c r="M91" i="3" s="1"/>
  <c r="I91" i="3"/>
  <c r="J90" i="3"/>
  <c r="H90" i="3"/>
  <c r="M89" i="3"/>
  <c r="K89" i="3"/>
  <c r="P89" i="3" s="1"/>
  <c r="J89" i="3"/>
  <c r="I89" i="3"/>
  <c r="J88" i="3"/>
  <c r="K88" i="3" s="1"/>
  <c r="I88" i="3"/>
  <c r="N87" i="3" a="1"/>
  <c r="N87" i="3" s="1"/>
  <c r="O87" i="3" s="1"/>
  <c r="T87" i="3" s="1"/>
  <c r="L87" i="3"/>
  <c r="K87" i="3"/>
  <c r="P87" i="3" s="1"/>
  <c r="J87" i="3"/>
  <c r="M87" i="3" s="1"/>
  <c r="I87" i="3"/>
  <c r="M86" i="3"/>
  <c r="J86" i="3"/>
  <c r="K86" i="3" s="1"/>
  <c r="L86" i="3" s="1"/>
  <c r="I86" i="3"/>
  <c r="P85" i="3"/>
  <c r="R85" i="3" s="1" a="1"/>
  <c r="R85" i="3" s="1"/>
  <c r="S85" i="3" s="1"/>
  <c r="K85" i="3"/>
  <c r="N85" i="3" s="1" a="1"/>
  <c r="N85" i="3" s="1"/>
  <c r="O85" i="3" s="1"/>
  <c r="T85" i="3" s="1"/>
  <c r="J85" i="3"/>
  <c r="M85" i="3" s="1"/>
  <c r="I85" i="3"/>
  <c r="Q84" i="3"/>
  <c r="N84" i="3" a="1"/>
  <c r="N84" i="3" s="1"/>
  <c r="O84" i="3" s="1"/>
  <c r="T84" i="3" s="1"/>
  <c r="M84" i="3"/>
  <c r="L84" i="3"/>
  <c r="K84" i="3"/>
  <c r="P84" i="3" s="1"/>
  <c r="R84" i="3" s="1" a="1"/>
  <c r="R84" i="3" s="1"/>
  <c r="S84" i="3" s="1"/>
  <c r="J84" i="3"/>
  <c r="I84" i="3"/>
  <c r="N83" i="3" a="1"/>
  <c r="N83" i="3" s="1"/>
  <c r="O83" i="3" s="1"/>
  <c r="T83" i="3" s="1"/>
  <c r="M83" i="3"/>
  <c r="K83" i="3"/>
  <c r="L83" i="3" s="1"/>
  <c r="J83" i="3"/>
  <c r="I83" i="3"/>
  <c r="K82" i="3"/>
  <c r="J82" i="3"/>
  <c r="M82" i="3" s="1"/>
  <c r="I82" i="3"/>
  <c r="R81" i="3" a="1"/>
  <c r="R81" i="3" s="1"/>
  <c r="S81" i="3" s="1"/>
  <c r="P81" i="3"/>
  <c r="Q81" i="3" s="1"/>
  <c r="M81" i="3"/>
  <c r="K81" i="3"/>
  <c r="J81" i="3"/>
  <c r="I81" i="3"/>
  <c r="P80" i="3"/>
  <c r="Q80" i="3" s="1"/>
  <c r="M80" i="3"/>
  <c r="L80" i="3"/>
  <c r="J80" i="3"/>
  <c r="K80" i="3" s="1"/>
  <c r="N80" i="3" s="1" a="1"/>
  <c r="N80" i="3" s="1"/>
  <c r="O80" i="3" s="1"/>
  <c r="T80" i="3" s="1"/>
  <c r="I80" i="3"/>
  <c r="Q79" i="3"/>
  <c r="P79" i="3"/>
  <c r="R79" i="3" s="1" a="1"/>
  <c r="R79" i="3" s="1"/>
  <c r="S79" i="3" s="1"/>
  <c r="N79" i="3" a="1"/>
  <c r="N79" i="3"/>
  <c r="O79" i="3" s="1"/>
  <c r="T79" i="3" s="1"/>
  <c r="M79" i="3"/>
  <c r="L79" i="3"/>
  <c r="K79" i="3"/>
  <c r="J79" i="3"/>
  <c r="I79" i="3"/>
  <c r="K78" i="3"/>
  <c r="N78" i="3" s="1" a="1"/>
  <c r="N78" i="3" s="1"/>
  <c r="O78" i="3" s="1"/>
  <c r="T78" i="3" s="1"/>
  <c r="J78" i="3"/>
  <c r="M78" i="3" s="1"/>
  <c r="I78" i="3"/>
  <c r="M77" i="3"/>
  <c r="J77" i="3"/>
  <c r="K77" i="3" s="1"/>
  <c r="I77" i="3"/>
  <c r="Q76" i="3"/>
  <c r="P76" i="3"/>
  <c r="R76" i="3" s="1" a="1"/>
  <c r="R76" i="3" s="1"/>
  <c r="S76" i="3" s="1"/>
  <c r="N76" i="3" a="1"/>
  <c r="N76" i="3" s="1"/>
  <c r="O76" i="3" s="1"/>
  <c r="T76" i="3" s="1"/>
  <c r="M76" i="3"/>
  <c r="J76" i="3"/>
  <c r="K76" i="3" s="1"/>
  <c r="L76" i="3" s="1"/>
  <c r="I76" i="3"/>
  <c r="Q75" i="3"/>
  <c r="P75" i="3"/>
  <c r="R75" i="3" s="1" a="1"/>
  <c r="R75" i="3" s="1"/>
  <c r="S75" i="3" s="1"/>
  <c r="M75" i="3"/>
  <c r="L75" i="3"/>
  <c r="K75" i="3"/>
  <c r="N75" i="3" s="1" a="1"/>
  <c r="N75" i="3" s="1"/>
  <c r="O75" i="3" s="1"/>
  <c r="T75" i="3" s="1"/>
  <c r="J75" i="3"/>
  <c r="I75" i="3"/>
  <c r="M74" i="3"/>
  <c r="J74" i="3"/>
  <c r="I74" i="3"/>
  <c r="P73" i="3"/>
  <c r="Q73" i="3" s="1"/>
  <c r="K73" i="3"/>
  <c r="J73" i="3"/>
  <c r="M73" i="3" s="1"/>
  <c r="I73" i="3"/>
  <c r="I72" i="3" s="1"/>
  <c r="H72" i="3"/>
  <c r="P71" i="3"/>
  <c r="R71" i="3" s="1" a="1"/>
  <c r="R71" i="3" s="1"/>
  <c r="S71" i="3" s="1"/>
  <c r="N71" i="3" a="1"/>
  <c r="N71" i="3" s="1"/>
  <c r="O71" i="3" s="1"/>
  <c r="T71" i="3" s="1"/>
  <c r="M71" i="3"/>
  <c r="L71" i="3"/>
  <c r="K71" i="3"/>
  <c r="J71" i="3"/>
  <c r="I71" i="3"/>
  <c r="J70" i="3"/>
  <c r="M70" i="3" s="1"/>
  <c r="I70" i="3"/>
  <c r="R69" i="3" a="1"/>
  <c r="R69" i="3" s="1"/>
  <c r="S69" i="3" s="1"/>
  <c r="N69" i="3" a="1"/>
  <c r="N69" i="3" s="1"/>
  <c r="O69" i="3" s="1"/>
  <c r="T69" i="3" s="1"/>
  <c r="M69" i="3"/>
  <c r="L69" i="3"/>
  <c r="K69" i="3"/>
  <c r="P69" i="3" s="1"/>
  <c r="Q69" i="3" s="1"/>
  <c r="J69" i="3"/>
  <c r="I69" i="3"/>
  <c r="P68" i="3"/>
  <c r="R68" i="3" s="1" a="1"/>
  <c r="R68" i="3" s="1"/>
  <c r="S68" i="3" s="1"/>
  <c r="N68" i="3" a="1"/>
  <c r="N68" i="3"/>
  <c r="O68" i="3" s="1"/>
  <c r="T68" i="3" s="1"/>
  <c r="M68" i="3"/>
  <c r="J68" i="3"/>
  <c r="K68" i="3" s="1"/>
  <c r="L68" i="3" s="1"/>
  <c r="I68" i="3"/>
  <c r="M67" i="3"/>
  <c r="K67" i="3"/>
  <c r="J67" i="3"/>
  <c r="I67" i="3"/>
  <c r="P66" i="3"/>
  <c r="R66" i="3" s="1" a="1"/>
  <c r="R66" i="3" s="1"/>
  <c r="S66" i="3" s="1"/>
  <c r="N66" i="3" a="1"/>
  <c r="N66" i="3" s="1"/>
  <c r="O66" i="3" s="1"/>
  <c r="T66" i="3" s="1"/>
  <c r="M66" i="3"/>
  <c r="L66" i="3"/>
  <c r="K66" i="3"/>
  <c r="J66" i="3"/>
  <c r="I66" i="3"/>
  <c r="J65" i="3"/>
  <c r="M65" i="3" s="1"/>
  <c r="I65" i="3"/>
  <c r="M64" i="3"/>
  <c r="J64" i="3"/>
  <c r="K64" i="3" s="1"/>
  <c r="I64" i="3"/>
  <c r="J63" i="3"/>
  <c r="K63" i="3" s="1"/>
  <c r="I63" i="3"/>
  <c r="I62" i="3"/>
  <c r="H62" i="3"/>
  <c r="J61" i="3"/>
  <c r="K61" i="3" s="1"/>
  <c r="L61" i="3" s="1"/>
  <c r="I61" i="3"/>
  <c r="J60" i="3"/>
  <c r="M60" i="3" s="1"/>
  <c r="I60" i="3"/>
  <c r="I59" i="3"/>
  <c r="H59" i="3"/>
  <c r="H58" i="3" s="1"/>
  <c r="I57" i="3"/>
  <c r="I56" i="3" s="1"/>
  <c r="I55" i="3" s="1"/>
  <c r="H57" i="3"/>
  <c r="J57" i="3" s="1"/>
  <c r="H56" i="3"/>
  <c r="H55" i="3" s="1"/>
  <c r="J54" i="3"/>
  <c r="M54" i="3" s="1"/>
  <c r="I54" i="3"/>
  <c r="I51" i="3" s="1"/>
  <c r="M53" i="3"/>
  <c r="J53" i="3"/>
  <c r="K53" i="3" s="1"/>
  <c r="I53" i="3"/>
  <c r="P52" i="3"/>
  <c r="Q52" i="3" s="1"/>
  <c r="N52" i="3" a="1"/>
  <c r="N52" i="3"/>
  <c r="N51" i="3" s="1"/>
  <c r="M52" i="3"/>
  <c r="M51" i="3" s="1"/>
  <c r="J52" i="3"/>
  <c r="K52" i="3" s="1"/>
  <c r="L52" i="3" s="1"/>
  <c r="I52" i="3"/>
  <c r="J51" i="3"/>
  <c r="H51" i="3"/>
  <c r="S50" i="3"/>
  <c r="R50" i="3"/>
  <c r="Q50" i="3"/>
  <c r="P50" i="3"/>
  <c r="H50" i="3" s="1"/>
  <c r="K50" i="3" s="1"/>
  <c r="O50" i="3"/>
  <c r="T50" i="3" s="1"/>
  <c r="M50" i="3"/>
  <c r="J50" i="3"/>
  <c r="J49" i="3"/>
  <c r="M49" i="3" s="1"/>
  <c r="M48" i="3" s="1"/>
  <c r="M47" i="3" s="1"/>
  <c r="H49" i="3" a="1"/>
  <c r="H49" i="3"/>
  <c r="P49" i="3" s="1"/>
  <c r="E49" i="3" a="1"/>
  <c r="E49" i="3" s="1"/>
  <c r="R46" i="3" a="1"/>
  <c r="R46" i="3" s="1"/>
  <c r="S46" i="3" s="1"/>
  <c r="Q46" i="3"/>
  <c r="M46" i="3"/>
  <c r="J46" i="3"/>
  <c r="I46" i="3"/>
  <c r="H46" i="3"/>
  <c r="P46" i="3" s="1"/>
  <c r="G46" i="3"/>
  <c r="P45" i="3"/>
  <c r="R45" i="3" s="1" a="1"/>
  <c r="R45" i="3" s="1"/>
  <c r="S45" i="3" s="1"/>
  <c r="K45" i="3"/>
  <c r="J45" i="3"/>
  <c r="G45" i="3"/>
  <c r="I45" i="3" s="1"/>
  <c r="J44" i="3"/>
  <c r="M44" i="3" s="1"/>
  <c r="H44" i="3" a="1"/>
  <c r="H44" i="3" s="1"/>
  <c r="G44" i="3"/>
  <c r="J43" i="3"/>
  <c r="E43" i="3"/>
  <c r="P41" i="3"/>
  <c r="Q41" i="3" s="1"/>
  <c r="M41" i="3"/>
  <c r="K41" i="3"/>
  <c r="L41" i="3" s="1"/>
  <c r="J41" i="3"/>
  <c r="I41" i="3"/>
  <c r="P40" i="3"/>
  <c r="R40" i="3" s="1" a="1"/>
  <c r="R40" i="3" s="1"/>
  <c r="S40" i="3" s="1"/>
  <c r="J40" i="3"/>
  <c r="I40" i="3"/>
  <c r="R39" i="3" a="1"/>
  <c r="R39" i="3" s="1"/>
  <c r="R38" i="3" s="1"/>
  <c r="Q39" i="3"/>
  <c r="P39" i="3"/>
  <c r="J39" i="3"/>
  <c r="M39" i="3" s="1"/>
  <c r="I39" i="3"/>
  <c r="P38" i="3"/>
  <c r="H38" i="3"/>
  <c r="R36" i="3" a="1"/>
  <c r="R36" i="3" s="1"/>
  <c r="S36" i="3" s="1"/>
  <c r="T36" i="3" s="1"/>
  <c r="Q36" i="3"/>
  <c r="P36" i="3"/>
  <c r="N36" i="3" a="1"/>
  <c r="N36" i="3" s="1"/>
  <c r="O36" i="3" s="1"/>
  <c r="L36" i="3"/>
  <c r="J36" i="3"/>
  <c r="K36" i="3" s="1"/>
  <c r="I36" i="3"/>
  <c r="Q35" i="3"/>
  <c r="P35" i="3"/>
  <c r="R35" i="3" s="1" a="1"/>
  <c r="R35" i="3" s="1"/>
  <c r="S35" i="3" s="1"/>
  <c r="T35" i="3" s="1"/>
  <c r="N35" i="3" a="1"/>
  <c r="N35" i="3" s="1"/>
  <c r="O35" i="3" s="1"/>
  <c r="M35" i="3"/>
  <c r="L35" i="3"/>
  <c r="J35" i="3"/>
  <c r="K35" i="3" s="1"/>
  <c r="I35" i="3"/>
  <c r="J34" i="3"/>
  <c r="M34" i="3" s="1"/>
  <c r="H34" i="3" a="1"/>
  <c r="H34" i="3" s="1"/>
  <c r="P34" i="3" s="1"/>
  <c r="J33" i="3"/>
  <c r="R32" i="3" a="1"/>
  <c r="R32" i="3" s="1"/>
  <c r="S32" i="3" s="1"/>
  <c r="T32" i="3" s="1"/>
  <c r="Q32" i="3"/>
  <c r="J32" i="3"/>
  <c r="M32" i="3" s="1"/>
  <c r="I32" i="3"/>
  <c r="I29" i="3" s="1"/>
  <c r="H32" i="3"/>
  <c r="N32" i="3" s="1" a="1"/>
  <c r="N32" i="3" s="1"/>
  <c r="O32" i="3" s="1"/>
  <c r="R31" i="3" a="1"/>
  <c r="R31" i="3" s="1"/>
  <c r="S31" i="3" s="1"/>
  <c r="T31" i="3" s="1"/>
  <c r="Q31" i="3"/>
  <c r="K31" i="3"/>
  <c r="L31" i="3" s="1"/>
  <c r="J31" i="3"/>
  <c r="M31" i="3" s="1"/>
  <c r="H31" i="3"/>
  <c r="I31" i="3" s="1"/>
  <c r="R30" i="3" a="1"/>
  <c r="R30" i="3" s="1"/>
  <c r="S30" i="3" s="1"/>
  <c r="T30" i="3" s="1"/>
  <c r="Q30" i="3"/>
  <c r="Q29" i="3" s="1"/>
  <c r="M30" i="3"/>
  <c r="J30" i="3"/>
  <c r="I30" i="3"/>
  <c r="H30" i="3"/>
  <c r="N30" i="3" s="1" a="1"/>
  <c r="N30" i="3" s="1"/>
  <c r="P29" i="3"/>
  <c r="R27" i="3" a="1"/>
  <c r="R27" i="3" s="1"/>
  <c r="S27" i="3" s="1"/>
  <c r="T27" i="3" s="1"/>
  <c r="Q27" i="3"/>
  <c r="M27" i="3"/>
  <c r="J27" i="3"/>
  <c r="H27" i="3"/>
  <c r="K27" i="3" s="1"/>
  <c r="E27" i="3"/>
  <c r="C21" i="5" s="1"/>
  <c r="R26" i="3" a="1"/>
  <c r="R26" i="3" s="1"/>
  <c r="S26" i="3" s="1"/>
  <c r="T26" i="3" s="1"/>
  <c r="Q26" i="3"/>
  <c r="J26" i="3"/>
  <c r="M26" i="3" s="1"/>
  <c r="I26" i="3"/>
  <c r="H26" i="3"/>
  <c r="K26" i="3" s="1"/>
  <c r="E26" i="3"/>
  <c r="C20" i="5" s="1"/>
  <c r="R25" i="3" a="1"/>
  <c r="R25" i="3" s="1"/>
  <c r="S25" i="3" s="1"/>
  <c r="T25" i="3" s="1"/>
  <c r="Q25" i="3"/>
  <c r="J25" i="3"/>
  <c r="M25" i="3" s="1"/>
  <c r="H25" i="3"/>
  <c r="R24" i="3" a="1"/>
  <c r="R24" i="3" s="1"/>
  <c r="S24" i="3" s="1"/>
  <c r="T24" i="3" s="1"/>
  <c r="Q24" i="3"/>
  <c r="M24" i="3"/>
  <c r="J24" i="3"/>
  <c r="H24" i="3"/>
  <c r="K24" i="3" s="1"/>
  <c r="R23" i="3" a="1"/>
  <c r="R23" i="3"/>
  <c r="S23" i="3" s="1"/>
  <c r="T23" i="3" s="1"/>
  <c r="Q23" i="3"/>
  <c r="J23" i="3"/>
  <c r="M23" i="3" s="1"/>
  <c r="H23" i="3"/>
  <c r="K23" i="3" s="1"/>
  <c r="L23" i="3" s="1"/>
  <c r="E23" i="3"/>
  <c r="C12" i="5" s="1"/>
  <c r="R22" i="3" a="1"/>
  <c r="R22" i="3" s="1"/>
  <c r="R21" i="3" s="1"/>
  <c r="Q22" i="3"/>
  <c r="J22" i="3"/>
  <c r="M22" i="3" s="1"/>
  <c r="I22" i="3"/>
  <c r="H22" i="3"/>
  <c r="P21" i="3"/>
  <c r="J21" i="3"/>
  <c r="R20" i="3" a="1"/>
  <c r="R20" i="3" s="1"/>
  <c r="S20" i="3" s="1"/>
  <c r="T20" i="3" s="1"/>
  <c r="Q20" i="3"/>
  <c r="N20" i="3" a="1"/>
  <c r="N20" i="3" s="1"/>
  <c r="O20" i="3" s="1"/>
  <c r="M20" i="3"/>
  <c r="J20" i="3"/>
  <c r="I20" i="3"/>
  <c r="H20" i="3"/>
  <c r="K20" i="3" s="1"/>
  <c r="L20" i="3" s="1"/>
  <c r="P19" i="3"/>
  <c r="J19" i="3"/>
  <c r="M19" i="3" s="1"/>
  <c r="M18" i="3" s="1"/>
  <c r="P18" i="3"/>
  <c r="J18" i="3"/>
  <c r="T17" i="3"/>
  <c r="O17" i="3"/>
  <c r="N17" i="3"/>
  <c r="N16" i="3" s="1"/>
  <c r="M17" i="3"/>
  <c r="M16" i="3" s="1"/>
  <c r="J17" i="3"/>
  <c r="H17" i="3"/>
  <c r="K17" i="3" s="1"/>
  <c r="W16" i="3"/>
  <c r="O16" i="3"/>
  <c r="J16" i="3"/>
  <c r="E16" i="3"/>
  <c r="C13" i="5" s="1"/>
  <c r="P15" i="3" a="1"/>
  <c r="P15" i="3" s="1"/>
  <c r="R15" i="3" s="1" a="1"/>
  <c r="R15" i="3" s="1"/>
  <c r="J15" i="3"/>
  <c r="J14" i="3" s="1"/>
  <c r="J13" i="3" s="1"/>
  <c r="G15" i="3" a="1"/>
  <c r="G15" i="3" s="1"/>
  <c r="E15" i="3"/>
  <c r="C13" i="3" a="1"/>
  <c r="C13" i="3" s="1"/>
  <c r="D7" i="3"/>
  <c r="D39" i="2"/>
  <c r="G260" i="3" s="1"/>
  <c r="C20" i="2"/>
  <c r="C6" i="2"/>
  <c r="H4" i="2" a="1"/>
  <c r="H4" i="2"/>
  <c r="H5" i="2" s="1"/>
  <c r="E10" i="3" s="1"/>
  <c r="K30" i="1" s="1"/>
  <c r="K32" i="1"/>
  <c r="K31" i="1"/>
  <c r="H15" i="3" l="1"/>
  <c r="I15" i="3" s="1"/>
  <c r="I14" i="3" s="1"/>
  <c r="S15" i="3"/>
  <c r="Q49" i="3"/>
  <c r="Q48" i="3" s="1"/>
  <c r="P48" i="3"/>
  <c r="O236" i="3"/>
  <c r="N235" i="3"/>
  <c r="O174" i="3"/>
  <c r="N173" i="3"/>
  <c r="N172" i="3" s="1"/>
  <c r="P44" i="3"/>
  <c r="Q44" i="3" s="1"/>
  <c r="Q43" i="3" s="1"/>
  <c r="I44" i="3"/>
  <c r="I43" i="3" s="1"/>
  <c r="H43" i="3"/>
  <c r="H37" i="3" s="1"/>
  <c r="Q15" i="3"/>
  <c r="Q14" i="3" s="1"/>
  <c r="P14" i="3"/>
  <c r="P13" i="3" s="1"/>
  <c r="R29" i="3"/>
  <c r="S22" i="3"/>
  <c r="I49" i="3"/>
  <c r="I48" i="3" s="1"/>
  <c r="I47" i="3" s="1"/>
  <c r="N26" i="3" a="1"/>
  <c r="N26" i="3" s="1"/>
  <c r="O26" i="3" s="1"/>
  <c r="L26" i="3"/>
  <c r="P64" i="3"/>
  <c r="N64" i="3" a="1"/>
  <c r="N64" i="3" s="1"/>
  <c r="O64" i="3" s="1"/>
  <c r="T64" i="3" s="1"/>
  <c r="L64" i="3"/>
  <c r="L98" i="3"/>
  <c r="P98" i="3"/>
  <c r="N98" i="3" a="1"/>
  <c r="N98" i="3" s="1"/>
  <c r="O98" i="3" s="1"/>
  <c r="T98" i="3" s="1"/>
  <c r="P77" i="3"/>
  <c r="N77" i="3" a="1"/>
  <c r="N77" i="3" s="1"/>
  <c r="O77" i="3" s="1"/>
  <c r="T77" i="3" s="1"/>
  <c r="L77" i="3"/>
  <c r="M57" i="3"/>
  <c r="M56" i="3" s="1"/>
  <c r="M55" i="3" s="1"/>
  <c r="J56" i="3"/>
  <c r="J55" i="3" s="1"/>
  <c r="S97" i="3"/>
  <c r="S96" i="3" s="1"/>
  <c r="R96" i="3"/>
  <c r="S14" i="3"/>
  <c r="T15" i="3"/>
  <c r="T14" i="3" s="1"/>
  <c r="N24" i="3" a="1"/>
  <c r="N24" i="3" s="1"/>
  <c r="O24" i="3" s="1"/>
  <c r="L24" i="3"/>
  <c r="L17" i="3"/>
  <c r="L16" i="3" s="1"/>
  <c r="K16" i="3"/>
  <c r="M21" i="3"/>
  <c r="N50" i="3" a="1"/>
  <c r="N50" i="3" s="1"/>
  <c r="L50" i="3"/>
  <c r="P88" i="3"/>
  <c r="L88" i="3"/>
  <c r="N88" i="3" a="1"/>
  <c r="N88" i="3" s="1"/>
  <c r="O88" i="3" s="1"/>
  <c r="T88" i="3" s="1"/>
  <c r="P33" i="3"/>
  <c r="P28" i="3" s="1"/>
  <c r="R34" i="3" a="1"/>
  <c r="R34" i="3" s="1"/>
  <c r="Q34" i="3"/>
  <c r="Q33" i="3" s="1"/>
  <c r="Q28" i="3" s="1"/>
  <c r="P53" i="3"/>
  <c r="N53" i="3" a="1"/>
  <c r="N53" i="3" s="1"/>
  <c r="O53" i="3" s="1"/>
  <c r="T53" i="3" s="1"/>
  <c r="L53" i="3"/>
  <c r="M59" i="3"/>
  <c r="R89" i="3" a="1"/>
  <c r="R89" i="3" s="1"/>
  <c r="S89" i="3" s="1"/>
  <c r="Q89" i="3"/>
  <c r="N29" i="3"/>
  <c r="O30" i="3"/>
  <c r="O29" i="3" s="1"/>
  <c r="Q87" i="3"/>
  <c r="R87" i="3" a="1"/>
  <c r="R87" i="3" s="1"/>
  <c r="S87" i="3" s="1"/>
  <c r="K15" i="3"/>
  <c r="R49" i="3" a="1"/>
  <c r="R49" i="3" s="1"/>
  <c r="M88" i="3"/>
  <c r="M72" i="3" s="1"/>
  <c r="N95" i="3" a="1"/>
  <c r="N95" i="3" s="1"/>
  <c r="O95" i="3" s="1"/>
  <c r="T95" i="3" s="1"/>
  <c r="N122" i="3" a="1"/>
  <c r="N122" i="3" s="1"/>
  <c r="O122" i="3" s="1"/>
  <c r="T122" i="3" s="1"/>
  <c r="L122" i="3"/>
  <c r="N23" i="3" a="1"/>
  <c r="N23" i="3" s="1"/>
  <c r="O23" i="3" s="1"/>
  <c r="L27" i="3"/>
  <c r="N27" i="3" a="1"/>
  <c r="N27" i="3" s="1"/>
  <c r="O27" i="3" s="1"/>
  <c r="J29" i="3"/>
  <c r="J28" i="3" s="1"/>
  <c r="M36" i="3"/>
  <c r="M33" i="3" s="1"/>
  <c r="M43" i="3"/>
  <c r="H48" i="3"/>
  <c r="H47" i="3" s="1"/>
  <c r="K49" i="3"/>
  <c r="N61" i="3" a="1"/>
  <c r="N61" i="3" s="1"/>
  <c r="O61" i="3" s="1"/>
  <c r="T61" i="3" s="1"/>
  <c r="Q66" i="3"/>
  <c r="Q68" i="3"/>
  <c r="Q71" i="3"/>
  <c r="R73" i="3" a="1"/>
  <c r="R73" i="3" s="1"/>
  <c r="L82" i="3"/>
  <c r="N82" i="3" a="1"/>
  <c r="N82" i="3" s="1"/>
  <c r="O82" i="3" s="1"/>
  <c r="T82" i="3" s="1"/>
  <c r="L85" i="3"/>
  <c r="K93" i="3"/>
  <c r="M93" i="3"/>
  <c r="M90" i="3" s="1"/>
  <c r="M100" i="3"/>
  <c r="K100" i="3"/>
  <c r="K96" i="3" s="1"/>
  <c r="P112" i="3"/>
  <c r="Q118" i="3"/>
  <c r="P141" i="3"/>
  <c r="L141" i="3"/>
  <c r="R142" i="3" a="1"/>
  <c r="R142" i="3" s="1"/>
  <c r="S142" i="3" s="1"/>
  <c r="Q142" i="3"/>
  <c r="L186" i="3"/>
  <c r="P186" i="3"/>
  <c r="N186" i="3" a="1"/>
  <c r="N186" i="3" s="1"/>
  <c r="O186" i="3" s="1"/>
  <c r="T186" i="3" s="1"/>
  <c r="R189" i="3" a="1"/>
  <c r="R189" i="3" s="1"/>
  <c r="S189" i="3" s="1"/>
  <c r="Q189" i="3"/>
  <c r="R14" i="3"/>
  <c r="M15" i="3"/>
  <c r="M14" i="3" s="1"/>
  <c r="M13" i="3" s="1"/>
  <c r="H16" i="3"/>
  <c r="I17" i="3"/>
  <c r="I16" i="3" s="1"/>
  <c r="Q21" i="3"/>
  <c r="I27" i="3"/>
  <c r="M29" i="3"/>
  <c r="K32" i="3"/>
  <c r="L32" i="3" s="1"/>
  <c r="Q40" i="3"/>
  <c r="Q38" i="3" s="1"/>
  <c r="N41" i="3" a="1"/>
  <c r="N41" i="3" s="1"/>
  <c r="O41" i="3" s="1"/>
  <c r="T41" i="3" s="1"/>
  <c r="K44" i="3"/>
  <c r="J48" i="3"/>
  <c r="J47" i="3" s="1"/>
  <c r="I50" i="3"/>
  <c r="R52" i="3" a="1"/>
  <c r="R52" i="3" s="1"/>
  <c r="L81" i="3"/>
  <c r="N81" i="3" a="1"/>
  <c r="N81" i="3" s="1"/>
  <c r="O81" i="3" s="1"/>
  <c r="T81" i="3" s="1"/>
  <c r="N86" i="3" a="1"/>
  <c r="N86" i="3" s="1"/>
  <c r="O86" i="3" s="1"/>
  <c r="T86" i="3" s="1"/>
  <c r="I90" i="3"/>
  <c r="R95" i="3" a="1"/>
  <c r="R95" i="3" s="1"/>
  <c r="S95" i="3" s="1"/>
  <c r="L111" i="3"/>
  <c r="P116" i="3"/>
  <c r="N116" i="3" a="1"/>
  <c r="N116" i="3" s="1"/>
  <c r="O116" i="3" s="1"/>
  <c r="T116" i="3" s="1"/>
  <c r="P122" i="3"/>
  <c r="M126" i="3"/>
  <c r="K126" i="3"/>
  <c r="Q136" i="3"/>
  <c r="R136" i="3" a="1"/>
  <c r="R136" i="3" s="1"/>
  <c r="S136" i="3" s="1"/>
  <c r="P147" i="3"/>
  <c r="N165" i="3" a="1"/>
  <c r="N165" i="3" s="1"/>
  <c r="O165" i="3" s="1"/>
  <c r="T165" i="3" s="1"/>
  <c r="P165" i="3"/>
  <c r="L165" i="3"/>
  <c r="P211" i="3"/>
  <c r="L211" i="3"/>
  <c r="N211" i="3" a="1"/>
  <c r="N211" i="3" s="1"/>
  <c r="O211" i="3" s="1"/>
  <c r="T211" i="3" s="1"/>
  <c r="N34" i="3" a="1"/>
  <c r="N34" i="3" s="1"/>
  <c r="H33" i="3"/>
  <c r="K34" i="3"/>
  <c r="L63" i="3"/>
  <c r="P63" i="3"/>
  <c r="N67" i="3" a="1"/>
  <c r="N67" i="3" s="1"/>
  <c r="O67" i="3" s="1"/>
  <c r="T67" i="3" s="1"/>
  <c r="L67" i="3"/>
  <c r="R133" i="3" a="1"/>
  <c r="R133" i="3" s="1"/>
  <c r="S133" i="3" s="1"/>
  <c r="Q133" i="3"/>
  <c r="M159" i="3"/>
  <c r="K159" i="3"/>
  <c r="Q183" i="3"/>
  <c r="Q182" i="3" s="1"/>
  <c r="L183" i="3"/>
  <c r="L182" i="3" s="1"/>
  <c r="I183" i="3"/>
  <c r="I182" i="3" s="1"/>
  <c r="M183" i="3"/>
  <c r="M182" i="3" s="1"/>
  <c r="Q19" i="3"/>
  <c r="Q18" i="3" s="1"/>
  <c r="H19" i="3"/>
  <c r="K22" i="3"/>
  <c r="L45" i="3"/>
  <c r="N45" i="3" a="1"/>
  <c r="N45" i="3" s="1"/>
  <c r="O45" i="3" s="1"/>
  <c r="T45" i="3" s="1"/>
  <c r="P61" i="3"/>
  <c r="N92" i="3" a="1"/>
  <c r="N92" i="3" s="1"/>
  <c r="O92" i="3" s="1"/>
  <c r="T92" i="3" s="1"/>
  <c r="P92" i="3"/>
  <c r="L92" i="3"/>
  <c r="L99" i="3"/>
  <c r="P99" i="3"/>
  <c r="N113" i="3" a="1"/>
  <c r="N113" i="3" s="1"/>
  <c r="O113" i="3" s="1"/>
  <c r="T113" i="3" s="1"/>
  <c r="L113" i="3"/>
  <c r="Q114" i="3"/>
  <c r="R114" i="3" a="1"/>
  <c r="R114" i="3" s="1"/>
  <c r="S114" i="3" s="1"/>
  <c r="J152" i="3"/>
  <c r="J151" i="3" s="1"/>
  <c r="M153" i="3"/>
  <c r="M162" i="3"/>
  <c r="K162" i="3"/>
  <c r="Q254" i="3"/>
  <c r="R254" i="3" a="1"/>
  <c r="R254" i="3" s="1"/>
  <c r="J149" i="11"/>
  <c r="I146" i="11"/>
  <c r="H14" i="3"/>
  <c r="E183" i="3"/>
  <c r="E22" i="3"/>
  <c r="C11" i="5" s="1"/>
  <c r="N31" i="3" a="1"/>
  <c r="N31" i="3" s="1"/>
  <c r="O31" i="3" s="1"/>
  <c r="J72" i="3"/>
  <c r="L78" i="3"/>
  <c r="P82" i="3"/>
  <c r="Q85" i="3"/>
  <c r="P86" i="3"/>
  <c r="K91" i="3"/>
  <c r="Q94" i="3"/>
  <c r="M99" i="3"/>
  <c r="M96" i="3" s="1"/>
  <c r="I101" i="3"/>
  <c r="I58" i="3" s="1"/>
  <c r="K104" i="3"/>
  <c r="N107" i="3" a="1"/>
  <c r="N107" i="3" s="1"/>
  <c r="O107" i="3" s="1"/>
  <c r="T107" i="3" s="1"/>
  <c r="L107" i="3"/>
  <c r="P107" i="3"/>
  <c r="P111" i="3"/>
  <c r="M113" i="3"/>
  <c r="K153" i="3"/>
  <c r="R158" i="3" a="1"/>
  <c r="R158" i="3" s="1"/>
  <c r="S158" i="3" s="1"/>
  <c r="K167" i="3"/>
  <c r="N179" i="3" a="1"/>
  <c r="N179" i="3" s="1"/>
  <c r="P179" i="3"/>
  <c r="R179" i="3" s="1" a="1"/>
  <c r="R179" i="3" s="1"/>
  <c r="H21" i="3"/>
  <c r="I38" i="3"/>
  <c r="S39" i="3"/>
  <c r="S38" i="3" s="1"/>
  <c r="R41" i="3" a="1"/>
  <c r="R41" i="3" s="1"/>
  <c r="S41" i="3" s="1"/>
  <c r="K46" i="3"/>
  <c r="K54" i="3"/>
  <c r="K65" i="3"/>
  <c r="K70" i="3"/>
  <c r="L73" i="3"/>
  <c r="N73" i="3" a="1"/>
  <c r="N73" i="3" s="1"/>
  <c r="K74" i="3"/>
  <c r="P78" i="3"/>
  <c r="P83" i="3"/>
  <c r="M107" i="3"/>
  <c r="M110" i="3"/>
  <c r="K110" i="3"/>
  <c r="P113" i="3"/>
  <c r="P115" i="3"/>
  <c r="N115" i="3" a="1"/>
  <c r="N115" i="3" s="1"/>
  <c r="O115" i="3" s="1"/>
  <c r="T115" i="3" s="1"/>
  <c r="M123" i="3"/>
  <c r="K123" i="3"/>
  <c r="P132" i="3"/>
  <c r="N132" i="3" a="1"/>
  <c r="N132" i="3" s="1"/>
  <c r="O132" i="3" s="1"/>
  <c r="T132" i="3" s="1"/>
  <c r="L132" i="3"/>
  <c r="K146" i="3"/>
  <c r="M146" i="3"/>
  <c r="R148" i="3" a="1"/>
  <c r="R148" i="3" s="1"/>
  <c r="S148" i="3" s="1"/>
  <c r="Q148" i="3"/>
  <c r="L150" i="3"/>
  <c r="N150" i="3" a="1"/>
  <c r="N150" i="3" s="1"/>
  <c r="O150" i="3" s="1"/>
  <c r="T150" i="3" s="1"/>
  <c r="P150" i="3"/>
  <c r="L187" i="3"/>
  <c r="P187" i="3"/>
  <c r="N187" i="3" a="1"/>
  <c r="N187" i="3" s="1"/>
  <c r="O187" i="3" s="1"/>
  <c r="T187" i="3" s="1"/>
  <c r="N193" i="3" a="1"/>
  <c r="N193" i="3" s="1"/>
  <c r="P193" i="3"/>
  <c r="J227" i="3"/>
  <c r="M228" i="3"/>
  <c r="M227" i="3" s="1"/>
  <c r="I24" i="3"/>
  <c r="K39" i="3"/>
  <c r="Q45" i="3"/>
  <c r="M63" i="3"/>
  <c r="M62" i="3" s="1"/>
  <c r="R80" i="3" a="1"/>
  <c r="R80" i="3" s="1"/>
  <c r="S80" i="3" s="1"/>
  <c r="L89" i="3"/>
  <c r="N89" i="3" a="1"/>
  <c r="N89" i="3" s="1"/>
  <c r="O89" i="3" s="1"/>
  <c r="T89" i="3" s="1"/>
  <c r="K102" i="3"/>
  <c r="J101" i="3"/>
  <c r="Q177" i="3"/>
  <c r="Q176" i="3" s="1"/>
  <c r="I177" i="3"/>
  <c r="I176" i="3" s="1"/>
  <c r="G179" i="3"/>
  <c r="L179" i="3" s="1"/>
  <c r="L177" i="3"/>
  <c r="L176" i="3" s="1"/>
  <c r="N260" i="3"/>
  <c r="O260" i="3" s="1"/>
  <c r="T260" i="3" s="1"/>
  <c r="L260" i="3"/>
  <c r="P260" i="3"/>
  <c r="R260" i="3" s="1" a="1"/>
  <c r="R260" i="3" s="1"/>
  <c r="S260" i="3" s="1"/>
  <c r="I23" i="3"/>
  <c r="I21" i="3" s="1"/>
  <c r="K30" i="3"/>
  <c r="H29" i="3"/>
  <c r="I34" i="3"/>
  <c r="I33" i="3" s="1"/>
  <c r="I28" i="3" s="1"/>
  <c r="J38" i="3"/>
  <c r="J37" i="3" s="1"/>
  <c r="M40" i="3"/>
  <c r="M38" i="3" s="1"/>
  <c r="M37" i="3" s="1"/>
  <c r="K40" i="3"/>
  <c r="J62" i="3"/>
  <c r="L95" i="3"/>
  <c r="O97" i="3"/>
  <c r="M102" i="3"/>
  <c r="L112" i="3"/>
  <c r="K120" i="3"/>
  <c r="M120" i="3"/>
  <c r="P127" i="3"/>
  <c r="N127" i="3" a="1"/>
  <c r="N127" i="3" s="1"/>
  <c r="O127" i="3" s="1"/>
  <c r="T127" i="3" s="1"/>
  <c r="M240" i="3"/>
  <c r="K240" i="3"/>
  <c r="R19" i="3" a="1"/>
  <c r="R19" i="3" s="1"/>
  <c r="K25" i="3"/>
  <c r="I25" i="3"/>
  <c r="O52" i="3"/>
  <c r="K57" i="3"/>
  <c r="J59" i="3"/>
  <c r="K60" i="3"/>
  <c r="M61" i="3"/>
  <c r="N63" i="3" a="1"/>
  <c r="N63" i="3" s="1"/>
  <c r="P67" i="3"/>
  <c r="N94" i="3" a="1"/>
  <c r="N94" i="3" s="1"/>
  <c r="O94" i="3" s="1"/>
  <c r="T94" i="3" s="1"/>
  <c r="L94" i="3"/>
  <c r="M95" i="3"/>
  <c r="K106" i="3"/>
  <c r="K109" i="3"/>
  <c r="M112" i="3"/>
  <c r="O183" i="3"/>
  <c r="L134" i="3"/>
  <c r="P134" i="3"/>
  <c r="N134" i="3" a="1"/>
  <c r="N134" i="3" s="1"/>
  <c r="O134" i="3" s="1"/>
  <c r="T134" i="3" s="1"/>
  <c r="N161" i="3" a="1"/>
  <c r="N161" i="3" s="1"/>
  <c r="O161" i="3" s="1"/>
  <c r="T161" i="3" s="1"/>
  <c r="L161" i="3"/>
  <c r="P161" i="3"/>
  <c r="Q168" i="3"/>
  <c r="R168" i="3" a="1"/>
  <c r="R168" i="3" s="1"/>
  <c r="S168" i="3" s="1"/>
  <c r="S29" i="3"/>
  <c r="M235" i="3"/>
  <c r="J128" i="3"/>
  <c r="M135" i="3"/>
  <c r="M128" i="3" s="1"/>
  <c r="K135" i="3"/>
  <c r="R160" i="3" a="1"/>
  <c r="R160" i="3" s="1"/>
  <c r="S160" i="3" s="1"/>
  <c r="Q160" i="3"/>
  <c r="R174" i="3" a="1"/>
  <c r="R174" i="3" s="1"/>
  <c r="P173" i="3"/>
  <c r="P172" i="3" s="1"/>
  <c r="O177" i="3"/>
  <c r="N176" i="3"/>
  <c r="Q184" i="3"/>
  <c r="I260" i="3"/>
  <c r="M260" i="3"/>
  <c r="Q260" i="3"/>
  <c r="E17" i="3"/>
  <c r="M45" i="3"/>
  <c r="M105" i="3"/>
  <c r="K105" i="3"/>
  <c r="K129" i="3"/>
  <c r="M139" i="3"/>
  <c r="K145" i="3"/>
  <c r="L148" i="3"/>
  <c r="I152" i="3"/>
  <c r="I151" i="3" s="1"/>
  <c r="L157" i="3"/>
  <c r="P157" i="3"/>
  <c r="R169" i="3" a="1"/>
  <c r="R169" i="3" s="1"/>
  <c r="S169" i="3" s="1"/>
  <c r="Q170" i="3"/>
  <c r="Q174" i="3"/>
  <c r="Q173" i="3" s="1"/>
  <c r="Q172" i="3" s="1"/>
  <c r="R203" i="3" a="1"/>
  <c r="R203" i="3" s="1"/>
  <c r="S203" i="3" s="1"/>
  <c r="M207" i="3"/>
  <c r="K207" i="3"/>
  <c r="Q213" i="3"/>
  <c r="I218" i="3"/>
  <c r="R244" i="3" a="1"/>
  <c r="R244" i="3" s="1"/>
  <c r="S244" i="3" s="1"/>
  <c r="Q244" i="3"/>
  <c r="L282" i="3"/>
  <c r="N282" i="3" a="1"/>
  <c r="N282" i="3" s="1"/>
  <c r="O282" i="3" s="1"/>
  <c r="T282" i="3" s="1"/>
  <c r="P282" i="3"/>
  <c r="K200" i="3"/>
  <c r="M200" i="3"/>
  <c r="M214" i="3"/>
  <c r="K214" i="3"/>
  <c r="L217" i="3"/>
  <c r="P217" i="3"/>
  <c r="N217" i="3" a="1"/>
  <c r="N217" i="3" s="1"/>
  <c r="O217" i="3" s="1"/>
  <c r="T217" i="3" s="1"/>
  <c r="L221" i="3"/>
  <c r="P221" i="3"/>
  <c r="N221" i="3" a="1"/>
  <c r="N221" i="3" s="1"/>
  <c r="O221" i="3" s="1"/>
  <c r="T221" i="3" s="1"/>
  <c r="H227" i="3"/>
  <c r="K228" i="3"/>
  <c r="I249" i="3"/>
  <c r="I248" i="3" s="1"/>
  <c r="M249" i="3"/>
  <c r="R273" i="3" a="1"/>
  <c r="R273" i="3" s="1"/>
  <c r="S273" i="3" s="1"/>
  <c r="Q273" i="3"/>
  <c r="P121" i="3"/>
  <c r="L121" i="3"/>
  <c r="K125" i="3"/>
  <c r="M125" i="3"/>
  <c r="N138" i="3" a="1"/>
  <c r="N138" i="3" s="1"/>
  <c r="O138" i="3" s="1"/>
  <c r="T138" i="3" s="1"/>
  <c r="P138" i="3"/>
  <c r="P156" i="3"/>
  <c r="N156" i="3" a="1"/>
  <c r="N156" i="3" s="1"/>
  <c r="O156" i="3" s="1"/>
  <c r="T156" i="3" s="1"/>
  <c r="Q188" i="3"/>
  <c r="R188" i="3" a="1"/>
  <c r="R188" i="3" s="1"/>
  <c r="S188" i="3" s="1"/>
  <c r="I228" i="3"/>
  <c r="I227" i="3" s="1"/>
  <c r="N237" i="3" a="1"/>
  <c r="N237" i="3" s="1"/>
  <c r="O237" i="3" s="1"/>
  <c r="T237" i="3" s="1"/>
  <c r="L237" i="3"/>
  <c r="P237" i="3"/>
  <c r="H241" i="3" a="1"/>
  <c r="H241" i="3" s="1"/>
  <c r="J243" i="3"/>
  <c r="M243" i="3" s="1"/>
  <c r="K243" i="3"/>
  <c r="I243" i="3"/>
  <c r="M252" i="3"/>
  <c r="K252" i="3"/>
  <c r="T254" i="3"/>
  <c r="R155" i="3" a="1"/>
  <c r="R155" i="3" s="1"/>
  <c r="S155" i="3" s="1"/>
  <c r="Q155" i="3"/>
  <c r="L130" i="3"/>
  <c r="P130" i="3"/>
  <c r="Q131" i="3"/>
  <c r="R131" i="3" a="1"/>
  <c r="R131" i="3" s="1"/>
  <c r="S131" i="3" s="1"/>
  <c r="L140" i="3"/>
  <c r="P140" i="3"/>
  <c r="P190" i="3"/>
  <c r="L190" i="3"/>
  <c r="I204" i="3"/>
  <c r="P208" i="3"/>
  <c r="L208" i="3"/>
  <c r="K215" i="3"/>
  <c r="M215" i="3"/>
  <c r="N220" i="3" a="1"/>
  <c r="N220" i="3" s="1"/>
  <c r="K219" i="3"/>
  <c r="K265" i="3"/>
  <c r="M265" i="3"/>
  <c r="N154" i="3" a="1"/>
  <c r="N154" i="3" s="1"/>
  <c r="O154" i="3" s="1"/>
  <c r="T154" i="3" s="1"/>
  <c r="P154" i="3"/>
  <c r="L158" i="3"/>
  <c r="N158" i="3" a="1"/>
  <c r="N158" i="3" s="1"/>
  <c r="O158" i="3" s="1"/>
  <c r="T158" i="3" s="1"/>
  <c r="K176" i="3"/>
  <c r="P177" i="3"/>
  <c r="S181" i="3"/>
  <c r="M198" i="3"/>
  <c r="K198" i="3"/>
  <c r="P201" i="3"/>
  <c r="L201" i="3"/>
  <c r="L219" i="3"/>
  <c r="N226" i="3" a="1"/>
  <c r="N226" i="3" s="1"/>
  <c r="K225" i="3"/>
  <c r="P226" i="3"/>
  <c r="L226" i="3"/>
  <c r="L225" i="3" s="1"/>
  <c r="M250" i="3"/>
  <c r="K250" i="3"/>
  <c r="L163" i="3"/>
  <c r="P163" i="3"/>
  <c r="N163" i="3" a="1"/>
  <c r="N163" i="3" s="1"/>
  <c r="O163" i="3" s="1"/>
  <c r="T163" i="3" s="1"/>
  <c r="L168" i="3"/>
  <c r="N168" i="3" a="1"/>
  <c r="N168" i="3" s="1"/>
  <c r="O168" i="3" s="1"/>
  <c r="T168" i="3" s="1"/>
  <c r="N194" i="3" a="1"/>
  <c r="N194" i="3" s="1"/>
  <c r="O194" i="3" s="1"/>
  <c r="T194" i="3" s="1"/>
  <c r="L194" i="3"/>
  <c r="P194" i="3"/>
  <c r="M212" i="3"/>
  <c r="K212" i="3"/>
  <c r="H218" i="3"/>
  <c r="M261" i="3"/>
  <c r="I45" i="11"/>
  <c r="J46" i="11"/>
  <c r="J45" i="11" s="1"/>
  <c r="J41" i="11" s="1"/>
  <c r="L139" i="3"/>
  <c r="P139" i="3"/>
  <c r="Q195" i="3"/>
  <c r="R195" i="3" a="1"/>
  <c r="R195" i="3" s="1"/>
  <c r="S195" i="3" s="1"/>
  <c r="R220" i="3" a="1"/>
  <c r="R220" i="3" s="1"/>
  <c r="Q220" i="3"/>
  <c r="N247" i="3" a="1"/>
  <c r="N247" i="3" s="1"/>
  <c r="O247" i="3" s="1"/>
  <c r="T247" i="3" s="1"/>
  <c r="P247" i="3"/>
  <c r="R247" i="3" s="1" a="1"/>
  <c r="R247" i="3" s="1"/>
  <c r="S247" i="3" s="1"/>
  <c r="L247" i="3"/>
  <c r="M270" i="3"/>
  <c r="M269" i="3" s="1"/>
  <c r="J269" i="3"/>
  <c r="K270" i="3"/>
  <c r="L149" i="3"/>
  <c r="P149" i="3"/>
  <c r="N149" i="3" a="1"/>
  <c r="N149" i="3" s="1"/>
  <c r="O149" i="3" s="1"/>
  <c r="T149" i="3" s="1"/>
  <c r="K210" i="3"/>
  <c r="M210" i="3"/>
  <c r="K233" i="3"/>
  <c r="M233" i="3"/>
  <c r="M273" i="3"/>
  <c r="M271" i="3" s="1"/>
  <c r="I273" i="3"/>
  <c r="I271" i="3" s="1"/>
  <c r="L117" i="3"/>
  <c r="P117" i="3"/>
  <c r="L118" i="3"/>
  <c r="R137" i="3" a="1"/>
  <c r="R137" i="3" s="1"/>
  <c r="S137" i="3" s="1"/>
  <c r="Q137" i="3"/>
  <c r="M149" i="3"/>
  <c r="R166" i="3" a="1"/>
  <c r="R166" i="3" s="1"/>
  <c r="S166" i="3" s="1"/>
  <c r="Q166" i="3"/>
  <c r="R178" i="3" a="1"/>
  <c r="R178" i="3" s="1"/>
  <c r="S178" i="3" s="1"/>
  <c r="Q178" i="3"/>
  <c r="M197" i="3"/>
  <c r="M192" i="3" s="1"/>
  <c r="K197" i="3"/>
  <c r="K192" i="3" s="1"/>
  <c r="K175" i="3" s="1"/>
  <c r="K206" i="3"/>
  <c r="M206" i="3"/>
  <c r="N213" i="3" a="1"/>
  <c r="N213" i="3" s="1"/>
  <c r="O213" i="3" s="1"/>
  <c r="T213" i="3" s="1"/>
  <c r="L213" i="3"/>
  <c r="K242" i="3"/>
  <c r="M242" i="3"/>
  <c r="L244" i="3"/>
  <c r="K255" i="3"/>
  <c r="M255" i="3"/>
  <c r="J253" i="3"/>
  <c r="J229" i="3"/>
  <c r="K230" i="3"/>
  <c r="O235" i="3"/>
  <c r="T236" i="3"/>
  <c r="T235" i="3" s="1"/>
  <c r="L251" i="3"/>
  <c r="N251" i="3" a="1"/>
  <c r="N251" i="3" s="1"/>
  <c r="O251" i="3" s="1"/>
  <c r="T251" i="3" s="1"/>
  <c r="P251" i="3"/>
  <c r="K119" i="3"/>
  <c r="M119" i="3"/>
  <c r="M177" i="3"/>
  <c r="M176" i="3" s="1"/>
  <c r="N209" i="3" a="1"/>
  <c r="N209" i="3" s="1"/>
  <c r="O209" i="3" s="1"/>
  <c r="T209" i="3" s="1"/>
  <c r="P209" i="3"/>
  <c r="L209" i="3"/>
  <c r="P262" i="3"/>
  <c r="N262" i="3" a="1"/>
  <c r="N262" i="3" s="1"/>
  <c r="L262" i="3"/>
  <c r="N285" i="3"/>
  <c r="O286" i="3"/>
  <c r="O285" i="3" s="1"/>
  <c r="O181" i="3"/>
  <c r="T181" i="3" s="1"/>
  <c r="K182" i="3"/>
  <c r="P183" i="3"/>
  <c r="J192" i="3"/>
  <c r="J175" i="3" s="1"/>
  <c r="M218" i="3"/>
  <c r="O277" i="3"/>
  <c r="N276" i="3"/>
  <c r="S298" i="3"/>
  <c r="S297" i="3" s="1"/>
  <c r="R297" i="3"/>
  <c r="Q259" i="3"/>
  <c r="I259" i="3"/>
  <c r="I257" i="3" s="1"/>
  <c r="I256" i="3" s="1"/>
  <c r="L281" i="3"/>
  <c r="P281" i="3"/>
  <c r="N281" i="3" a="1"/>
  <c r="N281" i="3" s="1"/>
  <c r="O281" i="3" s="1"/>
  <c r="T281" i="3" s="1"/>
  <c r="K205" i="3"/>
  <c r="M205" i="3"/>
  <c r="N264" i="3" a="1"/>
  <c r="N264" i="3" s="1"/>
  <c r="O264" i="3" s="1"/>
  <c r="T264" i="3" s="1"/>
  <c r="P264" i="3"/>
  <c r="J138" i="11"/>
  <c r="J137" i="11" s="1"/>
  <c r="I137" i="11"/>
  <c r="I136" i="11" s="1"/>
  <c r="J183" i="11"/>
  <c r="J178" i="11" s="1"/>
  <c r="I198" i="11"/>
  <c r="P266" i="3"/>
  <c r="N266" i="3" a="1"/>
  <c r="N266" i="3" s="1"/>
  <c r="O266" i="3" s="1"/>
  <c r="T266" i="3" s="1"/>
  <c r="L266" i="3"/>
  <c r="M268" i="3"/>
  <c r="K268" i="3"/>
  <c r="J185" i="11"/>
  <c r="I183" i="11"/>
  <c r="N245" i="3" a="1"/>
  <c r="N245" i="3" s="1"/>
  <c r="O245" i="3" s="1"/>
  <c r="T245" i="3" s="1"/>
  <c r="L245" i="3"/>
  <c r="I4" i="11"/>
  <c r="J6" i="11"/>
  <c r="J20" i="11"/>
  <c r="J18" i="11" s="1"/>
  <c r="I18" i="11"/>
  <c r="J120" i="11"/>
  <c r="J146" i="11"/>
  <c r="P216" i="3"/>
  <c r="N216" i="3" a="1"/>
  <c r="N216" i="3" s="1"/>
  <c r="O216" i="3" s="1"/>
  <c r="T216" i="3" s="1"/>
  <c r="K223" i="3"/>
  <c r="M223" i="3"/>
  <c r="M222" i="3" s="1"/>
  <c r="N239" i="3" a="1"/>
  <c r="N239" i="3" s="1"/>
  <c r="O239" i="3" s="1"/>
  <c r="T239" i="3" s="1"/>
  <c r="P239" i="3"/>
  <c r="O273" i="3"/>
  <c r="T273" i="3" s="1"/>
  <c r="J48" i="11"/>
  <c r="K232" i="3"/>
  <c r="J231" i="3"/>
  <c r="M232" i="3"/>
  <c r="M231" i="3" s="1"/>
  <c r="J248" i="3"/>
  <c r="M275" i="3"/>
  <c r="M274" i="3" s="1"/>
  <c r="K275" i="3"/>
  <c r="J63" i="11"/>
  <c r="J61" i="11" s="1"/>
  <c r="I61" i="11"/>
  <c r="J95" i="11"/>
  <c r="P249" i="3"/>
  <c r="L249" i="3"/>
  <c r="N249" i="3" a="1"/>
  <c r="N249" i="3" s="1"/>
  <c r="M253" i="3"/>
  <c r="J261" i="3"/>
  <c r="P277" i="3"/>
  <c r="K276" i="3"/>
  <c r="L277" i="3"/>
  <c r="L276" i="3" s="1"/>
  <c r="I30" i="11"/>
  <c r="J57" i="11"/>
  <c r="J203" i="11"/>
  <c r="J202" i="11" s="1"/>
  <c r="J197" i="11" s="1"/>
  <c r="J196" i="11" s="1"/>
  <c r="I202" i="11"/>
  <c r="L273" i="3"/>
  <c r="I150" i="11"/>
  <c r="J151" i="11"/>
  <c r="J150" i="11" s="1"/>
  <c r="J235" i="3"/>
  <c r="I261" i="3"/>
  <c r="K263" i="3"/>
  <c r="K261" i="3" s="1"/>
  <c r="N272" i="3" a="1"/>
  <c r="N272" i="3" s="1"/>
  <c r="K271" i="3"/>
  <c r="P272" i="3"/>
  <c r="L272" i="3"/>
  <c r="L271" i="3" s="1"/>
  <c r="J279" i="3"/>
  <c r="J278" i="3" s="1"/>
  <c r="M280" i="3"/>
  <c r="M279" i="3" s="1"/>
  <c r="M278" i="3" s="1"/>
  <c r="K280" i="3"/>
  <c r="J114" i="11"/>
  <c r="J112" i="11" s="1"/>
  <c r="J111" i="11" s="1"/>
  <c r="I112" i="11"/>
  <c r="J257" i="3"/>
  <c r="J256" i="3" s="1"/>
  <c r="K258" i="3"/>
  <c r="L259" i="3"/>
  <c r="I9" i="11"/>
  <c r="J10" i="11"/>
  <c r="J9" i="11" s="1"/>
  <c r="J21" i="11"/>
  <c r="J15" i="11" s="1"/>
  <c r="I75" i="11"/>
  <c r="J76" i="11"/>
  <c r="J75" i="11" s="1"/>
  <c r="I140" i="11"/>
  <c r="J222" i="11"/>
  <c r="J221" i="11" s="1"/>
  <c r="J220" i="11" s="1"/>
  <c r="I221" i="11"/>
  <c r="N259" i="3"/>
  <c r="O259" i="3" s="1"/>
  <c r="T259" i="3" s="1"/>
  <c r="K267" i="3"/>
  <c r="L284" i="3"/>
  <c r="P284" i="3"/>
  <c r="R284" i="3" s="1" a="1"/>
  <c r="R284" i="3" s="1"/>
  <c r="S284" i="3" s="1"/>
  <c r="Q298" i="3"/>
  <c r="Q297" i="3" s="1"/>
  <c r="I48" i="11"/>
  <c r="J141" i="11"/>
  <c r="J140" i="11" s="1"/>
  <c r="N288" i="3" a="1"/>
  <c r="N288" i="3" s="1"/>
  <c r="P288" i="3"/>
  <c r="J4" i="11"/>
  <c r="J67" i="11"/>
  <c r="J66" i="11" s="1"/>
  <c r="I66" i="11"/>
  <c r="J84" i="11"/>
  <c r="L286" i="3"/>
  <c r="L285" i="3" s="1"/>
  <c r="P286" i="3"/>
  <c r="J247" i="11"/>
  <c r="M259" i="3"/>
  <c r="M257" i="3" s="1"/>
  <c r="I284" i="3"/>
  <c r="I279" i="3" s="1"/>
  <c r="I278" i="3" s="1"/>
  <c r="Q284" i="3"/>
  <c r="J176" i="11"/>
  <c r="J175" i="11" s="1"/>
  <c r="I175" i="11"/>
  <c r="J287" i="3"/>
  <c r="M288" i="3"/>
  <c r="M287" i="3" s="1"/>
  <c r="I159" i="11"/>
  <c r="J160" i="11"/>
  <c r="J159" i="11" s="1"/>
  <c r="I208" i="11"/>
  <c r="J211" i="11"/>
  <c r="J208" i="11" s="1"/>
  <c r="J207" i="11" s="1"/>
  <c r="J124" i="11"/>
  <c r="J123" i="11" s="1"/>
  <c r="I123" i="11"/>
  <c r="I228" i="11"/>
  <c r="J228" i="11"/>
  <c r="I223" i="11"/>
  <c r="J172" i="11"/>
  <c r="J213" i="11"/>
  <c r="J212" i="11" s="1"/>
  <c r="I212" i="11"/>
  <c r="J223" i="11"/>
  <c r="I236" i="11"/>
  <c r="J236" i="11"/>
  <c r="J231" i="11" s="1"/>
  <c r="I248" i="11"/>
  <c r="I99" i="11"/>
  <c r="J115" i="11"/>
  <c r="O179" i="3" l="1"/>
  <c r="T179" i="3" s="1"/>
  <c r="M175" i="3"/>
  <c r="Q13" i="3"/>
  <c r="P43" i="3"/>
  <c r="P37" i="3" s="1"/>
  <c r="R44" i="3" a="1"/>
  <c r="R44" i="3" s="1"/>
  <c r="T22" i="3"/>
  <c r="T21" i="3" s="1"/>
  <c r="S21" i="3"/>
  <c r="I37" i="3"/>
  <c r="Q37" i="3"/>
  <c r="O173" i="3"/>
  <c r="O172" i="3" s="1"/>
  <c r="T174" i="3"/>
  <c r="T173" i="3" s="1"/>
  <c r="T172" i="3" s="1"/>
  <c r="I175" i="3"/>
  <c r="L15" i="11"/>
  <c r="I13" i="3"/>
  <c r="P207" i="3"/>
  <c r="L207" i="3"/>
  <c r="N207" i="3" a="1"/>
  <c r="N207" i="3" s="1"/>
  <c r="O207" i="3" s="1"/>
  <c r="T207" i="3" s="1"/>
  <c r="P110" i="3"/>
  <c r="N110" i="3" a="1"/>
  <c r="N110" i="3" s="1"/>
  <c r="O110" i="3" s="1"/>
  <c r="T110" i="3" s="1"/>
  <c r="L110" i="3"/>
  <c r="R92" i="3" a="1"/>
  <c r="R92" i="3" s="1"/>
  <c r="S92" i="3" s="1"/>
  <c r="Q92" i="3"/>
  <c r="Q211" i="3"/>
  <c r="R211" i="3" a="1"/>
  <c r="R211" i="3" s="1"/>
  <c r="S211" i="3" s="1"/>
  <c r="N287" i="3"/>
  <c r="O288" i="3"/>
  <c r="J136" i="11"/>
  <c r="J133" i="11" s="1"/>
  <c r="N250" i="3" a="1"/>
  <c r="N250" i="3" s="1"/>
  <c r="O250" i="3" s="1"/>
  <c r="T250" i="3" s="1"/>
  <c r="L250" i="3"/>
  <c r="P250" i="3"/>
  <c r="L198" i="3"/>
  <c r="P198" i="3"/>
  <c r="N198" i="3" a="1"/>
  <c r="N198" i="3" s="1"/>
  <c r="O198" i="3" s="1"/>
  <c r="T198" i="3" s="1"/>
  <c r="Q140" i="3"/>
  <c r="R140" i="3" a="1"/>
  <c r="R140" i="3" s="1"/>
  <c r="S140" i="3" s="1"/>
  <c r="M256" i="3"/>
  <c r="J234" i="3"/>
  <c r="R264" i="3" a="1"/>
  <c r="R264" i="3" s="1"/>
  <c r="S264" i="3" s="1"/>
  <c r="Q264" i="3"/>
  <c r="P255" i="3"/>
  <c r="N255" i="3" a="1"/>
  <c r="N255" i="3" s="1"/>
  <c r="K253" i="3"/>
  <c r="L255" i="3"/>
  <c r="L253" i="3" s="1"/>
  <c r="L270" i="3"/>
  <c r="L269" i="3" s="1"/>
  <c r="N270" i="3" a="1"/>
  <c r="N270" i="3" s="1"/>
  <c r="P270" i="3"/>
  <c r="K269" i="3"/>
  <c r="R221" i="3" a="1"/>
  <c r="R221" i="3" s="1"/>
  <c r="S221" i="3" s="1"/>
  <c r="Q221" i="3"/>
  <c r="Q219" i="3" s="1"/>
  <c r="P219" i="3"/>
  <c r="R173" i="3"/>
  <c r="R172" i="3" s="1"/>
  <c r="S174" i="3"/>
  <c r="S173" i="3" s="1"/>
  <c r="S172" i="3" s="1"/>
  <c r="R161" i="3" a="1"/>
  <c r="R161" i="3" s="1"/>
  <c r="S161" i="3" s="1"/>
  <c r="Q161" i="3"/>
  <c r="R132" i="3" a="1"/>
  <c r="R132" i="3" s="1"/>
  <c r="S132" i="3" s="1"/>
  <c r="Q132" i="3"/>
  <c r="J69" i="11"/>
  <c r="M69" i="11" s="1"/>
  <c r="K279" i="3"/>
  <c r="K278" i="3" s="1"/>
  <c r="P280" i="3"/>
  <c r="N280" i="3" a="1"/>
  <c r="N280" i="3" s="1"/>
  <c r="L280" i="3"/>
  <c r="L279" i="3" s="1"/>
  <c r="L278" i="3" s="1"/>
  <c r="R277" i="3" a="1"/>
  <c r="R277" i="3" s="1"/>
  <c r="P276" i="3"/>
  <c r="Q277" i="3"/>
  <c r="Q276" i="3" s="1"/>
  <c r="Q247" i="3"/>
  <c r="Q251" i="3"/>
  <c r="R251" i="3" a="1"/>
  <c r="R251" i="3" s="1"/>
  <c r="S251" i="3" s="1"/>
  <c r="J158" i="11"/>
  <c r="Q286" i="3"/>
  <c r="Q285" i="3" s="1"/>
  <c r="P285" i="3"/>
  <c r="R286" i="3" a="1"/>
  <c r="R286" i="3" s="1"/>
  <c r="Q239" i="3"/>
  <c r="R239" i="3" a="1"/>
  <c r="R239" i="3" s="1"/>
  <c r="S239" i="3" s="1"/>
  <c r="M204" i="3"/>
  <c r="T277" i="3"/>
  <c r="T276" i="3" s="1"/>
  <c r="O276" i="3"/>
  <c r="O262" i="3"/>
  <c r="N261" i="3"/>
  <c r="P176" i="3"/>
  <c r="R177" i="3" a="1"/>
  <c r="R177" i="3" s="1"/>
  <c r="R157" i="3" a="1"/>
  <c r="R157" i="3" s="1"/>
  <c r="S157" i="3" s="1"/>
  <c r="Q157" i="3"/>
  <c r="C14" i="5"/>
  <c r="E24" i="3"/>
  <c r="C16" i="5" s="1"/>
  <c r="E25" i="3"/>
  <c r="C17" i="5" s="1"/>
  <c r="L25" i="3"/>
  <c r="N25" i="3" a="1"/>
  <c r="N25" i="3" s="1"/>
  <c r="O25" i="3" s="1"/>
  <c r="T97" i="3"/>
  <c r="T96" i="3" s="1"/>
  <c r="O96" i="3"/>
  <c r="H28" i="3"/>
  <c r="L74" i="3"/>
  <c r="N74" i="3" a="1"/>
  <c r="N74" i="3" s="1"/>
  <c r="O74" i="3" s="1"/>
  <c r="T74" i="3" s="1"/>
  <c r="K72" i="3"/>
  <c r="P74" i="3"/>
  <c r="Q107" i="3"/>
  <c r="R107" i="3" a="1"/>
  <c r="R107" i="3" s="1"/>
  <c r="S107" i="3" s="1"/>
  <c r="Q82" i="3"/>
  <c r="R82" i="3" a="1"/>
  <c r="R82" i="3" s="1"/>
  <c r="S82" i="3" s="1"/>
  <c r="K21" i="3"/>
  <c r="N22" i="3" a="1"/>
  <c r="N22" i="3" s="1"/>
  <c r="L22" i="3"/>
  <c r="O34" i="3"/>
  <c r="O33" i="3" s="1"/>
  <c r="O28" i="3" s="1"/>
  <c r="N33" i="3"/>
  <c r="N28" i="3" s="1"/>
  <c r="N93" i="3" a="1"/>
  <c r="N93" i="3" s="1"/>
  <c r="O93" i="3" s="1"/>
  <c r="T93" i="3" s="1"/>
  <c r="L93" i="3"/>
  <c r="P93" i="3"/>
  <c r="R33" i="3"/>
  <c r="R28" i="3" s="1"/>
  <c r="S34" i="3"/>
  <c r="R209" i="3" a="1"/>
  <c r="R209" i="3" s="1"/>
  <c r="S209" i="3" s="1"/>
  <c r="Q209" i="3"/>
  <c r="Q154" i="3"/>
  <c r="R154" i="3" a="1"/>
  <c r="R154" i="3" s="1"/>
  <c r="S154" i="3" s="1"/>
  <c r="R138" i="3" a="1"/>
  <c r="R138" i="3" s="1"/>
  <c r="S138" i="3" s="1"/>
  <c r="Q138" i="3"/>
  <c r="L145" i="3"/>
  <c r="N145" i="3" a="1"/>
  <c r="N145" i="3" s="1"/>
  <c r="O145" i="3" s="1"/>
  <c r="T145" i="3" s="1"/>
  <c r="P145" i="3"/>
  <c r="M234" i="3"/>
  <c r="O182" i="3"/>
  <c r="T183" i="3"/>
  <c r="T182" i="3" s="1"/>
  <c r="N192" i="3"/>
  <c r="N175" i="3" s="1"/>
  <c r="O193" i="3"/>
  <c r="N65" i="3" a="1"/>
  <c r="N65" i="3" s="1"/>
  <c r="O65" i="3" s="1"/>
  <c r="T65" i="3" s="1"/>
  <c r="P65" i="3"/>
  <c r="L65" i="3"/>
  <c r="Q141" i="3"/>
  <c r="R141" i="3" a="1"/>
  <c r="R141" i="3" s="1"/>
  <c r="S141" i="3" s="1"/>
  <c r="S73" i="3"/>
  <c r="S72" i="3" s="1"/>
  <c r="R72" i="3"/>
  <c r="R249" i="3" a="1"/>
  <c r="R249" i="3" s="1"/>
  <c r="P275" i="3"/>
  <c r="K274" i="3"/>
  <c r="N275" i="3" a="1"/>
  <c r="N275" i="3" s="1"/>
  <c r="L275" i="3"/>
  <c r="L274" i="3" s="1"/>
  <c r="L205" i="3"/>
  <c r="K204" i="3"/>
  <c r="N205" i="3" a="1"/>
  <c r="N205" i="3" s="1"/>
  <c r="P205" i="3"/>
  <c r="N242" i="3" a="1"/>
  <c r="N242" i="3" s="1"/>
  <c r="O242" i="3" s="1"/>
  <c r="T242" i="3" s="1"/>
  <c r="L242" i="3"/>
  <c r="P242" i="3"/>
  <c r="R226" i="3" a="1"/>
  <c r="R226" i="3" s="1"/>
  <c r="Q226" i="3"/>
  <c r="Q225" i="3" s="1"/>
  <c r="P225" i="3"/>
  <c r="L215" i="3"/>
  <c r="P215" i="3"/>
  <c r="N215" i="3" a="1"/>
  <c r="N215" i="3" s="1"/>
  <c r="O215" i="3" s="1"/>
  <c r="T215" i="3" s="1"/>
  <c r="Q130" i="3"/>
  <c r="R130" i="3" a="1"/>
  <c r="R130" i="3" s="1"/>
  <c r="S130" i="3" s="1"/>
  <c r="N243" i="3" a="1"/>
  <c r="N243" i="3" s="1"/>
  <c r="O243" i="3" s="1"/>
  <c r="T243" i="3" s="1"/>
  <c r="L243" i="3"/>
  <c r="P243" i="3"/>
  <c r="Q217" i="3"/>
  <c r="R217" i="3" a="1"/>
  <c r="R217" i="3" s="1"/>
  <c r="S217" i="3" s="1"/>
  <c r="L135" i="3"/>
  <c r="N135" i="3" a="1"/>
  <c r="N135" i="3" s="1"/>
  <c r="O135" i="3" s="1"/>
  <c r="T135" i="3" s="1"/>
  <c r="P135" i="3"/>
  <c r="R67" i="3" a="1"/>
  <c r="R67" i="3" s="1"/>
  <c r="S67" i="3" s="1"/>
  <c r="Q67" i="3"/>
  <c r="R18" i="3"/>
  <c r="S19" i="3"/>
  <c r="K29" i="3"/>
  <c r="L30" i="3"/>
  <c r="L29" i="3" s="1"/>
  <c r="N72" i="3"/>
  <c r="O73" i="3"/>
  <c r="S254" i="3"/>
  <c r="R99" i="3" a="1"/>
  <c r="R99" i="3" s="1"/>
  <c r="S99" i="3" s="1"/>
  <c r="Q99" i="3"/>
  <c r="N19" i="3" a="1"/>
  <c r="N19" i="3" s="1"/>
  <c r="H18" i="3"/>
  <c r="I19" i="3"/>
  <c r="I18" i="3" s="1"/>
  <c r="K19" i="3"/>
  <c r="P126" i="3"/>
  <c r="L126" i="3"/>
  <c r="N126" i="3" a="1"/>
  <c r="N126" i="3" s="1"/>
  <c r="O126" i="3" s="1"/>
  <c r="T126" i="3" s="1"/>
  <c r="R48" i="3"/>
  <c r="S49" i="3"/>
  <c r="S48" i="3" s="1"/>
  <c r="O249" i="3"/>
  <c r="R266" i="3" a="1"/>
  <c r="R266" i="3" s="1"/>
  <c r="S266" i="3" s="1"/>
  <c r="Q266" i="3"/>
  <c r="Q262" i="3"/>
  <c r="R262" i="3" a="1"/>
  <c r="R262" i="3" s="1"/>
  <c r="P233" i="3"/>
  <c r="L233" i="3"/>
  <c r="N233" i="3" a="1"/>
  <c r="N233" i="3" s="1"/>
  <c r="O233" i="3" s="1"/>
  <c r="T233" i="3" s="1"/>
  <c r="Q134" i="3"/>
  <c r="R134" i="3" a="1"/>
  <c r="R134" i="3" s="1"/>
  <c r="S134" i="3" s="1"/>
  <c r="N62" i="3"/>
  <c r="O63" i="3"/>
  <c r="L240" i="3"/>
  <c r="P240" i="3"/>
  <c r="N240" i="3" a="1"/>
  <c r="N240" i="3" s="1"/>
  <c r="O240" i="3" s="1"/>
  <c r="T240" i="3" s="1"/>
  <c r="L102" i="3"/>
  <c r="K101" i="3"/>
  <c r="P102" i="3"/>
  <c r="N102" i="3" a="1"/>
  <c r="N102" i="3" s="1"/>
  <c r="J218" i="3"/>
  <c r="R115" i="3" a="1"/>
  <c r="R115" i="3" s="1"/>
  <c r="S115" i="3" s="1"/>
  <c r="Q115" i="3"/>
  <c r="L72" i="3"/>
  <c r="S52" i="3"/>
  <c r="S51" i="3" s="1"/>
  <c r="R51" i="3"/>
  <c r="N15" i="3" a="1"/>
  <c r="N15" i="3" s="1"/>
  <c r="K14" i="3"/>
  <c r="L15" i="3"/>
  <c r="L14" i="3" s="1"/>
  <c r="R98" i="3" a="1"/>
  <c r="R98" i="3" s="1"/>
  <c r="S98" i="3" s="1"/>
  <c r="Q98" i="3"/>
  <c r="L267" i="3"/>
  <c r="P267" i="3"/>
  <c r="N267" i="3" a="1"/>
  <c r="N267" i="3" s="1"/>
  <c r="O267" i="3" s="1"/>
  <c r="T267" i="3" s="1"/>
  <c r="P271" i="3"/>
  <c r="R272" i="3" a="1"/>
  <c r="R272" i="3" s="1"/>
  <c r="Q272" i="3"/>
  <c r="Q271" i="3" s="1"/>
  <c r="K248" i="3"/>
  <c r="Q281" i="3"/>
  <c r="R281" i="3" a="1"/>
  <c r="R281" i="3" s="1"/>
  <c r="S281" i="3" s="1"/>
  <c r="R183" i="3" a="1"/>
  <c r="R183" i="3" s="1"/>
  <c r="P182" i="3"/>
  <c r="N225" i="3"/>
  <c r="O226" i="3"/>
  <c r="R208" i="3" a="1"/>
  <c r="R208" i="3" s="1"/>
  <c r="S208" i="3" s="1"/>
  <c r="Q208" i="3"/>
  <c r="Q249" i="3"/>
  <c r="I241" i="3"/>
  <c r="H235" i="3"/>
  <c r="H234" i="3" s="1"/>
  <c r="H293" i="3" s="1"/>
  <c r="H294" i="3" s="1"/>
  <c r="R156" i="3" a="1"/>
  <c r="R156" i="3" s="1"/>
  <c r="S156" i="3" s="1"/>
  <c r="Q156" i="3"/>
  <c r="M248" i="3"/>
  <c r="N214" i="3" a="1"/>
  <c r="N214" i="3" s="1"/>
  <c r="O214" i="3" s="1"/>
  <c r="T214" i="3" s="1"/>
  <c r="L214" i="3"/>
  <c r="P214" i="3"/>
  <c r="K62" i="3"/>
  <c r="Q193" i="3"/>
  <c r="R193" i="3" a="1"/>
  <c r="R193" i="3" s="1"/>
  <c r="R113" i="3" a="1"/>
  <c r="R113" i="3" s="1"/>
  <c r="S113" i="3" s="1"/>
  <c r="Q113" i="3"/>
  <c r="P70" i="3"/>
  <c r="N70" i="3" a="1"/>
  <c r="N70" i="3" s="1"/>
  <c r="O70" i="3" s="1"/>
  <c r="T70" i="3" s="1"/>
  <c r="L70" i="3"/>
  <c r="L62" i="3" s="1"/>
  <c r="S179" i="3"/>
  <c r="N104" i="3" a="1"/>
  <c r="N104" i="3" s="1"/>
  <c r="O104" i="3" s="1"/>
  <c r="T104" i="3" s="1"/>
  <c r="P104" i="3"/>
  <c r="L104" i="3"/>
  <c r="L162" i="3"/>
  <c r="N162" i="3" a="1"/>
  <c r="N162" i="3" s="1"/>
  <c r="O162" i="3" s="1"/>
  <c r="T162" i="3" s="1"/>
  <c r="P162" i="3"/>
  <c r="R122" i="3" a="1"/>
  <c r="R122" i="3" s="1"/>
  <c r="S122" i="3" s="1"/>
  <c r="Q122" i="3"/>
  <c r="L210" i="3"/>
  <c r="N210" i="3" a="1"/>
  <c r="N210" i="3" s="1"/>
  <c r="O210" i="3" s="1"/>
  <c r="T210" i="3" s="1"/>
  <c r="P210" i="3"/>
  <c r="N271" i="3"/>
  <c r="O272" i="3"/>
  <c r="P206" i="3"/>
  <c r="N206" i="3" a="1"/>
  <c r="N206" i="3" s="1"/>
  <c r="O206" i="3" s="1"/>
  <c r="T206" i="3" s="1"/>
  <c r="L206" i="3"/>
  <c r="S220" i="3"/>
  <c r="S219" i="3" s="1"/>
  <c r="Q163" i="3"/>
  <c r="R163" i="3" a="1"/>
  <c r="R163" i="3" s="1"/>
  <c r="S163" i="3" s="1"/>
  <c r="Q237" i="3"/>
  <c r="R237" i="3" a="1"/>
  <c r="R237" i="3" s="1"/>
  <c r="S237" i="3" s="1"/>
  <c r="N228" i="3" a="1"/>
  <c r="N228" i="3" s="1"/>
  <c r="L228" i="3"/>
  <c r="L227" i="3" s="1"/>
  <c r="P228" i="3"/>
  <c r="K227" i="3"/>
  <c r="T29" i="3"/>
  <c r="L60" i="3"/>
  <c r="L59" i="3" s="1"/>
  <c r="K59" i="3"/>
  <c r="P60" i="3"/>
  <c r="N60" i="3" a="1"/>
  <c r="N60" i="3" s="1"/>
  <c r="R127" i="3" a="1"/>
  <c r="R127" i="3" s="1"/>
  <c r="S127" i="3" s="1"/>
  <c r="Q127" i="3"/>
  <c r="L40" i="3"/>
  <c r="N40" i="3" a="1"/>
  <c r="N40" i="3" s="1"/>
  <c r="O40" i="3" s="1"/>
  <c r="T40" i="3" s="1"/>
  <c r="N146" i="3" a="1"/>
  <c r="N146" i="3" s="1"/>
  <c r="O146" i="3" s="1"/>
  <c r="T146" i="3" s="1"/>
  <c r="L146" i="3"/>
  <c r="P146" i="3"/>
  <c r="L54" i="3"/>
  <c r="P54" i="3"/>
  <c r="N54" i="3" a="1"/>
  <c r="N54" i="3" s="1"/>
  <c r="O54" i="3" s="1"/>
  <c r="T54" i="3" s="1"/>
  <c r="L167" i="3"/>
  <c r="P167" i="3"/>
  <c r="N167" i="3" a="1"/>
  <c r="N167" i="3" s="1"/>
  <c r="O167" i="3" s="1"/>
  <c r="T167" i="3" s="1"/>
  <c r="M152" i="3"/>
  <c r="M151" i="3" s="1"/>
  <c r="R116" i="3" a="1"/>
  <c r="R116" i="3" s="1"/>
  <c r="S116" i="3" s="1"/>
  <c r="Q116" i="3"/>
  <c r="N44" i="3" a="1"/>
  <c r="N44" i="3" s="1"/>
  <c r="L44" i="3"/>
  <c r="L43" i="3" s="1"/>
  <c r="K43" i="3"/>
  <c r="R13" i="3"/>
  <c r="L51" i="3"/>
  <c r="N223" i="3" a="1"/>
  <c r="N223" i="3" s="1"/>
  <c r="L223" i="3"/>
  <c r="L222" i="3" s="1"/>
  <c r="K222" i="3"/>
  <c r="K218" i="3" s="1"/>
  <c r="P223" i="3"/>
  <c r="L218" i="3"/>
  <c r="Q88" i="3"/>
  <c r="R88" i="3" a="1"/>
  <c r="R88" i="3" s="1"/>
  <c r="S88" i="3" s="1"/>
  <c r="R288" i="3" a="1"/>
  <c r="R288" i="3" s="1"/>
  <c r="P287" i="3"/>
  <c r="Q288" i="3"/>
  <c r="Q287" i="3" s="1"/>
  <c r="P263" i="3"/>
  <c r="P261" i="3" s="1"/>
  <c r="N263" i="3" a="1"/>
  <c r="N263" i="3" s="1"/>
  <c r="O263" i="3" s="1"/>
  <c r="T263" i="3" s="1"/>
  <c r="L263" i="3"/>
  <c r="L261" i="3" s="1"/>
  <c r="P232" i="3"/>
  <c r="K231" i="3"/>
  <c r="L232" i="3"/>
  <c r="N232" i="3" a="1"/>
  <c r="N232" i="3" s="1"/>
  <c r="Q216" i="3"/>
  <c r="R216" i="3" a="1"/>
  <c r="R216" i="3" s="1"/>
  <c r="S216" i="3" s="1"/>
  <c r="P197" i="3"/>
  <c r="N197" i="3" a="1"/>
  <c r="N197" i="3" s="1"/>
  <c r="O197" i="3" s="1"/>
  <c r="T197" i="3" s="1"/>
  <c r="L197" i="3"/>
  <c r="R117" i="3" a="1"/>
  <c r="R117" i="3" s="1"/>
  <c r="S117" i="3" s="1"/>
  <c r="Q117" i="3"/>
  <c r="Q149" i="3"/>
  <c r="R149" i="3" a="1"/>
  <c r="R149" i="3" s="1"/>
  <c r="S149" i="3" s="1"/>
  <c r="R201" i="3" a="1"/>
  <c r="R201" i="3" s="1"/>
  <c r="S201" i="3" s="1"/>
  <c r="Q201" i="3"/>
  <c r="R190" i="3" a="1"/>
  <c r="R190" i="3" s="1"/>
  <c r="S190" i="3" s="1"/>
  <c r="Q190" i="3"/>
  <c r="N200" i="3" a="1"/>
  <c r="N200" i="3" s="1"/>
  <c r="O200" i="3" s="1"/>
  <c r="T200" i="3" s="1"/>
  <c r="L200" i="3"/>
  <c r="L192" i="3" s="1"/>
  <c r="L175" i="3" s="1"/>
  <c r="P200" i="3"/>
  <c r="L129" i="3"/>
  <c r="L128" i="3" s="1"/>
  <c r="P129" i="3"/>
  <c r="K128" i="3"/>
  <c r="N129" i="3" a="1"/>
  <c r="N129" i="3" s="1"/>
  <c r="O176" i="3"/>
  <c r="T177" i="3"/>
  <c r="T176" i="3" s="1"/>
  <c r="P109" i="3"/>
  <c r="L109" i="3"/>
  <c r="N109" i="3" a="1"/>
  <c r="N109" i="3" s="1"/>
  <c r="O109" i="3" s="1"/>
  <c r="T109" i="3" s="1"/>
  <c r="J58" i="3"/>
  <c r="J293" i="3" s="1"/>
  <c r="J294" i="3" s="1"/>
  <c r="L46" i="3"/>
  <c r="N46" i="3" a="1"/>
  <c r="N46" i="3" s="1"/>
  <c r="O46" i="3" s="1"/>
  <c r="T46" i="3" s="1"/>
  <c r="H13" i="3"/>
  <c r="Q61" i="3"/>
  <c r="R61" i="3" a="1"/>
  <c r="R61" i="3" s="1"/>
  <c r="S61" i="3" s="1"/>
  <c r="R63" i="3" a="1"/>
  <c r="R63" i="3" s="1"/>
  <c r="P62" i="3"/>
  <c r="Q63" i="3"/>
  <c r="R165" i="3" a="1"/>
  <c r="R165" i="3" s="1"/>
  <c r="S165" i="3" s="1"/>
  <c r="Q165" i="3"/>
  <c r="R112" i="3" a="1"/>
  <c r="R112" i="3" s="1"/>
  <c r="S112" i="3" s="1"/>
  <c r="Q112" i="3"/>
  <c r="K51" i="3"/>
  <c r="Q64" i="3"/>
  <c r="R64" i="3" a="1"/>
  <c r="R64" i="3" s="1"/>
  <c r="S64" i="3" s="1"/>
  <c r="M58" i="3"/>
  <c r="M293" i="3" s="1"/>
  <c r="K257" i="3"/>
  <c r="L258" i="3"/>
  <c r="L257" i="3" s="1"/>
  <c r="P258" i="3"/>
  <c r="N258" i="3"/>
  <c r="L265" i="3"/>
  <c r="N265" i="3" a="1"/>
  <c r="N265" i="3" s="1"/>
  <c r="O265" i="3" s="1"/>
  <c r="T265" i="3" s="1"/>
  <c r="P265" i="3"/>
  <c r="P125" i="3"/>
  <c r="N125" i="3" a="1"/>
  <c r="N125" i="3" s="1"/>
  <c r="O125" i="3" s="1"/>
  <c r="T125" i="3" s="1"/>
  <c r="L125" i="3"/>
  <c r="Q282" i="3"/>
  <c r="R282" i="3" a="1"/>
  <c r="R282" i="3" s="1"/>
  <c r="S282" i="3" s="1"/>
  <c r="P105" i="3"/>
  <c r="N105" i="3" a="1"/>
  <c r="N105" i="3" s="1"/>
  <c r="O105" i="3" s="1"/>
  <c r="T105" i="3" s="1"/>
  <c r="L105" i="3"/>
  <c r="N106" i="3" a="1"/>
  <c r="N106" i="3" s="1"/>
  <c r="O106" i="3" s="1"/>
  <c r="T106" i="3" s="1"/>
  <c r="P106" i="3"/>
  <c r="L106" i="3"/>
  <c r="L57" i="3"/>
  <c r="L56" i="3" s="1"/>
  <c r="L55" i="3" s="1"/>
  <c r="P57" i="3"/>
  <c r="N57" i="3" a="1"/>
  <c r="N57" i="3" s="1"/>
  <c r="K56" i="3"/>
  <c r="K55" i="3" s="1"/>
  <c r="P120" i="3"/>
  <c r="L120" i="3"/>
  <c r="N120" i="3" a="1"/>
  <c r="N120" i="3" s="1"/>
  <c r="O120" i="3" s="1"/>
  <c r="T120" i="3" s="1"/>
  <c r="I179" i="3"/>
  <c r="Q179" i="3"/>
  <c r="M179" i="3"/>
  <c r="Q187" i="3"/>
  <c r="R187" i="3" a="1"/>
  <c r="R187" i="3" s="1"/>
  <c r="S187" i="3" s="1"/>
  <c r="L153" i="3"/>
  <c r="N153" i="3" a="1"/>
  <c r="N153" i="3" s="1"/>
  <c r="K152" i="3"/>
  <c r="K151" i="3" s="1"/>
  <c r="P153" i="3"/>
  <c r="P91" i="3"/>
  <c r="K90" i="3"/>
  <c r="L91" i="3"/>
  <c r="L90" i="3" s="1"/>
  <c r="N91" i="3" a="1"/>
  <c r="N91" i="3" s="1"/>
  <c r="P100" i="3"/>
  <c r="N100" i="3" a="1"/>
  <c r="N100" i="3" s="1"/>
  <c r="O100" i="3" s="1"/>
  <c r="T100" i="3" s="1"/>
  <c r="L100" i="3"/>
  <c r="L96" i="3" s="1"/>
  <c r="L268" i="3"/>
  <c r="P268" i="3"/>
  <c r="N268" i="3" a="1"/>
  <c r="N268" i="3" s="1"/>
  <c r="O268" i="3" s="1"/>
  <c r="T268" i="3" s="1"/>
  <c r="N119" i="3" a="1"/>
  <c r="N119" i="3" s="1"/>
  <c r="O119" i="3" s="1"/>
  <c r="T119" i="3" s="1"/>
  <c r="P119" i="3"/>
  <c r="L119" i="3"/>
  <c r="P252" i="3"/>
  <c r="N252" i="3" a="1"/>
  <c r="N252" i="3" s="1"/>
  <c r="O252" i="3" s="1"/>
  <c r="T252" i="3" s="1"/>
  <c r="L252" i="3"/>
  <c r="L248" i="3" s="1"/>
  <c r="T52" i="3"/>
  <c r="T51" i="3" s="1"/>
  <c r="O51" i="3"/>
  <c r="R83" i="3" a="1"/>
  <c r="R83" i="3" s="1"/>
  <c r="S83" i="3" s="1"/>
  <c r="Q83" i="3"/>
  <c r="N159" i="3" a="1"/>
  <c r="N159" i="3" s="1"/>
  <c r="O159" i="3" s="1"/>
  <c r="T159" i="3" s="1"/>
  <c r="L159" i="3"/>
  <c r="P159" i="3"/>
  <c r="L34" i="3"/>
  <c r="L33" i="3" s="1"/>
  <c r="K33" i="3"/>
  <c r="R147" i="3" a="1"/>
  <c r="R147" i="3" s="1"/>
  <c r="S147" i="3" s="1"/>
  <c r="Q147" i="3"/>
  <c r="Q53" i="3"/>
  <c r="R53" i="3" a="1"/>
  <c r="R53" i="3" s="1"/>
  <c r="S53" i="3" s="1"/>
  <c r="P51" i="3"/>
  <c r="P47" i="3" s="1"/>
  <c r="Q77" i="3"/>
  <c r="R77" i="3" a="1"/>
  <c r="R77" i="3" s="1"/>
  <c r="S77" i="3" s="1"/>
  <c r="N230" i="3" a="1"/>
  <c r="N230" i="3" s="1"/>
  <c r="P230" i="3"/>
  <c r="L230" i="3"/>
  <c r="L229" i="3" s="1"/>
  <c r="K229" i="3"/>
  <c r="N212" i="3" a="1"/>
  <c r="N212" i="3" s="1"/>
  <c r="O212" i="3" s="1"/>
  <c r="T212" i="3" s="1"/>
  <c r="L212" i="3"/>
  <c r="P212" i="3"/>
  <c r="Q86" i="3"/>
  <c r="R86" i="3" a="1"/>
  <c r="R86" i="3" s="1"/>
  <c r="S86" i="3" s="1"/>
  <c r="R139" i="3" a="1"/>
  <c r="R139" i="3" s="1"/>
  <c r="S139" i="3" s="1"/>
  <c r="Q139" i="3"/>
  <c r="R194" i="3" a="1"/>
  <c r="R194" i="3" s="1"/>
  <c r="S194" i="3" s="1"/>
  <c r="Q194" i="3"/>
  <c r="O220" i="3"/>
  <c r="N219" i="3"/>
  <c r="Q121" i="3"/>
  <c r="R121" i="3" a="1"/>
  <c r="R121" i="3" s="1"/>
  <c r="S121" i="3" s="1"/>
  <c r="M101" i="3"/>
  <c r="K38" i="3"/>
  <c r="L39" i="3"/>
  <c r="L38" i="3" s="1"/>
  <c r="N39" i="3" a="1"/>
  <c r="N39" i="3" s="1"/>
  <c r="Q150" i="3"/>
  <c r="R150" i="3" a="1"/>
  <c r="R150" i="3" s="1"/>
  <c r="S150" i="3" s="1"/>
  <c r="N123" i="3" a="1"/>
  <c r="N123" i="3" s="1"/>
  <c r="O123" i="3" s="1"/>
  <c r="T123" i="3" s="1"/>
  <c r="L123" i="3"/>
  <c r="P123" i="3"/>
  <c r="R78" i="3" a="1"/>
  <c r="R78" i="3" s="1"/>
  <c r="S78" i="3" s="1"/>
  <c r="Q78" i="3"/>
  <c r="R111" i="3" a="1"/>
  <c r="R111" i="3" s="1"/>
  <c r="S111" i="3" s="1"/>
  <c r="Q111" i="3"/>
  <c r="M28" i="3"/>
  <c r="R186" i="3" a="1"/>
  <c r="R186" i="3" s="1"/>
  <c r="S186" i="3" s="1"/>
  <c r="Q186" i="3"/>
  <c r="L49" i="3"/>
  <c r="K48" i="3"/>
  <c r="K47" i="3" s="1"/>
  <c r="N49" i="3" a="1"/>
  <c r="N49" i="3" s="1"/>
  <c r="M294" i="3" l="1"/>
  <c r="K37" i="3"/>
  <c r="L28" i="3"/>
  <c r="R43" i="3"/>
  <c r="R37" i="3" s="1"/>
  <c r="S44" i="3"/>
  <c r="S43" i="3" s="1"/>
  <c r="S37" i="3" s="1"/>
  <c r="L37" i="3"/>
  <c r="R47" i="3"/>
  <c r="O219" i="3"/>
  <c r="T220" i="3"/>
  <c r="T219" i="3" s="1"/>
  <c r="O258" i="3"/>
  <c r="N257" i="3"/>
  <c r="S47" i="3"/>
  <c r="R205" i="3" a="1"/>
  <c r="R205" i="3" s="1"/>
  <c r="P204" i="3"/>
  <c r="Q205" i="3"/>
  <c r="O22" i="3"/>
  <c r="O21" i="3" s="1"/>
  <c r="N21" i="3"/>
  <c r="R176" i="3"/>
  <c r="S177" i="3"/>
  <c r="S176" i="3" s="1"/>
  <c r="N152" i="3"/>
  <c r="N151" i="3" s="1"/>
  <c r="O153" i="3"/>
  <c r="Q120" i="3"/>
  <c r="R120" i="3" a="1"/>
  <c r="R120" i="3" s="1"/>
  <c r="S120" i="3" s="1"/>
  <c r="Q105" i="3"/>
  <c r="R105" i="3" a="1"/>
  <c r="R105" i="3" s="1"/>
  <c r="S105" i="3" s="1"/>
  <c r="Q258" i="3"/>
  <c r="Q257" i="3" s="1"/>
  <c r="P257" i="3"/>
  <c r="R258" i="3" a="1"/>
  <c r="R258" i="3" s="1"/>
  <c r="R200" i="3" a="1"/>
  <c r="R200" i="3" s="1"/>
  <c r="S200" i="3" s="1"/>
  <c r="Q200" i="3"/>
  <c r="Q232" i="3"/>
  <c r="R232" i="3" a="1"/>
  <c r="R232" i="3" s="1"/>
  <c r="P231" i="3"/>
  <c r="P222" i="3"/>
  <c r="R223" i="3" a="1"/>
  <c r="R223" i="3" s="1"/>
  <c r="Q223" i="3"/>
  <c r="Q222" i="3" s="1"/>
  <c r="Q240" i="3"/>
  <c r="R240" i="3" a="1"/>
  <c r="R240" i="3" s="1"/>
  <c r="S240" i="3" s="1"/>
  <c r="R261" i="3"/>
  <c r="S262" i="3"/>
  <c r="S261" i="3" s="1"/>
  <c r="Q135" i="3"/>
  <c r="R135" i="3" a="1"/>
  <c r="R135" i="3" s="1"/>
  <c r="S135" i="3" s="1"/>
  <c r="N204" i="3"/>
  <c r="O205" i="3"/>
  <c r="S33" i="3"/>
  <c r="T34" i="3"/>
  <c r="O280" i="3"/>
  <c r="N279" i="3"/>
  <c r="N278" i="3" s="1"/>
  <c r="Q198" i="3"/>
  <c r="R198" i="3" a="1"/>
  <c r="R198" i="3" s="1"/>
  <c r="S198" i="3" s="1"/>
  <c r="Q230" i="3"/>
  <c r="Q229" i="3" s="1"/>
  <c r="P229" i="3"/>
  <c r="R230" i="3" a="1"/>
  <c r="R230" i="3" s="1"/>
  <c r="Q252" i="3"/>
  <c r="R252" i="3" a="1"/>
  <c r="R252" i="3" s="1"/>
  <c r="S252" i="3" s="1"/>
  <c r="L152" i="3"/>
  <c r="L151" i="3" s="1"/>
  <c r="L256" i="3"/>
  <c r="R219" i="3"/>
  <c r="R70" i="3" a="1"/>
  <c r="R70" i="3" s="1"/>
  <c r="S70" i="3" s="1"/>
  <c r="Q70" i="3"/>
  <c r="R267" i="3" a="1"/>
  <c r="R267" i="3" s="1"/>
  <c r="S267" i="3" s="1"/>
  <c r="Q267" i="3"/>
  <c r="Q215" i="3"/>
  <c r="R215" i="3" a="1"/>
  <c r="R215" i="3" s="1"/>
  <c r="S215" i="3" s="1"/>
  <c r="Q145" i="3"/>
  <c r="R145" i="3" a="1"/>
  <c r="R145" i="3" s="1"/>
  <c r="S145" i="3" s="1"/>
  <c r="R280" i="3" a="1"/>
  <c r="R280" i="3" s="1"/>
  <c r="P279" i="3"/>
  <c r="P278" i="3" s="1"/>
  <c r="Q280" i="3"/>
  <c r="Q279" i="3" s="1"/>
  <c r="Q278" i="3" s="1"/>
  <c r="P218" i="3"/>
  <c r="O255" i="3"/>
  <c r="N253" i="3"/>
  <c r="O39" i="3"/>
  <c r="N38" i="3"/>
  <c r="O230" i="3"/>
  <c r="N229" i="3"/>
  <c r="Q159" i="3"/>
  <c r="R159" i="3" a="1"/>
  <c r="R159" i="3" s="1"/>
  <c r="S159" i="3" s="1"/>
  <c r="Q100" i="3"/>
  <c r="R100" i="3" a="1"/>
  <c r="R100" i="3" s="1"/>
  <c r="S100" i="3" s="1"/>
  <c r="P96" i="3"/>
  <c r="O57" i="3"/>
  <c r="N56" i="3"/>
  <c r="N55" i="3" s="1"/>
  <c r="K256" i="3"/>
  <c r="Q228" i="3"/>
  <c r="Q227" i="3" s="1"/>
  <c r="Q218" i="3" s="1"/>
  <c r="P227" i="3"/>
  <c r="R228" i="3" a="1"/>
  <c r="R228" i="3" s="1"/>
  <c r="Q162" i="3"/>
  <c r="R162" i="3" a="1"/>
  <c r="R162" i="3" s="1"/>
  <c r="S162" i="3" s="1"/>
  <c r="T63" i="3"/>
  <c r="T62" i="3" s="1"/>
  <c r="O62" i="3"/>
  <c r="O72" i="3"/>
  <c r="T73" i="3"/>
  <c r="T72" i="3" s="1"/>
  <c r="L204" i="3"/>
  <c r="O261" i="3"/>
  <c r="T262" i="3"/>
  <c r="T261" i="3" s="1"/>
  <c r="Q255" i="3"/>
  <c r="Q253" i="3" s="1"/>
  <c r="R255" i="3" a="1"/>
  <c r="R255" i="3" s="1"/>
  <c r="P253" i="3"/>
  <c r="Q250" i="3"/>
  <c r="Q248" i="3" s="1"/>
  <c r="R250" i="3" a="1"/>
  <c r="R250" i="3" s="1"/>
  <c r="S250" i="3" s="1"/>
  <c r="R119" i="3" a="1"/>
  <c r="R119" i="3" s="1"/>
  <c r="S119" i="3" s="1"/>
  <c r="Q119" i="3"/>
  <c r="P56" i="3"/>
  <c r="P55" i="3" s="1"/>
  <c r="R57" i="3" a="1"/>
  <c r="R57" i="3" s="1"/>
  <c r="Q57" i="3"/>
  <c r="Q56" i="3" s="1"/>
  <c r="Q55" i="3" s="1"/>
  <c r="Q109" i="3"/>
  <c r="R109" i="3" a="1"/>
  <c r="R109" i="3" s="1"/>
  <c r="S109" i="3" s="1"/>
  <c r="Q263" i="3"/>
  <c r="R263" i="3" a="1"/>
  <c r="R263" i="3" s="1"/>
  <c r="S263" i="3" s="1"/>
  <c r="N222" i="3"/>
  <c r="O223" i="3"/>
  <c r="R167" i="3" a="1"/>
  <c r="R167" i="3" s="1"/>
  <c r="S167" i="3" s="1"/>
  <c r="Q167" i="3"/>
  <c r="S183" i="3"/>
  <c r="S182" i="3" s="1"/>
  <c r="R182" i="3"/>
  <c r="Q96" i="3"/>
  <c r="R126" i="3" a="1"/>
  <c r="R126" i="3" s="1"/>
  <c r="S126" i="3" s="1"/>
  <c r="Q126" i="3"/>
  <c r="Q93" i="3"/>
  <c r="R93" i="3" a="1"/>
  <c r="R93" i="3" s="1"/>
  <c r="S93" i="3" s="1"/>
  <c r="S63" i="3"/>
  <c r="S62" i="3" s="1"/>
  <c r="R62" i="3"/>
  <c r="R197" i="3" a="1"/>
  <c r="R197" i="3" s="1"/>
  <c r="S197" i="3" s="1"/>
  <c r="Q197" i="3"/>
  <c r="N227" i="3"/>
  <c r="O228" i="3"/>
  <c r="Q206" i="3"/>
  <c r="R206" i="3" a="1"/>
  <c r="R206" i="3" s="1"/>
  <c r="S206" i="3" s="1"/>
  <c r="R192" i="3"/>
  <c r="S193" i="3"/>
  <c r="S192" i="3" s="1"/>
  <c r="K18" i="3"/>
  <c r="K13" i="3" s="1"/>
  <c r="L19" i="3"/>
  <c r="L18" i="3" s="1"/>
  <c r="O275" i="3"/>
  <c r="N274" i="3"/>
  <c r="Q65" i="3"/>
  <c r="Q62" i="3" s="1"/>
  <c r="R65" i="3" a="1"/>
  <c r="R65" i="3" s="1"/>
  <c r="S65" i="3" s="1"/>
  <c r="Q110" i="3"/>
  <c r="R110" i="3" a="1"/>
  <c r="R110" i="3" s="1"/>
  <c r="S110" i="3" s="1"/>
  <c r="O271" i="3"/>
  <c r="T272" i="3"/>
  <c r="T271" i="3" s="1"/>
  <c r="Q192" i="3"/>
  <c r="Q175" i="3" s="1"/>
  <c r="K241" i="3"/>
  <c r="I235" i="3"/>
  <c r="I234" i="3" s="1"/>
  <c r="I293" i="3" s="1"/>
  <c r="I294" i="3" s="1"/>
  <c r="O102" i="3"/>
  <c r="N101" i="3"/>
  <c r="O248" i="3"/>
  <c r="T249" i="3"/>
  <c r="T248" i="3" s="1"/>
  <c r="K28" i="3"/>
  <c r="R243" i="3" a="1"/>
  <c r="R243" i="3" s="1"/>
  <c r="S243" i="3" s="1"/>
  <c r="Q243" i="3"/>
  <c r="S226" i="3"/>
  <c r="S225" i="3" s="1"/>
  <c r="R225" i="3"/>
  <c r="Q74" i="3"/>
  <c r="Q72" i="3" s="1"/>
  <c r="P72" i="3"/>
  <c r="R74" i="3" a="1"/>
  <c r="R74" i="3" s="1"/>
  <c r="S74" i="3" s="1"/>
  <c r="N90" i="3"/>
  <c r="O91" i="3"/>
  <c r="R212" i="3" a="1"/>
  <c r="R212" i="3" s="1"/>
  <c r="S212" i="3" s="1"/>
  <c r="Q212" i="3"/>
  <c r="R268" i="3" a="1"/>
  <c r="R268" i="3" s="1"/>
  <c r="S268" i="3" s="1"/>
  <c r="Q268" i="3"/>
  <c r="R106" i="3" a="1"/>
  <c r="R106" i="3" s="1"/>
  <c r="S106" i="3" s="1"/>
  <c r="Q106" i="3"/>
  <c r="Q265" i="3"/>
  <c r="Q261" i="3" s="1"/>
  <c r="R265" i="3" a="1"/>
  <c r="R265" i="3" s="1"/>
  <c r="S265" i="3" s="1"/>
  <c r="N128" i="3"/>
  <c r="O129" i="3"/>
  <c r="S288" i="3"/>
  <c r="S287" i="3" s="1"/>
  <c r="R287" i="3"/>
  <c r="R54" i="3" a="1"/>
  <c r="R54" i="3" s="1"/>
  <c r="S54" i="3" s="1"/>
  <c r="Q54" i="3"/>
  <c r="Q51" i="3" s="1"/>
  <c r="Q47" i="3" s="1"/>
  <c r="R60" i="3" a="1"/>
  <c r="R60" i="3" s="1"/>
  <c r="Q60" i="3"/>
  <c r="Q59" i="3" s="1"/>
  <c r="P59" i="3"/>
  <c r="Q104" i="3"/>
  <c r="R104" i="3" a="1"/>
  <c r="R104" i="3" s="1"/>
  <c r="S104" i="3" s="1"/>
  <c r="P192" i="3"/>
  <c r="P175" i="3" s="1"/>
  <c r="R102" i="3" a="1"/>
  <c r="R102" i="3" s="1"/>
  <c r="Q102" i="3"/>
  <c r="P101" i="3"/>
  <c r="N248" i="3"/>
  <c r="T19" i="3"/>
  <c r="T18" i="3" s="1"/>
  <c r="T13" i="3" s="1"/>
  <c r="S18" i="3"/>
  <c r="S13" i="3" s="1"/>
  <c r="Q242" i="3"/>
  <c r="R242" i="3" a="1"/>
  <c r="R242" i="3" s="1"/>
  <c r="S242" i="3" s="1"/>
  <c r="P274" i="3"/>
  <c r="Q275" i="3"/>
  <c r="Q274" i="3" s="1"/>
  <c r="R275" i="3" a="1"/>
  <c r="R275" i="3" s="1"/>
  <c r="O192" i="3"/>
  <c r="O175" i="3" s="1"/>
  <c r="T193" i="3"/>
  <c r="T192" i="3" s="1"/>
  <c r="T175" i="3" s="1"/>
  <c r="P269" i="3"/>
  <c r="R270" i="3" a="1"/>
  <c r="R270" i="3" s="1"/>
  <c r="Q270" i="3"/>
  <c r="Q269" i="3" s="1"/>
  <c r="T288" i="3"/>
  <c r="O287" i="3"/>
  <c r="R125" i="3" a="1"/>
  <c r="R125" i="3" s="1"/>
  <c r="S125" i="3" s="1"/>
  <c r="Q125" i="3"/>
  <c r="L13" i="3"/>
  <c r="N231" i="3"/>
  <c r="O232" i="3"/>
  <c r="K58" i="3"/>
  <c r="R210" i="3" a="1"/>
  <c r="R210" i="3" s="1"/>
  <c r="S210" i="3" s="1"/>
  <c r="Q210" i="3"/>
  <c r="N14" i="3"/>
  <c r="O15" i="3"/>
  <c r="O14" i="3" s="1"/>
  <c r="N18" i="3"/>
  <c r="O19" i="3"/>
  <c r="O18" i="3" s="1"/>
  <c r="P248" i="3"/>
  <c r="N269" i="3"/>
  <c r="O270" i="3"/>
  <c r="T287" i="3"/>
  <c r="Q207" i="3"/>
  <c r="R207" i="3" a="1"/>
  <c r="R207" i="3" s="1"/>
  <c r="S207" i="3" s="1"/>
  <c r="J14" i="11"/>
  <c r="K1" i="11" s="1"/>
  <c r="O225" i="3"/>
  <c r="T226" i="3"/>
  <c r="T225" i="3" s="1"/>
  <c r="N59" i="3"/>
  <c r="O60" i="3"/>
  <c r="O49" i="3"/>
  <c r="N48" i="3"/>
  <c r="N47" i="3" s="1"/>
  <c r="R123" i="3" a="1"/>
  <c r="R123" i="3" s="1"/>
  <c r="S123" i="3" s="1"/>
  <c r="Q123" i="3"/>
  <c r="Q91" i="3"/>
  <c r="P90" i="3"/>
  <c r="R91" i="3" a="1"/>
  <c r="R91" i="3" s="1"/>
  <c r="E29" i="5"/>
  <c r="L48" i="3"/>
  <c r="L47" i="3" s="1"/>
  <c r="Q153" i="3"/>
  <c r="R153" i="3" a="1"/>
  <c r="R153" i="3" s="1"/>
  <c r="P152" i="3"/>
  <c r="P151" i="3" s="1"/>
  <c r="R129" i="3" a="1"/>
  <c r="R129" i="3" s="1"/>
  <c r="Q129" i="3"/>
  <c r="P128" i="3"/>
  <c r="L231" i="3"/>
  <c r="O44" i="3"/>
  <c r="N43" i="3"/>
  <c r="Q146" i="3"/>
  <c r="R146" i="3" a="1"/>
  <c r="R146" i="3" s="1"/>
  <c r="S146" i="3" s="1"/>
  <c r="L58" i="3"/>
  <c r="R214" i="3" a="1"/>
  <c r="R214" i="3" s="1"/>
  <c r="S214" i="3" s="1"/>
  <c r="Q214" i="3"/>
  <c r="S272" i="3"/>
  <c r="S271" i="3" s="1"/>
  <c r="R271" i="3"/>
  <c r="L101" i="3"/>
  <c r="R233" i="3" a="1"/>
  <c r="R233" i="3" s="1"/>
  <c r="S233" i="3" s="1"/>
  <c r="Q233" i="3"/>
  <c r="S249" i="3"/>
  <c r="L21" i="3"/>
  <c r="S286" i="3"/>
  <c r="R285" i="3"/>
  <c r="R276" i="3"/>
  <c r="S277" i="3"/>
  <c r="S276" i="3" s="1"/>
  <c r="N234" i="3" l="1"/>
  <c r="S175" i="3"/>
  <c r="N218" i="3"/>
  <c r="S248" i="3"/>
  <c r="S270" i="3"/>
  <c r="S269" i="3" s="1"/>
  <c r="R269" i="3"/>
  <c r="O59" i="3"/>
  <c r="T60" i="3"/>
  <c r="T59" i="3" s="1"/>
  <c r="T270" i="3"/>
  <c r="T269" i="3" s="1"/>
  <c r="O269" i="3"/>
  <c r="O231" i="3"/>
  <c r="T232" i="3"/>
  <c r="T231" i="3" s="1"/>
  <c r="P58" i="3"/>
  <c r="T102" i="3"/>
  <c r="T101" i="3" s="1"/>
  <c r="O101" i="3"/>
  <c r="S205" i="3"/>
  <c r="S204" i="3" s="1"/>
  <c r="R204" i="3"/>
  <c r="T44" i="3"/>
  <c r="T43" i="3" s="1"/>
  <c r="O43" i="3"/>
  <c r="N58" i="3"/>
  <c r="O274" i="3"/>
  <c r="T275" i="3"/>
  <c r="T274" i="3" s="1"/>
  <c r="S57" i="3"/>
  <c r="S56" i="3" s="1"/>
  <c r="S55" i="3" s="1"/>
  <c r="R56" i="3"/>
  <c r="R55" i="3" s="1"/>
  <c r="R227" i="3"/>
  <c r="S228" i="3"/>
  <c r="S227" i="3" s="1"/>
  <c r="S232" i="3"/>
  <c r="S231" i="3" s="1"/>
  <c r="R231" i="3"/>
  <c r="Q101" i="3"/>
  <c r="S60" i="3"/>
  <c r="S59" i="3" s="1"/>
  <c r="R59" i="3"/>
  <c r="N241" i="3" a="1"/>
  <c r="N241" i="3" s="1"/>
  <c r="O241" i="3" s="1"/>
  <c r="T241" i="3" s="1"/>
  <c r="L241" i="3"/>
  <c r="L235" i="3" s="1"/>
  <c r="L234" i="3" s="1"/>
  <c r="L294" i="3" s="1"/>
  <c r="H3" i="5" s="1"/>
  <c r="P241" i="3"/>
  <c r="K235" i="3"/>
  <c r="K234" i="3" s="1"/>
  <c r="K293" i="3" s="1"/>
  <c r="K294" i="3" s="1"/>
  <c r="R279" i="3"/>
  <c r="R278" i="3" s="1"/>
  <c r="S280" i="3"/>
  <c r="S279" i="3" s="1"/>
  <c r="S278" i="3" s="1"/>
  <c r="Q231" i="3"/>
  <c r="T153" i="3"/>
  <c r="T152" i="3" s="1"/>
  <c r="T151" i="3" s="1"/>
  <c r="O152" i="3"/>
  <c r="O151" i="3" s="1"/>
  <c r="N256" i="3"/>
  <c r="S255" i="3"/>
  <c r="S253" i="3" s="1"/>
  <c r="R253" i="3"/>
  <c r="S91" i="3"/>
  <c r="S90" i="3" s="1"/>
  <c r="R90" i="3"/>
  <c r="T280" i="3"/>
  <c r="T279" i="3" s="1"/>
  <c r="T278" i="3" s="1"/>
  <c r="O279" i="3"/>
  <c r="O278" i="3" s="1"/>
  <c r="T258" i="3"/>
  <c r="T257" i="3" s="1"/>
  <c r="O257" i="3"/>
  <c r="R274" i="3"/>
  <c r="S275" i="3"/>
  <c r="S274" i="3" s="1"/>
  <c r="O229" i="3"/>
  <c r="T230" i="3"/>
  <c r="T229" i="3" s="1"/>
  <c r="T49" i="3"/>
  <c r="T48" i="3" s="1"/>
  <c r="T47" i="3" s="1"/>
  <c r="O48" i="3"/>
  <c r="O47" i="3" s="1"/>
  <c r="Q128" i="3"/>
  <c r="T223" i="3"/>
  <c r="T222" i="3" s="1"/>
  <c r="O222" i="3"/>
  <c r="R128" i="3"/>
  <c r="S129" i="3"/>
  <c r="S128" i="3" s="1"/>
  <c r="Q90" i="3"/>
  <c r="Q58" i="3" s="1"/>
  <c r="O13" i="3"/>
  <c r="R175" i="3"/>
  <c r="N37" i="3"/>
  <c r="N293" i="3" s="1"/>
  <c r="S258" i="3"/>
  <c r="S257" i="3" s="1"/>
  <c r="R257" i="3"/>
  <c r="T286" i="3"/>
  <c r="T285" i="3" s="1"/>
  <c r="T291" i="3" s="1"/>
  <c r="T292" i="3" s="1"/>
  <c r="S285" i="3"/>
  <c r="T39" i="3"/>
  <c r="T38" i="3" s="1"/>
  <c r="O38" i="3"/>
  <c r="O37" i="3" s="1"/>
  <c r="T33" i="3"/>
  <c r="T28" i="3" s="1"/>
  <c r="W28" i="3" s="1"/>
  <c r="S28" i="3"/>
  <c r="P256" i="3"/>
  <c r="S102" i="3"/>
  <c r="S101" i="3" s="1"/>
  <c r="R101" i="3"/>
  <c r="N13" i="3"/>
  <c r="R152" i="3"/>
  <c r="R151" i="3" s="1"/>
  <c r="S153" i="3"/>
  <c r="S152" i="3" s="1"/>
  <c r="S151" i="3" s="1"/>
  <c r="T129" i="3"/>
  <c r="T128" i="3" s="1"/>
  <c r="O128" i="3"/>
  <c r="O90" i="3"/>
  <c r="T91" i="3"/>
  <c r="T90" i="3" s="1"/>
  <c r="T57" i="3"/>
  <c r="T56" i="3" s="1"/>
  <c r="T55" i="3" s="1"/>
  <c r="O56" i="3"/>
  <c r="O55" i="3" s="1"/>
  <c r="R229" i="3"/>
  <c r="S230" i="3"/>
  <c r="S229" i="3" s="1"/>
  <c r="T205" i="3"/>
  <c r="T204" i="3" s="1"/>
  <c r="O204" i="3"/>
  <c r="Q256" i="3"/>
  <c r="R248" i="3"/>
  <c r="Q152" i="3"/>
  <c r="Q151" i="3" s="1"/>
  <c r="T228" i="3"/>
  <c r="T227" i="3" s="1"/>
  <c r="O227" i="3"/>
  <c r="T255" i="3"/>
  <c r="T253" i="3" s="1"/>
  <c r="O253" i="3"/>
  <c r="O234" i="3" s="1"/>
  <c r="S223" i="3"/>
  <c r="S222" i="3" s="1"/>
  <c r="S218" i="3" s="1"/>
  <c r="R222" i="3"/>
  <c r="Q204" i="3"/>
  <c r="N294" i="3" l="1"/>
  <c r="S234" i="3"/>
  <c r="R218" i="3"/>
  <c r="O256" i="3"/>
  <c r="S256" i="3"/>
  <c r="T218" i="3"/>
  <c r="O58" i="3"/>
  <c r="O218" i="3"/>
  <c r="O294" i="3" s="1"/>
  <c r="T58" i="3"/>
  <c r="T37" i="3"/>
  <c r="R241" i="3" a="1"/>
  <c r="R241" i="3" s="1"/>
  <c r="S241" i="3" s="1"/>
  <c r="Q241" i="3"/>
  <c r="Q235" i="3" s="1"/>
  <c r="Q234" i="3" s="1"/>
  <c r="Q291" i="3" s="1"/>
  <c r="P235" i="3"/>
  <c r="P234" i="3" s="1"/>
  <c r="P291" i="3" s="1"/>
  <c r="L293" i="3"/>
  <c r="R256" i="3"/>
  <c r="R58" i="3"/>
  <c r="T256" i="3"/>
  <c r="T234" i="3" s="1"/>
  <c r="S58" i="3"/>
  <c r="S291" i="3" s="1"/>
  <c r="R234" i="3"/>
  <c r="N300" i="3"/>
  <c r="O300" i="3" l="1"/>
  <c r="R291" i="3"/>
  <c r="T293" i="3"/>
  <c r="T294" i="3" s="1"/>
  <c r="T295" i="3" l="1"/>
  <c r="T300" i="3"/>
  <c r="D3" i="5" l="1"/>
  <c r="T301" i="3"/>
</calcChain>
</file>

<file path=xl/sharedStrings.xml><?xml version="1.0" encoding="utf-8"?>
<sst xmlns="http://schemas.openxmlformats.org/spreadsheetml/2006/main" count="7326" uniqueCount="5272">
  <si>
    <t>Cotización para Minigranjas</t>
  </si>
  <si>
    <t xml:space="preserve">Minigranja </t>
  </si>
  <si>
    <t>Capacidad del proyecto:</t>
  </si>
  <si>
    <t>Fecha de envío:</t>
  </si>
  <si>
    <t>Vencimiento:</t>
  </si>
  <si>
    <t>Contacto:</t>
  </si>
  <si>
    <t>Jose Daniel Giraldo Arias</t>
  </si>
  <si>
    <t>(+57)3195249435</t>
  </si>
  <si>
    <t>Jose@solenium.co</t>
  </si>
  <si>
    <t>Solenium S.A.S.</t>
  </si>
  <si>
    <t>NIT. 901097244-</t>
  </si>
  <si>
    <t>info@solenium.co</t>
  </si>
  <si>
    <t>www.solenium.co</t>
  </si>
  <si>
    <t>Tipo de invensionista</t>
  </si>
  <si>
    <t>Inversionista institucional mas de 10 minigranjas</t>
  </si>
  <si>
    <t>TRM</t>
  </si>
  <si>
    <t>Potencia panel</t>
  </si>
  <si>
    <t>Panel Solar (655 W)</t>
  </si>
  <si>
    <t>Nivel de tensión del proyecto</t>
  </si>
  <si>
    <t>13.2 kV</t>
  </si>
  <si>
    <t>Potencia TOTAL</t>
  </si>
  <si>
    <t>W</t>
  </si>
  <si>
    <t>Estructura</t>
  </si>
  <si>
    <t>Estructura Tipo Tracker 1P</t>
  </si>
  <si>
    <t>Potencia toatal kW</t>
  </si>
  <si>
    <t>kW</t>
  </si>
  <si>
    <t>ZENTRACK S.A.S</t>
  </si>
  <si>
    <t>Tipo de Subestación</t>
  </si>
  <si>
    <t>Shelter Aceite (13.8 kV)</t>
  </si>
  <si>
    <t>Longitud linea MT aerea</t>
  </si>
  <si>
    <t>Longitud linea MT subterránea</t>
  </si>
  <si>
    <t>Operador de red</t>
  </si>
  <si>
    <t>AFINIA</t>
  </si>
  <si>
    <t>Estación meteorológica</t>
  </si>
  <si>
    <t xml:space="preserve">Prianómetro </t>
  </si>
  <si>
    <t>CLASE A</t>
  </si>
  <si>
    <t>Dust sensor</t>
  </si>
  <si>
    <t>No</t>
  </si>
  <si>
    <t>¿Predio rocoso?</t>
  </si>
  <si>
    <t>Pruebas POT</t>
  </si>
  <si>
    <t>Sí</t>
  </si>
  <si>
    <t>Es CFM,ESSA</t>
  </si>
  <si>
    <t>Pruebas diodo</t>
  </si>
  <si>
    <t xml:space="preserve">Longitud cerramiento perimetral </t>
  </si>
  <si>
    <t>Área del proyecto (adecuación)</t>
  </si>
  <si>
    <t>¿Requiere descapote?</t>
  </si>
  <si>
    <t>¿Requiere movimiento de tierras?</t>
  </si>
  <si>
    <t>MEDIO - 100cm &gt; 50cm</t>
  </si>
  <si>
    <t>% Afectación (Terreno en desnivel)</t>
  </si>
  <si>
    <t>¿Incluye trampa de aceite?</t>
  </si>
  <si>
    <t>¿Micropilotes?</t>
  </si>
  <si>
    <t>Longitud de vía a diseñar (m)</t>
  </si>
  <si>
    <t>Ancho de vía (m)</t>
  </si>
  <si>
    <t>Espesor de corte (m)</t>
  </si>
  <si>
    <t>Material requerido para llenado (m3)</t>
  </si>
  <si>
    <t xml:space="preserve">Obra Hidráulica </t>
  </si>
  <si>
    <t>Largo</t>
  </si>
  <si>
    <t>Ancho</t>
  </si>
  <si>
    <t>Alto</t>
  </si>
  <si>
    <t>Área Transversal (Suelo)</t>
  </si>
  <si>
    <t>Área Transversal (Concreto)</t>
  </si>
  <si>
    <t>Área Transversal (Material Triturado)</t>
  </si>
  <si>
    <t>Presupuesto genérico:</t>
  </si>
  <si>
    <t>Descripción:</t>
  </si>
  <si>
    <t>Cotización Minigranja Solar Tracker 1P</t>
  </si>
  <si>
    <t>Potencia total:</t>
  </si>
  <si>
    <t>COP</t>
  </si>
  <si>
    <t>COP RENTABILIDAD</t>
  </si>
  <si>
    <t>USD</t>
  </si>
  <si>
    <t>USD RENTABILIDAD</t>
  </si>
  <si>
    <t>Código Odoo</t>
  </si>
  <si>
    <t>BT</t>
  </si>
  <si>
    <t>ITEM</t>
  </si>
  <si>
    <t>DESCRIPCIÓN</t>
  </si>
  <si>
    <t>UNIDAD</t>
  </si>
  <si>
    <t>CANTIDAD</t>
  </si>
  <si>
    <t>Costo unitario sin IVA</t>
  </si>
  <si>
    <t>Costo total sin IVA</t>
  </si>
  <si>
    <t>IVA no reembolsable unitario</t>
  </si>
  <si>
    <t>Costo unitario con IVA</t>
  </si>
  <si>
    <t>Costo total con IVA</t>
  </si>
  <si>
    <t>IVA no reembolsable total</t>
  </si>
  <si>
    <t>Precio unitario con rentabilidad</t>
  </si>
  <si>
    <t>Precio total con rentabilidad</t>
  </si>
  <si>
    <t>Costo unitario</t>
  </si>
  <si>
    <t>Costo total</t>
  </si>
  <si>
    <t>PRECIO TOTAL</t>
  </si>
  <si>
    <t>MONEDA</t>
  </si>
  <si>
    <t>1</t>
  </si>
  <si>
    <t>SUMINISTRO (PANELES, INVERSORES Y ESTRUCTURA)</t>
  </si>
  <si>
    <t>1.1</t>
  </si>
  <si>
    <t>SUMINISTRO DE MÓDULOS BIFACIAL.</t>
  </si>
  <si>
    <t>P01667</t>
  </si>
  <si>
    <t>1.1.1</t>
  </si>
  <si>
    <t>Und</t>
  </si>
  <si>
    <t>1.2</t>
  </si>
  <si>
    <t>P00575</t>
  </si>
  <si>
    <t>1.2.1</t>
  </si>
  <si>
    <t>1.3</t>
  </si>
  <si>
    <t xml:space="preserve">SUMINISTRO DE INVERSORES Y SMARTLOGGER  HUAWEI </t>
  </si>
  <si>
    <t>P01243</t>
  </si>
  <si>
    <t>1.3.1</t>
  </si>
  <si>
    <t>Inversor HUAWEI SUN2000-249KTL-H1</t>
  </si>
  <si>
    <t>P01775</t>
  </si>
  <si>
    <t>1.3.4</t>
  </si>
  <si>
    <t>Smartlogger 3000 A01AU Solar Smart Monitor &amp; Data Logger</t>
  </si>
  <si>
    <t>1.4</t>
  </si>
  <si>
    <t>TRANSPORTE INTERNACIONAL Y NACIONALIZACIÓN</t>
  </si>
  <si>
    <t>P00583</t>
  </si>
  <si>
    <t>1.4.1</t>
  </si>
  <si>
    <t>P00744</t>
  </si>
  <si>
    <t>1.4.2</t>
  </si>
  <si>
    <t>Glb</t>
  </si>
  <si>
    <t>1.4.3</t>
  </si>
  <si>
    <t>1.4.4</t>
  </si>
  <si>
    <t>2</t>
  </si>
  <si>
    <t>BALANCE DEL SISTEMA</t>
  </si>
  <si>
    <t>2.1</t>
  </si>
  <si>
    <t>SHELTER</t>
  </si>
  <si>
    <t>P01931</t>
  </si>
  <si>
    <t>2.1.1</t>
  </si>
  <si>
    <t>CN-1100/022 -- Shelter aceite de 1100 kVA a 13.8kV</t>
  </si>
  <si>
    <t>2.1.2</t>
  </si>
  <si>
    <t xml:space="preserve">Transporte Internacional (S/E Shelter) </t>
  </si>
  <si>
    <t>2.1.3</t>
  </si>
  <si>
    <t xml:space="preserve">Nacionalizacion (S/E Shelter) </t>
  </si>
  <si>
    <t>2.2</t>
  </si>
  <si>
    <t>RECONECTADOR</t>
  </si>
  <si>
    <t>P01774</t>
  </si>
  <si>
    <t>2.2.1</t>
  </si>
  <si>
    <t>Reconectador ABB OVR15 kV/12.5A/50kVvrms/110kV 630A</t>
  </si>
  <si>
    <t>P01036</t>
  </si>
  <si>
    <t>2.2.2</t>
  </si>
  <si>
    <t>Transformador de potencia 17.5kV 13.2/120 500VA</t>
  </si>
  <si>
    <t>P00829</t>
  </si>
  <si>
    <t>2.2.3</t>
  </si>
  <si>
    <t>Bird guard protect antifauna BGD-02</t>
  </si>
  <si>
    <t>3</t>
  </si>
  <si>
    <t>FRONTERA</t>
  </si>
  <si>
    <t>3.1</t>
  </si>
  <si>
    <t>EQUIPOS DE INTERCONEXIÓN</t>
  </si>
  <si>
    <t>P01040</t>
  </si>
  <si>
    <t>3.1.1</t>
  </si>
  <si>
    <t>TC tipo exterior 50/5 A - 5 VA</t>
  </si>
  <si>
    <t>P01851</t>
  </si>
  <si>
    <t>3.1.2</t>
  </si>
  <si>
    <t>TP tipo exterior 13800v3/120v3 de 1 polo marca Rymel</t>
  </si>
  <si>
    <t>P00609</t>
  </si>
  <si>
    <t>3.1.3</t>
  </si>
  <si>
    <t>Gabinete, 2 borneras, 2 modem telemedida</t>
  </si>
  <si>
    <t>3.2</t>
  </si>
  <si>
    <t>No creado en Odoo</t>
  </si>
  <si>
    <t>3.2.1</t>
  </si>
  <si>
    <t>Suministro e instalación de red de media tensión aerea</t>
  </si>
  <si>
    <t>m</t>
  </si>
  <si>
    <t>P00364</t>
  </si>
  <si>
    <t>3.2.2</t>
  </si>
  <si>
    <t>Suministro cable XLPE 1/0 Pantalla en hilo 100% Aluminio 15kV (x3 terna)</t>
  </si>
  <si>
    <t>P00320</t>
  </si>
  <si>
    <t>3.2.4</t>
  </si>
  <si>
    <t>Suministro cable ecológico ASCR</t>
  </si>
  <si>
    <t>4</t>
  </si>
  <si>
    <t>SISTEMA DE MONITOREO Y COMUNICACIONES</t>
  </si>
  <si>
    <t>4.1</t>
  </si>
  <si>
    <t>MEDICIÓN INTELIGENTE DE ENERGÍA</t>
  </si>
  <si>
    <t>P00707</t>
  </si>
  <si>
    <t>4.1.1</t>
  </si>
  <si>
    <t>P00572</t>
  </si>
  <si>
    <t>1.2.2</t>
  </si>
  <si>
    <t>4.2</t>
  </si>
  <si>
    <t>COMUNICACIONES</t>
  </si>
  <si>
    <t>P00833</t>
  </si>
  <si>
    <t>4.2.1</t>
  </si>
  <si>
    <t>Rack GT2186</t>
  </si>
  <si>
    <t>P00678</t>
  </si>
  <si>
    <t>4.2.2</t>
  </si>
  <si>
    <t>Kit Starlink - Equipos</t>
  </si>
  <si>
    <t>P00938</t>
  </si>
  <si>
    <t>4.2.3</t>
  </si>
  <si>
    <t>Switch Smart PoE RG-ES226GC-P</t>
  </si>
  <si>
    <t>5</t>
  </si>
  <si>
    <t>SISTEMA DE SEGURIDAD</t>
  </si>
  <si>
    <t>5.1</t>
  </si>
  <si>
    <t>SUMINISTRO E INSTALACIÓN SISTEMA CCTV</t>
  </si>
  <si>
    <t>5.1.1</t>
  </si>
  <si>
    <t>Cámaras, sensores + instalación</t>
  </si>
  <si>
    <t>6</t>
  </si>
  <si>
    <t xml:space="preserve">CONDUCTORES Y TUBERÍA </t>
  </si>
  <si>
    <t>6.1</t>
  </si>
  <si>
    <t>CABLEADO ELÉCTRICO Y ACCESORIOS AC</t>
  </si>
  <si>
    <t>6.1.1</t>
  </si>
  <si>
    <t>CABLE 500 kcmil Al RHW 800V (Fases inversores 249 kW - Tablero FV)</t>
  </si>
  <si>
    <t>6.1.9</t>
  </si>
  <si>
    <t>CABLE 12 AWG Cu 600V (SSAA)</t>
  </si>
  <si>
    <t>6.2</t>
  </si>
  <si>
    <t>TERMINALES</t>
  </si>
  <si>
    <t>6.2.1</t>
  </si>
  <si>
    <t>Terminal de ojo 12 AWG</t>
  </si>
  <si>
    <t>6.2.3</t>
  </si>
  <si>
    <t>Terminal tipo campana PVC 6"</t>
  </si>
  <si>
    <t>6.2.4</t>
  </si>
  <si>
    <t xml:space="preserve">Conector Bimetálico rectangular AL-CU 6 AWG Ciles </t>
  </si>
  <si>
    <t>6.2.5</t>
  </si>
  <si>
    <t xml:space="preserve">Conector Bimetálico rectangular AL-CU 2 AWG Ciles </t>
  </si>
  <si>
    <t>6.2.6</t>
  </si>
  <si>
    <t xml:space="preserve">Conector Bimetálico rectangular AL-CU 1/0 AWG Ciles </t>
  </si>
  <si>
    <t>6.2.9</t>
  </si>
  <si>
    <t xml:space="preserve">Conector Bimetálico rectangular AL-CU  500 KCMIL Ciles </t>
  </si>
  <si>
    <t>6.2.10</t>
  </si>
  <si>
    <t>Conector cuña presion 1/0 - 1/0 awg</t>
  </si>
  <si>
    <t>6.2.11</t>
  </si>
  <si>
    <t>Conector cuña bimetalico ACSR 1/0 awg - Cu 2 awg</t>
  </si>
  <si>
    <t>6.2.12</t>
  </si>
  <si>
    <t>Conector recto Coraza Americana 4"</t>
  </si>
  <si>
    <t>6.3</t>
  </si>
  <si>
    <t>CINTAS Y MARCACIONES</t>
  </si>
  <si>
    <t>P00430</t>
  </si>
  <si>
    <t>6.3.1</t>
  </si>
  <si>
    <t>Cinta aislante amarilla</t>
  </si>
  <si>
    <t>6.3.2</t>
  </si>
  <si>
    <t>Cinta aislante super 33</t>
  </si>
  <si>
    <t>6.3.3</t>
  </si>
  <si>
    <t>Cinta aislante azul</t>
  </si>
  <si>
    <t>P00418</t>
  </si>
  <si>
    <t>6.3.4</t>
  </si>
  <si>
    <t>Cinta aislante roja</t>
  </si>
  <si>
    <t>P00420</t>
  </si>
  <si>
    <t>6.3.5</t>
  </si>
  <si>
    <t>Cinta aislante café</t>
  </si>
  <si>
    <t>P00423</t>
  </si>
  <si>
    <t>6.3.6</t>
  </si>
  <si>
    <t>Cinta aislante violeta</t>
  </si>
  <si>
    <t>P00421</t>
  </si>
  <si>
    <t>6.3.7</t>
  </si>
  <si>
    <t>Cinta aislante naranja</t>
  </si>
  <si>
    <t>P00424</t>
  </si>
  <si>
    <t>6.3.8</t>
  </si>
  <si>
    <t>Cinta aislante verde</t>
  </si>
  <si>
    <t>P00426</t>
  </si>
  <si>
    <t>6.3.9</t>
  </si>
  <si>
    <t>Cinta aislante blanca</t>
  </si>
  <si>
    <t>P00419</t>
  </si>
  <si>
    <t>6.3.10</t>
  </si>
  <si>
    <t>Cinta de peligro - Baja tensión</t>
  </si>
  <si>
    <t>P00422</t>
  </si>
  <si>
    <t>6.3.11</t>
  </si>
  <si>
    <t>Cinta autofundente 23</t>
  </si>
  <si>
    <t>P00427</t>
  </si>
  <si>
    <t>6.3.12</t>
  </si>
  <si>
    <t>Cinta bandit 3/4" rollo</t>
  </si>
  <si>
    <t>P00428</t>
  </si>
  <si>
    <t>6.3.13</t>
  </si>
  <si>
    <t>Cinta aislante negra</t>
  </si>
  <si>
    <t>P00077</t>
  </si>
  <si>
    <t>6.3.14</t>
  </si>
  <si>
    <t>Marcaciones cajas de paso</t>
  </si>
  <si>
    <t>P00079</t>
  </si>
  <si>
    <t>6.3.15</t>
  </si>
  <si>
    <t>Marcaciones tracker</t>
  </si>
  <si>
    <t>P00619</t>
  </si>
  <si>
    <t>6.3.16</t>
  </si>
  <si>
    <t>Marcaciones inversores y tableros</t>
  </si>
  <si>
    <t>P01128</t>
  </si>
  <si>
    <t>6.3.17</t>
  </si>
  <si>
    <t>Marcaciones cableado DC</t>
  </si>
  <si>
    <t>6.5</t>
  </si>
  <si>
    <t>CABLEADO ELÉCTRICO Y ACCESORIOS DC</t>
  </si>
  <si>
    <t>P00335</t>
  </si>
  <si>
    <t>6.5.1</t>
  </si>
  <si>
    <t>Cable fotovoltaico de 6mm2 (12AWG)Cu (FLEX) XLPE PVC SR DB FR color negro</t>
  </si>
  <si>
    <t>P00338</t>
  </si>
  <si>
    <t>6.5.2</t>
  </si>
  <si>
    <t>Cable fotovoltaico de 6mm2 (12AWG)Cu (FLEX) XLPE PVC SR DB FR color rojo</t>
  </si>
  <si>
    <t>6.5.3</t>
  </si>
  <si>
    <t>Par hembra y macho de MC4</t>
  </si>
  <si>
    <t>6.5.4</t>
  </si>
  <si>
    <t>Amarre T8 Negro 20CM X 4.6MM X 100 TP Marca Dexson</t>
  </si>
  <si>
    <t>6.5.5</t>
  </si>
  <si>
    <t>Zunchos y hebillas</t>
  </si>
  <si>
    <t>Gbl</t>
  </si>
  <si>
    <t>6.6</t>
  </si>
  <si>
    <t>CABLE COMUNICACIONES Y CONTROL</t>
  </si>
  <si>
    <t>6.6.1</t>
  </si>
  <si>
    <t>Cable RS 485 (UTP)</t>
  </si>
  <si>
    <t>6.6.2</t>
  </si>
  <si>
    <t>Cable Ethernet categoria 6A</t>
  </si>
  <si>
    <t>6.6.3</t>
  </si>
  <si>
    <t xml:space="preserve">Cable de control 6x12 AWG </t>
  </si>
  <si>
    <t>6.6.4</t>
  </si>
  <si>
    <t xml:space="preserve">Cable de control 4x12 AWG </t>
  </si>
  <si>
    <t>6.7</t>
  </si>
  <si>
    <t>TUBERÍA Y CANALIZACIONES</t>
  </si>
  <si>
    <t>6.7.1</t>
  </si>
  <si>
    <t>Tubo IMC-3/4"  x 3m</t>
  </si>
  <si>
    <t>6.7.2</t>
  </si>
  <si>
    <t>Tubo IMC 2" x 3m</t>
  </si>
  <si>
    <t>6.7.3</t>
  </si>
  <si>
    <t xml:space="preserve">Unión IMC 3/4" </t>
  </si>
  <si>
    <t>6.7.4</t>
  </si>
  <si>
    <t>Tubo IMC-4" x 3m</t>
  </si>
  <si>
    <t>6.7.6</t>
  </si>
  <si>
    <t>Tubo PVC DB Liso 4" x 6M</t>
  </si>
  <si>
    <t>6.7.7</t>
  </si>
  <si>
    <t xml:space="preserve">Tubo PVC Conduit 3/4" x 3m </t>
  </si>
  <si>
    <t>6.7.8</t>
  </si>
  <si>
    <t>Tubo EMT 3/4" x 6m</t>
  </si>
  <si>
    <t>6.7.9</t>
  </si>
  <si>
    <t>Tubo anillado de poliamida Interflex Nylofix AGT-12N (paq x 30m)</t>
  </si>
  <si>
    <t>6.7.10</t>
  </si>
  <si>
    <t>Tubo anillado de poliamida Interflex Nylofix AGT-48N (paq x 30m)</t>
  </si>
  <si>
    <t>6.7.11</t>
  </si>
  <si>
    <t>Tubo anillado de poliamida INTERFLEX NYLOFIX AGT-95N (paquetes 30m)</t>
  </si>
  <si>
    <t>6.7.12</t>
  </si>
  <si>
    <t xml:space="preserve">Tubo PVC BD Liso 1/2" x 3m </t>
  </si>
  <si>
    <t>6.7.13</t>
  </si>
  <si>
    <t>Adaptador terminal tipo campana PVC 1/2"</t>
  </si>
  <si>
    <t>6.7.14</t>
  </si>
  <si>
    <t>Adaptador terminal tipo campana PVC 2"</t>
  </si>
  <si>
    <t>6.7.15</t>
  </si>
  <si>
    <t>Adaptador terminal tipo campana PVC 4"</t>
  </si>
  <si>
    <t>6.7.16</t>
  </si>
  <si>
    <t xml:space="preserve">Curva PVC 1/2" </t>
  </si>
  <si>
    <t>6.7.17</t>
  </si>
  <si>
    <t xml:space="preserve">Curva PVC 2" </t>
  </si>
  <si>
    <t>6.7.18</t>
  </si>
  <si>
    <t xml:space="preserve">Curva PVC 4" </t>
  </si>
  <si>
    <t>6.7.19</t>
  </si>
  <si>
    <t xml:space="preserve">Coraza Americana 1" </t>
  </si>
  <si>
    <t>6.7.20</t>
  </si>
  <si>
    <t>Bandeja tipo escalera de 2.4 metros de largo - Ancho 10 cm, Alto 8 cmRef: BPSG108</t>
  </si>
  <si>
    <t>6.7.21</t>
  </si>
  <si>
    <t>Tapa bandeja tipo escalera 30cm x 2,4m con sujetadores</t>
  </si>
  <si>
    <t>6.7.22</t>
  </si>
  <si>
    <t>Bandeja portacables tipo malla de 30X5.4 cm de 3 metros Galvanzada tipo exterior</t>
  </si>
  <si>
    <t>6.7.23</t>
  </si>
  <si>
    <t>Tapa superior bandeja tipo malla galvanizada 30 cm X 1.2 m</t>
  </si>
  <si>
    <t>6.7.24</t>
  </si>
  <si>
    <t xml:space="preserve">Perfil ranurado galvanizado 4x2 x3m </t>
  </si>
  <si>
    <t>6.7.25</t>
  </si>
  <si>
    <t>Soporte peldaño dentado para bandeja 30 cm</t>
  </si>
  <si>
    <t>6.7.26</t>
  </si>
  <si>
    <t xml:space="preserve">Sujetador de bandeja tipo perfil </t>
  </si>
  <si>
    <t>6.7.27</t>
  </si>
  <si>
    <t xml:space="preserve">Chapeta puesta a tierra cobrizada </t>
  </si>
  <si>
    <t>6.8</t>
  </si>
  <si>
    <t>ELEMENTOS DE FERRETERÍA</t>
  </si>
  <si>
    <t>6.8.1</t>
  </si>
  <si>
    <t>Tornillo golozo 8x1"</t>
  </si>
  <si>
    <t>6.8.2</t>
  </si>
  <si>
    <t xml:space="preserve">Espuma Poliuretano Sikabomm </t>
  </si>
  <si>
    <t>6.8.3</t>
  </si>
  <si>
    <t>Pintura naranja base aceite X1/4</t>
  </si>
  <si>
    <t>6.8.4</t>
  </si>
  <si>
    <t>Sikaflex 221 O 515 Pra exterior</t>
  </si>
  <si>
    <t>6.8.5</t>
  </si>
  <si>
    <t>Spray Galzanivado en frio</t>
  </si>
  <si>
    <t>6.8.6</t>
  </si>
  <si>
    <t>Tornillo acero galvanizado cabeza hex. 5/8" x 3" con tuerca
tuerca</t>
  </si>
  <si>
    <t>6.8.7</t>
  </si>
  <si>
    <t xml:space="preserve">Tuerca hexagonal galvanizada 5/8" </t>
  </si>
  <si>
    <t>6.8.8</t>
  </si>
  <si>
    <t>Arandela plana redonda 5/8"</t>
  </si>
  <si>
    <t>6.8.9</t>
  </si>
  <si>
    <t xml:space="preserve">Tornillo acero inox hexagonal 1/2" x 2" con tuerca </t>
  </si>
  <si>
    <t>6.8.10</t>
  </si>
  <si>
    <t xml:space="preserve">Arandela plana redonda inox 1/2" </t>
  </si>
  <si>
    <t>6.8.11</t>
  </si>
  <si>
    <t xml:space="preserve">Arandela de presión inox 1/2" </t>
  </si>
  <si>
    <t>6.8.12</t>
  </si>
  <si>
    <t xml:space="preserve">Arandela curva cuadrada 5/8" x 2-1/4 x 3/16 </t>
  </si>
  <si>
    <t>6.8.13</t>
  </si>
  <si>
    <t>Tornillo acero galvanizado 5/8" x 12" con tuerca</t>
  </si>
  <si>
    <t>6.8.14</t>
  </si>
  <si>
    <t>Tornillo acero galvanizado 5/8" x 14" con tuerca</t>
  </si>
  <si>
    <t>6.8.15</t>
  </si>
  <si>
    <t>Tornillo acero galvanizado 5/8" x 1-3/4" con tuerca</t>
  </si>
  <si>
    <t>6.8.16</t>
  </si>
  <si>
    <t>Varilla roscada 5/8" x 22"</t>
  </si>
  <si>
    <t>6.8.17</t>
  </si>
  <si>
    <t>Tornillo autoperforante con arandela 1/2x1"</t>
  </si>
  <si>
    <t>6.8.18</t>
  </si>
  <si>
    <t>Chazo metálico expansivo 5/16 x 1-1/2"</t>
  </si>
  <si>
    <t>6.8.19</t>
  </si>
  <si>
    <t>Separador PVC DN80 8 Ductos Liso 3" Horizontal-Vertical</t>
  </si>
  <si>
    <t>6.8.20</t>
  </si>
  <si>
    <t>Separador PVC DN80 8 Ductos Liso 4" Horizontal-Vertical</t>
  </si>
  <si>
    <t>6.8.21</t>
  </si>
  <si>
    <t>Hebilla grapa bandit 3/4"</t>
  </si>
  <si>
    <t>6.8.22</t>
  </si>
  <si>
    <t>Chazo Verde Plástico paquete x 100</t>
  </si>
  <si>
    <t>7</t>
  </si>
  <si>
    <t>PUESTA A TIERRA Y APANTALLAMIENTO</t>
  </si>
  <si>
    <t>7.1</t>
  </si>
  <si>
    <t>MATERIALES</t>
  </si>
  <si>
    <t>7.1.1</t>
  </si>
  <si>
    <t>Cable Cobre Desnudo 99.99% pureza 1/0 AWG</t>
  </si>
  <si>
    <t>7.1.2</t>
  </si>
  <si>
    <t>Cable Cobre Desnudo 99.99% pureza 4/0 AWG</t>
  </si>
  <si>
    <t>7.1.3</t>
  </si>
  <si>
    <t>Cable Cobre Desnudo 99.99% pureza 2AWG</t>
  </si>
  <si>
    <t>7.1.4</t>
  </si>
  <si>
    <t>Varilla de cobre 5/8 x 2,4m</t>
  </si>
  <si>
    <t>7.1.5</t>
  </si>
  <si>
    <t>Soldadura exotérmica 115 g</t>
  </si>
  <si>
    <t>7.1.6</t>
  </si>
  <si>
    <t>Soldadura exotérmica 150 g</t>
  </si>
  <si>
    <t>7.1.7</t>
  </si>
  <si>
    <t>Soldadura Exotérmica 200g</t>
  </si>
  <si>
    <t>7.1.8</t>
  </si>
  <si>
    <t>Conector de compresión tipo C #4/0</t>
  </si>
  <si>
    <t>7.1.9</t>
  </si>
  <si>
    <t>Puntas captadoras de apantallamiento</t>
  </si>
  <si>
    <t>7.1.10</t>
  </si>
  <si>
    <t>Base pararrayo sencillo rosca 3/4"</t>
  </si>
  <si>
    <t>7.1.11</t>
  </si>
  <si>
    <t xml:space="preserve">Abrazadera de cable con tornillo 1/0 (plastico) </t>
  </si>
  <si>
    <t>7.1.12</t>
  </si>
  <si>
    <t xml:space="preserve">Abrazadera doble ala 3/4" </t>
  </si>
  <si>
    <t>7.1.13</t>
  </si>
  <si>
    <t>Terminal premoldeado tipo interior 1/0 15kV TFT con Kit de Tierra (juego x3)</t>
  </si>
  <si>
    <t>7.1.14</t>
  </si>
  <si>
    <t>Terminal premoldeado tipo exterior 1/0 15kV TFT con Kit de Tierra (juego x3)</t>
  </si>
  <si>
    <t>7.1.15</t>
  </si>
  <si>
    <t xml:space="preserve">Borna terminal Cobre 4/0 AWG </t>
  </si>
  <si>
    <t>7.1.16</t>
  </si>
  <si>
    <t xml:space="preserve">Borna terminal Cobre 2 AWG </t>
  </si>
  <si>
    <t>7.1.17</t>
  </si>
  <si>
    <t xml:space="preserve">Terminal de ojo azul 12  AWG </t>
  </si>
  <si>
    <t>7.1.18</t>
  </si>
  <si>
    <t>Conector variable de derivación .CU-AL.No 2 AWG 8-10mm</t>
  </si>
  <si>
    <t>7.1.19</t>
  </si>
  <si>
    <t>Conector OB1010 1/0-1/0</t>
  </si>
  <si>
    <t>8</t>
  </si>
  <si>
    <t>INGENIERÍA</t>
  </si>
  <si>
    <t>8.1</t>
  </si>
  <si>
    <t>INGENIERÍA DE DETALLE</t>
  </si>
  <si>
    <t>P00550</t>
  </si>
  <si>
    <t>8.1.1</t>
  </si>
  <si>
    <t>Ingeniería de detalle</t>
  </si>
  <si>
    <t>9</t>
  </si>
  <si>
    <t>INSTALACIÓN</t>
  </si>
  <si>
    <t>9.1</t>
  </si>
  <si>
    <t xml:space="preserve">HINCADO </t>
  </si>
  <si>
    <t>P00631</t>
  </si>
  <si>
    <t>9.1.1</t>
  </si>
  <si>
    <t xml:space="preserve">Marcaciones </t>
  </si>
  <si>
    <t>9.1.2</t>
  </si>
  <si>
    <t>Replanteo topográfico hincas</t>
  </si>
  <si>
    <t>9.1.3</t>
  </si>
  <si>
    <t>Hincado de la estructura</t>
  </si>
  <si>
    <t>P00632</t>
  </si>
  <si>
    <t>Micropilotes</t>
  </si>
  <si>
    <t>9.1.4</t>
  </si>
  <si>
    <t>9.2</t>
  </si>
  <si>
    <t>INSTALACIÓN DEL SISTEMA</t>
  </si>
  <si>
    <t>P00644</t>
  </si>
  <si>
    <t>9.2.1</t>
  </si>
  <si>
    <t>P00645</t>
  </si>
  <si>
    <t>9.2.2</t>
  </si>
  <si>
    <t>P00646</t>
  </si>
  <si>
    <t>9.2.3</t>
  </si>
  <si>
    <t>P00647</t>
  </si>
  <si>
    <t>9.2.4</t>
  </si>
  <si>
    <t>Instalación sistema de control, iluminación y monitoreo (sin cámaras)</t>
  </si>
  <si>
    <t>P00648</t>
  </si>
  <si>
    <t>9.2.5</t>
  </si>
  <si>
    <t>Instalación sistema de puesta a tierra y apantallamiento</t>
  </si>
  <si>
    <t>P00649</t>
  </si>
  <si>
    <t>9.2.6</t>
  </si>
  <si>
    <t>Instalación de acometida DC</t>
  </si>
  <si>
    <t>P00650</t>
  </si>
  <si>
    <t>9.2.7</t>
  </si>
  <si>
    <t>Instalación de inversores</t>
  </si>
  <si>
    <t>P00651</t>
  </si>
  <si>
    <t>9.2.8</t>
  </si>
  <si>
    <t>Instalación de acometida AC</t>
  </si>
  <si>
    <t>9.3</t>
  </si>
  <si>
    <t>SEGURIDAD FÍSICA Y LABORAL EN OBRA</t>
  </si>
  <si>
    <t>P00251</t>
  </si>
  <si>
    <t>9.3.1</t>
  </si>
  <si>
    <t>Botiquines de primeros auxilios + reposición mensual (incluye suero polivalente)</t>
  </si>
  <si>
    <t>P00580</t>
  </si>
  <si>
    <t>9.3.3</t>
  </si>
  <si>
    <t>Extintores CO2 15 lbs</t>
  </si>
  <si>
    <t>P01815</t>
  </si>
  <si>
    <t>9.3.4</t>
  </si>
  <si>
    <t>Extintores ABC 20 lbs</t>
  </si>
  <si>
    <t>P01266</t>
  </si>
  <si>
    <t>9.3.5</t>
  </si>
  <si>
    <t>Camillas rígidas plegables</t>
  </si>
  <si>
    <t>P00675</t>
  </si>
  <si>
    <t>9.3.6</t>
  </si>
  <si>
    <t>Kit inmovilizador ambu</t>
  </si>
  <si>
    <t>P00676</t>
  </si>
  <si>
    <t>9.3.7</t>
  </si>
  <si>
    <t>Kit inmovilizador de extremidades</t>
  </si>
  <si>
    <t>9.3.8</t>
  </si>
  <si>
    <t>Elementos de protección EPP</t>
  </si>
  <si>
    <t>Kit</t>
  </si>
  <si>
    <t>9.3.9</t>
  </si>
  <si>
    <t>Señalización preventiva, restrictiva y de seguridad (kit completo)</t>
  </si>
  <si>
    <t>9.3.10</t>
  </si>
  <si>
    <t>Kit de seguridad vial (conos, malla, paletas)</t>
  </si>
  <si>
    <t xml:space="preserve">        P01692</t>
  </si>
  <si>
    <t>9.3.11</t>
  </si>
  <si>
    <t>Profesional SST</t>
  </si>
  <si>
    <t>Mes</t>
  </si>
  <si>
    <t>P00886</t>
  </si>
  <si>
    <t>Vigilancia durante construcción</t>
  </si>
  <si>
    <t>10</t>
  </si>
  <si>
    <t>PRUEBAS, COMISIONAMIENTO Y CERTIFICACIONES</t>
  </si>
  <si>
    <t xml:space="preserve">	P00881</t>
  </si>
  <si>
    <t>10.1</t>
  </si>
  <si>
    <t>Pruebas de resistividad del terreno</t>
  </si>
  <si>
    <t>10.2</t>
  </si>
  <si>
    <t>Pruebas de VLF</t>
  </si>
  <si>
    <t>10.3</t>
  </si>
  <si>
    <t>Termografía con dron</t>
  </si>
  <si>
    <t>10.4</t>
  </si>
  <si>
    <t>Termografía tableros y gabinetes</t>
  </si>
  <si>
    <t>10.5</t>
  </si>
  <si>
    <t>Pruebas de aislamiento en DC y AC BT</t>
  </si>
  <si>
    <t>10.6</t>
  </si>
  <si>
    <t>Trazado de curvas IV</t>
  </si>
  <si>
    <t>10.7</t>
  </si>
  <si>
    <t>Lavada inicial</t>
  </si>
  <si>
    <t>10.8</t>
  </si>
  <si>
    <t>Pruebas de puesta en servicio de acuerdo con el CNO</t>
  </si>
  <si>
    <t>10.9</t>
  </si>
  <si>
    <t>Certificación RETIE de la plantas solare fotovoltaica</t>
  </si>
  <si>
    <t>10.10</t>
  </si>
  <si>
    <t>Pruebas transformador</t>
  </si>
  <si>
    <t>10.11</t>
  </si>
  <si>
    <t>Tanques para lavado paneles</t>
  </si>
  <si>
    <t>10.12</t>
  </si>
  <si>
    <t>Tercer verificador frontera comercial</t>
  </si>
  <si>
    <t>10.13</t>
  </si>
  <si>
    <t>11</t>
  </si>
  <si>
    <t>TRANSPORTE , LOGÍSTICA NACIONAL Y DESCAGUE</t>
  </si>
  <si>
    <t>11.1</t>
  </si>
  <si>
    <t>TRANSPORTE, LOGÍSTICA  Y DESCARGUE DE MÓDULOS SOLARES</t>
  </si>
  <si>
    <t>P00971</t>
  </si>
  <si>
    <t>11.1.1</t>
  </si>
  <si>
    <t xml:space="preserve">Descargue </t>
  </si>
  <si>
    <t xml:space="preserve">	P01041</t>
  </si>
  <si>
    <t>11.1.2</t>
  </si>
  <si>
    <t>Transporte TTE</t>
  </si>
  <si>
    <t>11.2</t>
  </si>
  <si>
    <t>11.2.1</t>
  </si>
  <si>
    <t>11.2.2</t>
  </si>
  <si>
    <t>11.3</t>
  </si>
  <si>
    <t>TRANSPORTE, LOGÍSTICA Y DESCAGUE DE INVERSORES</t>
  </si>
  <si>
    <t>11.3.1</t>
  </si>
  <si>
    <t>Transporte y logística inversores</t>
  </si>
  <si>
    <t>11.4</t>
  </si>
  <si>
    <t>TRANSPORTE, LOGÍSTICA Y DESCAGUE DE SHELTER</t>
  </si>
  <si>
    <t>11.4.1</t>
  </si>
  <si>
    <t>Transporte y logística Shelter +Descargue</t>
  </si>
  <si>
    <t>11.5</t>
  </si>
  <si>
    <t>TRANSPORTE, LOGÍSTICA Y DESCAGUE DE OTROS ELEMENTOS</t>
  </si>
  <si>
    <t>11.5.1</t>
  </si>
  <si>
    <t>Transporte y logística otros elementos nacionales e imprevistos</t>
  </si>
  <si>
    <t>LOGÍSTICA OPERATIVA</t>
  </si>
  <si>
    <t>P01123, P00880,</t>
  </si>
  <si>
    <t>9.3.12</t>
  </si>
  <si>
    <t>Logistica personal (hospedaje, tralados, viáticos, etc)</t>
  </si>
  <si>
    <t>9.3.13</t>
  </si>
  <si>
    <t xml:space="preserve">Alquiler carro </t>
  </si>
  <si>
    <t>12</t>
  </si>
  <si>
    <t>OBRAS CIVILES</t>
  </si>
  <si>
    <t>12.1</t>
  </si>
  <si>
    <t>PRELIMINARES</t>
  </si>
  <si>
    <t xml:space="preserve">	P00684, 	P00684</t>
  </si>
  <si>
    <t>12.1.1</t>
  </si>
  <si>
    <t xml:space="preserve">Localización, trazado y replanteo con equipo topográfico </t>
  </si>
  <si>
    <t xml:space="preserve">día </t>
  </si>
  <si>
    <t>12.1.2</t>
  </si>
  <si>
    <t xml:space="preserve">Rocería </t>
  </si>
  <si>
    <t>Ha</t>
  </si>
  <si>
    <t>P00887</t>
  </si>
  <si>
    <t>12.1.3</t>
  </si>
  <si>
    <t xml:space="preserve">Descapote </t>
  </si>
  <si>
    <t>m2</t>
  </si>
  <si>
    <t>P00506</t>
  </si>
  <si>
    <t>12.1.4</t>
  </si>
  <si>
    <t xml:space="preserve">Tala de árboles </t>
  </si>
  <si>
    <t>und</t>
  </si>
  <si>
    <t>P00892</t>
  </si>
  <si>
    <t>12.1.5</t>
  </si>
  <si>
    <t>Localización, trazado y replanteo para el movimiento de tierras</t>
  </si>
  <si>
    <t>12.1.6</t>
  </si>
  <si>
    <t>Corte y Relleno con material del sitio o material seleccionado INVIAS 220</t>
  </si>
  <si>
    <t>12.1.7</t>
  </si>
  <si>
    <t xml:space="preserve">Compactación del área total de la explanación con carro tanque </t>
  </si>
  <si>
    <t>m3</t>
  </si>
  <si>
    <t>12.1.8</t>
  </si>
  <si>
    <t>Obras Hidráulicas</t>
  </si>
  <si>
    <t>12.1.8.1</t>
  </si>
  <si>
    <t>Corte de material común de la explanación</t>
  </si>
  <si>
    <t>12.1.8.2</t>
  </si>
  <si>
    <t>Concreto 21 Mpa</t>
  </si>
  <si>
    <t>Kg</t>
  </si>
  <si>
    <t>12.1.8.3</t>
  </si>
  <si>
    <t>Acero</t>
  </si>
  <si>
    <t>12.1.8.4</t>
  </si>
  <si>
    <t>Material triturado limpio Ф=10mm a  Ф=15mm</t>
  </si>
  <si>
    <t>12.3</t>
  </si>
  <si>
    <t>CERRAMIENTO</t>
  </si>
  <si>
    <t>P00406</t>
  </si>
  <si>
    <t>12.3.1</t>
  </si>
  <si>
    <t>Cerramiento perimetral</t>
  </si>
  <si>
    <t>12.3.2</t>
  </si>
  <si>
    <t>Puertas</t>
  </si>
  <si>
    <t>12.3.3</t>
  </si>
  <si>
    <t>Muro entrada proyecto (Portón)</t>
  </si>
  <si>
    <t>Cerramiento interno</t>
  </si>
  <si>
    <t>12.4</t>
  </si>
  <si>
    <t>OBRAS PROVISIONALES</t>
  </si>
  <si>
    <t xml:space="preserve">Caseta </t>
  </si>
  <si>
    <t>11.4.2</t>
  </si>
  <si>
    <t xml:space="preserve">Acopio </t>
  </si>
  <si>
    <t>12.5</t>
  </si>
  <si>
    <t>OBRAS CIVILES PERMANENTES</t>
  </si>
  <si>
    <t>VÍAS DE ACCESO</t>
  </si>
  <si>
    <t>11.5.2</t>
  </si>
  <si>
    <t xml:space="preserve">Corte de material para construcción de la vía </t>
  </si>
  <si>
    <t>11.5.3</t>
  </si>
  <si>
    <t>Suministro, transporte, extensión y compactación de suelo seleccionado para conformar el cuerpo de la vía.</t>
  </si>
  <si>
    <t>12.6</t>
  </si>
  <si>
    <t>EXCAVACIÓN Y FORMACIÓN DE ZANJAS</t>
  </si>
  <si>
    <t>11.6.1</t>
  </si>
  <si>
    <t>Zanjas DC</t>
  </si>
  <si>
    <t>11.6.2</t>
  </si>
  <si>
    <t>Zanjas AC</t>
  </si>
  <si>
    <t>11.6.3</t>
  </si>
  <si>
    <t>Zanjas MT</t>
  </si>
  <si>
    <t>11.6.4</t>
  </si>
  <si>
    <t>Zanjas comunicaciones y energía (CCTV, Inversores y estación meteorológica)</t>
  </si>
  <si>
    <t>11.6.5</t>
  </si>
  <si>
    <t xml:space="preserve"> Zanjas SPT</t>
  </si>
  <si>
    <t>11.6.6</t>
  </si>
  <si>
    <t>Cajas MT</t>
  </si>
  <si>
    <t>11.6.7</t>
  </si>
  <si>
    <t>Cajas BT</t>
  </si>
  <si>
    <t>12.7</t>
  </si>
  <si>
    <t>INVERSORES</t>
  </si>
  <si>
    <t>11.7.1</t>
  </si>
  <si>
    <t>Cimentación de Inversores</t>
  </si>
  <si>
    <t>12.8</t>
  </si>
  <si>
    <t>12.8.1</t>
  </si>
  <si>
    <t>Cimentación de Shelter</t>
  </si>
  <si>
    <t>12.8.2</t>
  </si>
  <si>
    <t>Trampa de aceite</t>
  </si>
  <si>
    <t>12.9</t>
  </si>
  <si>
    <t>CIMENTACIÓN LUMINARIAS</t>
  </si>
  <si>
    <t>12.9.1</t>
  </si>
  <si>
    <t>Cimentación luminarias</t>
  </si>
  <si>
    <t>12.10</t>
  </si>
  <si>
    <t>CIMENTACIÓN CCTV</t>
  </si>
  <si>
    <t>12.10.1</t>
  </si>
  <si>
    <t>Cimentación CCTV</t>
  </si>
  <si>
    <t>13</t>
  </si>
  <si>
    <t>PÓLIZAS, TRÁMITES OR, UPME Y LICENCIAS</t>
  </si>
  <si>
    <t>13.1</t>
  </si>
  <si>
    <t>TRÁMITES OR, UPME Y LICENCIAS</t>
  </si>
  <si>
    <t>13.1.1</t>
  </si>
  <si>
    <t>Trámites con el Operador de Red</t>
  </si>
  <si>
    <t>13.1.2</t>
  </si>
  <si>
    <t>Licencia de construcción</t>
  </si>
  <si>
    <t>P00815</t>
  </si>
  <si>
    <t>13.1.3</t>
  </si>
  <si>
    <t>Pólizas</t>
  </si>
  <si>
    <t>P00910</t>
  </si>
  <si>
    <t>13.1.4</t>
  </si>
  <si>
    <t>Solicitud BT</t>
  </si>
  <si>
    <t>13.1.5</t>
  </si>
  <si>
    <t xml:space="preserve">Compensacion Forestal </t>
  </si>
  <si>
    <t>14</t>
  </si>
  <si>
    <t>STOCK DE REEMPLAZO</t>
  </si>
  <si>
    <t>Stock de reemplazo</t>
  </si>
  <si>
    <t>15</t>
  </si>
  <si>
    <t>ESAP Y CAMBIO CLIMÁTICO</t>
  </si>
  <si>
    <t>15.1</t>
  </si>
  <si>
    <t>Adecuacion de capa vegetal y sobrevaloración de aguas</t>
  </si>
  <si>
    <t>Valor de materiales que se pagan en dólares (paneles, inversores y estructura) antes de IVA</t>
  </si>
  <si>
    <t>Valor de materiales restantes en pesos</t>
  </si>
  <si>
    <t>Subtotal en COP</t>
  </si>
  <si>
    <t>Subtotal en USD</t>
  </si>
  <si>
    <t>16</t>
  </si>
  <si>
    <t>ESTUDIOS PRELIMINARES E INGENIERÍA BÁSICA (RTB)</t>
  </si>
  <si>
    <t>16.1</t>
  </si>
  <si>
    <t>Estudio RBT</t>
  </si>
  <si>
    <t>Total en COP</t>
  </si>
  <si>
    <t>Total en USD</t>
  </si>
  <si>
    <t>NOTAS</t>
  </si>
  <si>
    <t>2. LAS CANTIDADES INDICADAS ESTÁN SUJETAS A CAMBIOS DEBIDO A AJUSTES EN LA INGENIERÍA DE DETALLE.</t>
  </si>
  <si>
    <t>,</t>
  </si>
  <si>
    <t>Observación</t>
  </si>
  <si>
    <t>Modules LONGI LR5-72HGD-Bifacial - Panel Solar (655 W)</t>
  </si>
  <si>
    <t>P00773</t>
  </si>
  <si>
    <t>Modules LONGI LR5-72HGD-Bifacial - Panel Solar (650 W)</t>
  </si>
  <si>
    <t>P00776</t>
  </si>
  <si>
    <t>Modules LONGI LR5-72HGD-Bifacial - Panel Solar (710 W)</t>
  </si>
  <si>
    <t>ESTRUCTURA</t>
  </si>
  <si>
    <t>P00574</t>
  </si>
  <si>
    <t>Estructura Tipo Mesa Fija</t>
  </si>
  <si>
    <t>P00576</t>
  </si>
  <si>
    <t>Estructura Tipo Tracker 2P</t>
  </si>
  <si>
    <t>SUMINISTRO DE INVERSORES Y SMARTLOGGER HUAWEI</t>
  </si>
  <si>
    <t>Transporte de módulos</t>
  </si>
  <si>
    <t>P01932</t>
  </si>
  <si>
    <t>CN-1100/025 -- Shelter aceite de 1100kVA a 34.5kV</t>
  </si>
  <si>
    <t>P01934</t>
  </si>
  <si>
    <t>CN-1250/015 -- Shelter seco de 1250 kVA a 34.5kV</t>
  </si>
  <si>
    <t>P01933</t>
  </si>
  <si>
    <t>CN-1250/012 -- Shelter seco de 1250 kVA a 13.8kV</t>
  </si>
  <si>
    <t>Transporte Internacional (S/E Shelter)</t>
  </si>
  <si>
    <t>Nacionalizacion (S/E Shelter)</t>
  </si>
  <si>
    <t>EQUIPOS NETWORKING</t>
  </si>
  <si>
    <t>P00862</t>
  </si>
  <si>
    <t>Router RG-EG310G-E</t>
  </si>
  <si>
    <t>P00549</t>
  </si>
  <si>
    <t>Disco duro  HDD ST8000VX009</t>
  </si>
  <si>
    <t>P00937</t>
  </si>
  <si>
    <t>Switch Smart PoE No adm. Ref:RG-ES209GC-P</t>
  </si>
  <si>
    <t>P00029</t>
  </si>
  <si>
    <t>Access Point RG-RAP6262(G)</t>
  </si>
  <si>
    <t>P00489</t>
  </si>
  <si>
    <t>Conversor de medios TL-FC311A-20 y TL-FC311B-20 (Pareja)</t>
  </si>
  <si>
    <t>P01221</t>
  </si>
  <si>
    <t>Bandeja lisa BL1001</t>
  </si>
  <si>
    <t>Gabinete Plástico IP 66 doble fondo - 40x30x20</t>
  </si>
  <si>
    <t>EQUIPOS SISTEMA CCTV</t>
  </si>
  <si>
    <t>P00748</t>
  </si>
  <si>
    <t>NVR DHI-NVR5232-EI</t>
  </si>
  <si>
    <t>P00532</t>
  </si>
  <si>
    <t>Cámara Domo PTZ 
 DH-SD6C3432GB-HNR-A-PV1</t>
  </si>
  <si>
    <t>P00536</t>
  </si>
  <si>
    <t>Cámara Bala Térmica IP
DHI-TPC-BF5441-B19F12-BM-S2</t>
  </si>
  <si>
    <t>P00537</t>
  </si>
  <si>
    <t>Cámara Bala Térmica IP
 DHI-TPC-BF5441-B25F12-BM-S2</t>
  </si>
  <si>
    <t>P00539</t>
  </si>
  <si>
    <t>Cámara Bala Térmica Térmica
 DHI-TPC-BF1241</t>
  </si>
  <si>
    <t>P01125</t>
  </si>
  <si>
    <t>IP Speaker
 DH-VCS-SH30</t>
  </si>
  <si>
    <t>CABLEADO Y ACCESORIOS CCTV</t>
  </si>
  <si>
    <t>P00795</t>
  </si>
  <si>
    <t>Patch Cord Ultradelgado 2Mts LP4CADFCBL2L</t>
  </si>
  <si>
    <t>P00796</t>
  </si>
  <si>
    <t>Patch Cord Ultradelgado 0.5Mts LP4CADFCBL05L</t>
  </si>
  <si>
    <t>P01242</t>
  </si>
  <si>
    <t>Herraje LPIP24US</t>
  </si>
  <si>
    <t>P00326</t>
  </si>
  <si>
    <t>Cable Fibra Óptica 2 Hilos Monomodo LPOC33130027ZF05  - Carrete de 500 metros</t>
  </si>
  <si>
    <t>Tuerca Canastilla M6 Para Rack paquete de 50 tornillos</t>
  </si>
  <si>
    <t>P01819</t>
  </si>
  <si>
    <t>Conector SC/APC</t>
  </si>
  <si>
    <t>P00661</t>
  </si>
  <si>
    <t>Conector RJ45 CAT 6 (macho)</t>
  </si>
  <si>
    <t>P01018</t>
  </si>
  <si>
    <t>Terminal de pin-hueco Ojo 12 AWG - Paquete de 100</t>
  </si>
  <si>
    <t>P00860</t>
  </si>
  <si>
    <t>Riel DIN 2 mts</t>
  </si>
  <si>
    <t>P01222</t>
  </si>
  <si>
    <t>Bloque de Distribución Tipo Onka 3 Líneas/Barraje, 
 7 huecos por barraje, 80A, 400V</t>
  </si>
  <si>
    <t>P00450</t>
  </si>
  <si>
    <t>Conector Tubular 12 AWG - Paquete de 100</t>
  </si>
  <si>
    <t>No está en odoo</t>
  </si>
  <si>
    <t>Tornillos autoperforantes 1/2" - Paquete de 100</t>
  </si>
  <si>
    <t>CONDUCTORES Y TUBERÍA</t>
  </si>
  <si>
    <t>Cable fotovoltaico 6mm2 Cu (FLEX) XLPE 600 V (AC) color rojo</t>
  </si>
  <si>
    <t>Cable fotovoltaico 6mm2 Cu (FLEX) XLPE 600 V (AC) color negro</t>
  </si>
  <si>
    <t>Cable fotovoltaico 1,8KV (DC) 90°C PVC SR DB FR color rojo</t>
  </si>
  <si>
    <t>Cable fotovoltaico 1,8KV (DC) 90°C PVC SR DB FR color negro</t>
  </si>
  <si>
    <t>P00261</t>
  </si>
  <si>
    <t>Cable de aluminio XLPE 500 KCMIL - 1000 Vac</t>
  </si>
  <si>
    <t>P00358</t>
  </si>
  <si>
    <t>Cable XLPE 1/0 AWG 15 kV pantalla en hilo, 100%, 90°C</t>
  </si>
  <si>
    <t>P00288</t>
  </si>
  <si>
    <t>Cable encauchetado cobre 3x12 AWG para uso exterior  negro,blanco y verde</t>
  </si>
  <si>
    <t>P00299</t>
  </si>
  <si>
    <t>Cable cobre 12 AWG THWN/THHN PVC 90°C con filtro UV Rojo</t>
  </si>
  <si>
    <t>Cable cobre 12 AWG THWN/THHN PVC 90°C  con filtro UV Azul</t>
  </si>
  <si>
    <t xml:space="preserve">P01863
</t>
  </si>
  <si>
    <t>Cable de Cu THHN/THWN-2 8 AWG</t>
  </si>
  <si>
    <t>P01928</t>
  </si>
  <si>
    <t>Terminal tipo horquilla 8 AWG Cu</t>
  </si>
  <si>
    <t>P00285</t>
  </si>
  <si>
    <t>CABLE CU DENSUDO 99.9% PUREZA 1/0 AWG</t>
  </si>
  <si>
    <t>P00283</t>
  </si>
  <si>
    <t>CABLE CU DENSUDO 99.9% PUREZA 2 AWG</t>
  </si>
  <si>
    <t>P00345</t>
  </si>
  <si>
    <t>Cable UTP CAT 6 Category 6 calibre #24 - Carrete de 300 metros</t>
  </si>
  <si>
    <t>BORNAS Y TERMINALES</t>
  </si>
  <si>
    <t>P01004</t>
  </si>
  <si>
    <t>Terminal pala bimetalico 500 KCMIL</t>
  </si>
  <si>
    <t>P00993</t>
  </si>
  <si>
    <t>Terminal de ojo bimetalico 1/0 AWG</t>
  </si>
  <si>
    <t>P00458</t>
  </si>
  <si>
    <t>Conector MC4 Hembra ref. BUGH WM4 C BT</t>
  </si>
  <si>
    <t>P00806</t>
  </si>
  <si>
    <t>Pin MC4 Hembra ref. BUKO WM4 C BT</t>
  </si>
  <si>
    <t>P00461</t>
  </si>
  <si>
    <t>Conector MC4 Macho ref. SFGH WM4 C BT</t>
  </si>
  <si>
    <t>P00807</t>
  </si>
  <si>
    <t>Pin MC4 Macho ref. SKFO WM4 C BT</t>
  </si>
  <si>
    <t>P00477</t>
  </si>
  <si>
    <t>Cinta Bandi metálica</t>
  </si>
  <si>
    <t>P00987</t>
  </si>
  <si>
    <t>Terminal premoldeado tipo exterior 1/0 15kV TFT con Kit de Tierra Juego por 3 unidades</t>
  </si>
  <si>
    <t>P00445</t>
  </si>
  <si>
    <t>Conector Tipo Codo de 200 A - 1/0 AWG 24 kV</t>
  </si>
  <si>
    <t>P01005</t>
  </si>
  <si>
    <t>Terminal de ojo 2 AWG Cobre</t>
  </si>
  <si>
    <t>P01007</t>
  </si>
  <si>
    <t>Terminal de ojo 1/0 AWG Cobre</t>
  </si>
  <si>
    <t>P01216</t>
  </si>
  <si>
    <t>Soldadura Exotérmica 65g</t>
  </si>
  <si>
    <t>P00905</t>
  </si>
  <si>
    <t>Soldadura Exotérmica 90g</t>
  </si>
  <si>
    <t>P00906</t>
  </si>
  <si>
    <t>Soldadura Exotérmica 150g</t>
  </si>
  <si>
    <t>P00723</t>
  </si>
  <si>
    <t>Molde cable-varilla 1/0 AWG (T)  Ref: SG1TN 6519</t>
  </si>
  <si>
    <t>P01244</t>
  </si>
  <si>
    <t>Molde horizontal 1/0 AWG (X)  Ref: SG1TN 2694</t>
  </si>
  <si>
    <t>P00728</t>
  </si>
  <si>
    <t>Molde horizontal 1/0 AWG (T)  Ref: SG1TN 228*</t>
  </si>
  <si>
    <t>P00730</t>
  </si>
  <si>
    <t>Molde cable-varilla 1/0 AWG (I)  Ref: SG1TN 547</t>
  </si>
  <si>
    <t>Cinta de peligro - Baja tensión en Rollo (80 metros)</t>
  </si>
  <si>
    <t>Cinta de peligro - Baja tensión en Rollo-naranjada (80 metros)</t>
  </si>
  <si>
    <t>CINTA AISLANTE BLANCA</t>
  </si>
  <si>
    <t>CINTA AISLANTE ROJA</t>
  </si>
  <si>
    <t>CINTA AISLANTE AMARILLA</t>
  </si>
  <si>
    <t>CINTA AISLANTE NARANJA</t>
  </si>
  <si>
    <t>CINTA AISLANTE CAFÉ</t>
  </si>
  <si>
    <t>CINTA AISLANTE VIOLETA</t>
  </si>
  <si>
    <t>CINTA AISLANTE NEGRA</t>
  </si>
  <si>
    <t>CINTA AISLANTE AZUL</t>
  </si>
  <si>
    <t>Cinta Aislante super 33</t>
  </si>
  <si>
    <t>Cinta Autofundente 23</t>
  </si>
  <si>
    <t>Amarre plastico 10 cm NEGRO paquete de 100</t>
  </si>
  <si>
    <t>Amarre plastico 30 cm NEGRO paquete de 100</t>
  </si>
  <si>
    <t>Grapa para zuncho plástico paquete  x 1kg</t>
  </si>
  <si>
    <t>Zuncho plástico 1/2 x 0,5mm Negro Rollo x 10kg</t>
  </si>
  <si>
    <t>P01091</t>
  </si>
  <si>
    <t>TUBO AISCAN-TPI 3/4" (Rollo de 75 metros)
Ref: TPI25</t>
  </si>
  <si>
    <t xml:space="preserve">
P01050</t>
  </si>
  <si>
    <t>TUBO CURVABLE DOBLE PARED NORMAL 2" (Rollo de 50 metros)
Ref: DRN63</t>
  </si>
  <si>
    <t>P01049</t>
  </si>
  <si>
    <t>TUBO CURVABLE DOBLE PARED LIGERA UV 2" (Rollo de 100 metros)
Ref: UV63</t>
  </si>
  <si>
    <t>P01051</t>
  </si>
  <si>
    <t>TUBO CURVABLE DOBLE PARED LIGERA UV 4" (Rollo de 50 metros)
Ref: UV110</t>
  </si>
  <si>
    <t>P0037</t>
  </si>
  <si>
    <t>Tubo PVC DB 6" X 3 m</t>
  </si>
  <si>
    <t>P00530</t>
  </si>
  <si>
    <t>CURVA PVC 6"</t>
  </si>
  <si>
    <t>P00036</t>
  </si>
  <si>
    <t>P01050</t>
  </si>
  <si>
    <t>P01052</t>
  </si>
  <si>
    <t>TUBO CURVABLE DOBLE PARED NORMAL 4" (Rollo de 50 metros)
Ref: DRN110</t>
  </si>
  <si>
    <t>P00454</t>
  </si>
  <si>
    <t>MANGUITO ENCHUFABLE AISCAN LIBRE DE HALOGENOS 3/4"
Ref: MEHF25</t>
  </si>
  <si>
    <t>P00452</t>
  </si>
  <si>
    <t>MANGUITOS AISCAN DP 2"
Ref: MDP63</t>
  </si>
  <si>
    <t>P00453</t>
  </si>
  <si>
    <t>MANGUITOS AISCAN DP 4"
Ref: MDP110</t>
  </si>
  <si>
    <t>P00049</t>
  </si>
  <si>
    <t>IMC Diámetro 4" x 3m</t>
  </si>
  <si>
    <t>P00046</t>
  </si>
  <si>
    <t>IMC Diámetro 3/4" x 3m</t>
  </si>
  <si>
    <t>P01068</t>
  </si>
  <si>
    <t>TUBO GALVANIZADO PESADO 2" X 6 METROS ESPESOR 0.116"</t>
  </si>
  <si>
    <t>P01070</t>
  </si>
  <si>
    <t>TUBO GALVANIZADO PESADO 4" X 6 METROS ESPESOR 0.116"</t>
  </si>
  <si>
    <t>P00163</t>
  </si>
  <si>
    <t>P00952</t>
  </si>
  <si>
    <t>P00924</t>
  </si>
  <si>
    <t>P00414</t>
  </si>
  <si>
    <t>Chapeta puesta a tierra cobrizada</t>
  </si>
  <si>
    <t>P00570</t>
  </si>
  <si>
    <t>Espuma Poliuretano Sikabomm</t>
  </si>
  <si>
    <t>P00927</t>
  </si>
  <si>
    <t>Spray Galvanizado en Frío</t>
  </si>
  <si>
    <t>P00060</t>
  </si>
  <si>
    <t>Aerosol Naranja Para Exterior</t>
  </si>
  <si>
    <t>SUBESTACIÓN</t>
  </si>
  <si>
    <t>P00404</t>
  </si>
  <si>
    <t>Celda de seccionador SF6 QM Schneider</t>
  </si>
  <si>
    <t>Celda de remonte</t>
  </si>
  <si>
    <t>Celda transformador de 1500 kVA</t>
  </si>
  <si>
    <t>TABLERO BAJA TENSION 800VAC-25KA</t>
  </si>
  <si>
    <t>TABLERO SERVICIOS AUXILIARES 220VAC-10KA</t>
  </si>
  <si>
    <t>HINCADO</t>
  </si>
  <si>
    <t>Marcaciones</t>
  </si>
  <si>
    <t>En Odoo lo causan todo como asistencia técnica</t>
  </si>
  <si>
    <t>Instalación estructura</t>
  </si>
  <si>
    <t>Instalación Shelter</t>
  </si>
  <si>
    <t>P00899</t>
  </si>
  <si>
    <t>Alquiler carro</t>
  </si>
  <si>
    <t>Servicios logísticos (Cargue, descargue, movimiento, inspección, otros)</t>
  </si>
  <si>
    <t>PROYECCIÓN DE PAGOS</t>
  </si>
  <si>
    <t>PRECIO TOTAL PROYECTO</t>
  </si>
  <si>
    <t>COSTO TOTAL PROYECTO</t>
  </si>
  <si>
    <t>PROCESO</t>
  </si>
  <si>
    <t>ADECUACIÓN Y CERRAMIENTO</t>
  </si>
  <si>
    <t>OBRAS CIVILES ZANJAS Y REGISTROS</t>
  </si>
  <si>
    <t>LLEGADA ESTRUCTURA</t>
  </si>
  <si>
    <t>MÓDULOS</t>
  </si>
  <si>
    <t>SPT S/E</t>
  </si>
  <si>
    <t>INSTALACIÓN SISTEMA RESTANTE</t>
  </si>
  <si>
    <t>PRECOMISIONAMIENTO</t>
  </si>
  <si>
    <t>ENERGIZACIÓN (FPO)</t>
  </si>
  <si>
    <t>COMISIONAMIENTO (EN CALIENTE)</t>
  </si>
  <si>
    <t>FECHA</t>
  </si>
  <si>
    <t>CATEGORIA</t>
  </si>
  <si>
    <t>PROVEEDOR</t>
  </si>
  <si>
    <t>VALOR TOTAL</t>
  </si>
  <si>
    <t>% pago 1er anticipo</t>
  </si>
  <si>
    <t>% pago 2do anticipo</t>
  </si>
  <si>
    <t>% pago 3er anticipo</t>
  </si>
  <si>
    <t>% pago entrega</t>
  </si>
  <si>
    <t>Descripción</t>
  </si>
  <si>
    <t>Potencial Panel</t>
  </si>
  <si>
    <t>$</t>
  </si>
  <si>
    <t>Descripción PEPC</t>
  </si>
  <si>
    <t>Hincado</t>
  </si>
  <si>
    <t>P00757</t>
  </si>
  <si>
    <t>Panel Solar (100 W)</t>
  </si>
  <si>
    <t>Estructura Tipo Mesa Fija - GONVARRI MS COLOMBIA</t>
  </si>
  <si>
    <t>Suministro e instalación de red de media tensión</t>
  </si>
  <si>
    <t>Operador de Red</t>
  </si>
  <si>
    <t>Medidor Inteligente</t>
  </si>
  <si>
    <t>Odoo</t>
  </si>
  <si>
    <t>Precio unitario</t>
  </si>
  <si>
    <t>Cantidad A</t>
  </si>
  <si>
    <t>Cantidad B</t>
  </si>
  <si>
    <t>CLASE B</t>
  </si>
  <si>
    <t>Condicionales Inversionista</t>
  </si>
  <si>
    <t>Páneles</t>
  </si>
  <si>
    <t>Inversor/Estructura</t>
  </si>
  <si>
    <t>General</t>
  </si>
  <si>
    <t>Shelter</t>
  </si>
  <si>
    <t>Tipo se subestación</t>
  </si>
  <si>
    <t>Valor</t>
  </si>
  <si>
    <t>RECONECTADOR ODOO</t>
  </si>
  <si>
    <t>Nivel de tensión</t>
  </si>
  <si>
    <t>Bajo</t>
  </si>
  <si>
    <t>BAJO - =&lt;50cm</t>
  </si>
  <si>
    <t>CANALIZACIONES</t>
  </si>
  <si>
    <t>UNID</t>
  </si>
  <si>
    <t>P00758</t>
  </si>
  <si>
    <t>Panel Solar (255 W)</t>
  </si>
  <si>
    <t>Structures self‐powered Zentrack o ANTAI single‐axis 2P +60 / ‐60, mesa 2Px78 - FOB</t>
  </si>
  <si>
    <t>AIR-E</t>
  </si>
  <si>
    <t>METCOM MCS301</t>
  </si>
  <si>
    <t>Por validar</t>
  </si>
  <si>
    <t>Nodo Gateway</t>
  </si>
  <si>
    <t>Inversionista 1- 3 minigranja</t>
  </si>
  <si>
    <t>RECONECTADOR OSM15-16-800-310</t>
  </si>
  <si>
    <t>Medio</t>
  </si>
  <si>
    <t>AC</t>
  </si>
  <si>
    <t>P00759</t>
  </si>
  <si>
    <t>Panel Solar (340 W)</t>
  </si>
  <si>
    <t>Longitud</t>
  </si>
  <si>
    <t>Costo/ML (sin cables)</t>
  </si>
  <si>
    <t>ISKRA MT880-I</t>
  </si>
  <si>
    <t>Hardware</t>
  </si>
  <si>
    <t>Inversionista institucional 3 - 10 minigranjas</t>
  </si>
  <si>
    <t>RECONECTADOR OSM38-16-800-300 (RC10) (K)</t>
  </si>
  <si>
    <t>38.5 kV</t>
  </si>
  <si>
    <t>ALTO - &gt;100cm</t>
  </si>
  <si>
    <t>DC</t>
  </si>
  <si>
    <t>P00760</t>
  </si>
  <si>
    <t>Panel Solar (390 W)</t>
  </si>
  <si>
    <t>ESSA</t>
  </si>
  <si>
    <t>P00708</t>
  </si>
  <si>
    <t>Empalme de alimentación</t>
  </si>
  <si>
    <t>13.8 kV</t>
  </si>
  <si>
    <t xml:space="preserve">SPT </t>
  </si>
  <si>
    <t>P00761</t>
  </si>
  <si>
    <t>Panel Solar (395 W)</t>
  </si>
  <si>
    <t>CENS</t>
  </si>
  <si>
    <t>P00709</t>
  </si>
  <si>
    <t>Antena LoRa</t>
  </si>
  <si>
    <t>TELECOMUNICACIONES</t>
  </si>
  <si>
    <t>P00762</t>
  </si>
  <si>
    <t>Panel Solar (425 W)</t>
  </si>
  <si>
    <t>EMSA</t>
  </si>
  <si>
    <t>ITRON SL7000</t>
  </si>
  <si>
    <t>Por Validar</t>
  </si>
  <si>
    <t>Enclosure</t>
  </si>
  <si>
    <t xml:space="preserve">MEDIA </t>
  </si>
  <si>
    <t>P00763</t>
  </si>
  <si>
    <t>Panel Solar (490 W)</t>
  </si>
  <si>
    <t>Piranómetro (POA+GHI)</t>
  </si>
  <si>
    <t xml:space="preserve">STI de arenilla sarandeada </t>
  </si>
  <si>
    <t>P00755</t>
  </si>
  <si>
    <t>Panel Solar (50 W)</t>
  </si>
  <si>
    <t>Anemómetro / Temp. ambiente / Higrómetro / Barómetro</t>
  </si>
  <si>
    <t>P00764</t>
  </si>
  <si>
    <t>Panel Solar (505 W)</t>
  </si>
  <si>
    <t>Sensor temperatura panel</t>
  </si>
  <si>
    <t>P00765</t>
  </si>
  <si>
    <t>Panel Solar (535 W)</t>
  </si>
  <si>
    <t>Pluviómetro</t>
  </si>
  <si>
    <t>P00766</t>
  </si>
  <si>
    <t>Panel Solar (545 W)</t>
  </si>
  <si>
    <t>P00767</t>
  </si>
  <si>
    <t>Panel Solar (560 W)</t>
  </si>
  <si>
    <t>Flete sensores</t>
  </si>
  <si>
    <t>P00768</t>
  </si>
  <si>
    <t>Panel Solar (565 W)</t>
  </si>
  <si>
    <t>P00769</t>
  </si>
  <si>
    <t>Panel Solar (570 W)</t>
  </si>
  <si>
    <t>P00770</t>
  </si>
  <si>
    <t>Panel Solar (575 W)</t>
  </si>
  <si>
    <t>P00771</t>
  </si>
  <si>
    <t>Panel Solar (580 W)</t>
  </si>
  <si>
    <t>P00772</t>
  </si>
  <si>
    <t>Panel Solar (585 W)</t>
  </si>
  <si>
    <t>P00756</t>
  </si>
  <si>
    <t>Panel Solar (60 W)</t>
  </si>
  <si>
    <t>P01666</t>
  </si>
  <si>
    <t>Panel Solar (610 W)</t>
  </si>
  <si>
    <t>P01526</t>
  </si>
  <si>
    <t>Panel Solar (615 W)</t>
  </si>
  <si>
    <t>P01527</t>
  </si>
  <si>
    <t>Panel Solar (620 W)</t>
  </si>
  <si>
    <t>P01811</t>
  </si>
  <si>
    <t>Panel Solar (625 W)</t>
  </si>
  <si>
    <t>Panel Solar (650 W)</t>
  </si>
  <si>
    <t>P00774</t>
  </si>
  <si>
    <t>Panel Solar (660 W)</t>
  </si>
  <si>
    <t>P00775</t>
  </si>
  <si>
    <t>Panel Solar (705 W)</t>
  </si>
  <si>
    <t>Panel Solar (710 W)</t>
  </si>
  <si>
    <t>P00777</t>
  </si>
  <si>
    <t>Panel Solar (750 W)</t>
  </si>
  <si>
    <t>id</t>
  </si>
  <si>
    <t>name</t>
  </si>
  <si>
    <t>odoo_defaul_code</t>
  </si>
  <si>
    <t>False</t>
  </si>
  <si>
    <t>[P00001] 4G Router With Rs485</t>
  </si>
  <si>
    <t>P00001</t>
  </si>
  <si>
    <t>[P00002] Abrazadera EMT (1/2") - 1/2"</t>
  </si>
  <si>
    <t>P00002</t>
  </si>
  <si>
    <t>[P00003] Abrazadera EMT (3/4") - 3/4"</t>
  </si>
  <si>
    <t>P00003</t>
  </si>
  <si>
    <t>[P00004] Abrazadera EMT (3/8") - 3/8"</t>
  </si>
  <si>
    <t>P00004</t>
  </si>
  <si>
    <t>[P00005] Abrazadera EMT (1") - 1"</t>
  </si>
  <si>
    <t>P00005</t>
  </si>
  <si>
    <t>[P00006] Abrazadera EMT (1 1/2") - 1 1/2"</t>
  </si>
  <si>
    <t>P00006</t>
  </si>
  <si>
    <t>[P00007] Abrazadera EMT (2") - 2"</t>
  </si>
  <si>
    <t>P00007</t>
  </si>
  <si>
    <t>[P00008] Abrazadera EMT (4") - 4"</t>
  </si>
  <si>
    <t>P00008</t>
  </si>
  <si>
    <t>[P00009] Abrazadera EMT (6") - 6"</t>
  </si>
  <si>
    <t>P00009</t>
  </si>
  <si>
    <t>[P00010] Abrazadera Galvanizada (1/2") - 1/2"</t>
  </si>
  <si>
    <t>P00010</t>
  </si>
  <si>
    <t>[P00011] Abrazadera Galvanizada (3/4") - 3/4"</t>
  </si>
  <si>
    <t>P00011</t>
  </si>
  <si>
    <t>[P00012] Abrazadera Galvanizada (3/8") - 3/8"</t>
  </si>
  <si>
    <t>P00012</t>
  </si>
  <si>
    <t>[P00013] Abrazadera Galvanizada (1") - 1"</t>
  </si>
  <si>
    <t>P00013</t>
  </si>
  <si>
    <t>[P00014] Abrazadera Galvanizada (1 1/2") - 1 1/2"</t>
  </si>
  <si>
    <t>P00014</t>
  </si>
  <si>
    <t>[P00015] Abrazadera Galvanizada (2") - 2"</t>
  </si>
  <si>
    <t>P00015</t>
  </si>
  <si>
    <t>[P00016] Abrazadera Galvanizada (4") - 4"</t>
  </si>
  <si>
    <t>P00016</t>
  </si>
  <si>
    <t>[P00017] Abrazadera Galvanizada (6") - 6"</t>
  </si>
  <si>
    <t>P00017</t>
  </si>
  <si>
    <t>[P00018] Abrazadera IMC (1/2") - 1/2"</t>
  </si>
  <si>
    <t>P00018</t>
  </si>
  <si>
    <t>[P00019] Abrazadera IMC (3/4") - 3/4"</t>
  </si>
  <si>
    <t>P00019</t>
  </si>
  <si>
    <t>[P00020] Abrazadera IMC (3/8") - 3/8"</t>
  </si>
  <si>
    <t>P00020</t>
  </si>
  <si>
    <t>[P00021] Abrazadera IMC (1") - 1"</t>
  </si>
  <si>
    <t>P00021</t>
  </si>
  <si>
    <t>[P00022] Abrazadera IMC (1 1/2") - 1 1/2"</t>
  </si>
  <si>
    <t>P00022</t>
  </si>
  <si>
    <t>[P00023] Abrazadera IMC (2") - 2"</t>
  </si>
  <si>
    <t>P00023</t>
  </si>
  <si>
    <t>[P00024] Abrazadera IMC (4") - 4"</t>
  </si>
  <si>
    <t>P00024</t>
  </si>
  <si>
    <t>[P00025] Abrazadera IMC (6") - 6"</t>
  </si>
  <si>
    <t>P00025</t>
  </si>
  <si>
    <t>[P00026] Accesorios Celular</t>
  </si>
  <si>
    <t>P00026</t>
  </si>
  <si>
    <t>[P00027] Accesorios De Anclaje</t>
  </si>
  <si>
    <t>P00027</t>
  </si>
  <si>
    <t>[P00028] Accesorios Varios</t>
  </si>
  <si>
    <t>P00028</t>
  </si>
  <si>
    <t>[P00029] Access Point</t>
  </si>
  <si>
    <t>[P00030] Acrílico</t>
  </si>
  <si>
    <t>P00030</t>
  </si>
  <si>
    <t>[P00031] Acueducto y Alcantarillado</t>
  </si>
  <si>
    <t>P00031</t>
  </si>
  <si>
    <t>[P00032] Adaptador Campana PVC (1/2") - 1/2"</t>
  </si>
  <si>
    <t>P00032</t>
  </si>
  <si>
    <t>[P00033] Adaptador Campana PVC (3/4") - 3/4"</t>
  </si>
  <si>
    <t>P00033</t>
  </si>
  <si>
    <t>[P00034] Adaptador Campana PVC (1") - 1"</t>
  </si>
  <si>
    <t>P00034</t>
  </si>
  <si>
    <t>[P00035] Adaptador Campana PVC (2") - 2"</t>
  </si>
  <si>
    <t>P00035</t>
  </si>
  <si>
    <t>[P00036] Adaptador Campana PVC (4") - 4"</t>
  </si>
  <si>
    <t>[P00037] Adaptador Campana PVC (6") - 6"</t>
  </si>
  <si>
    <t>P00037</t>
  </si>
  <si>
    <t>[P00038] Adaptador EMT (1/2") - 1/2"</t>
  </si>
  <si>
    <t>P00038</t>
  </si>
  <si>
    <t>[P00039] Adaptador EMT (3/4") - 3/4"</t>
  </si>
  <si>
    <t>P00039</t>
  </si>
  <si>
    <t>[P00040] Adaptador EMT (1") - 1"</t>
  </si>
  <si>
    <t>P00040</t>
  </si>
  <si>
    <t>[P00041] Adaptador EMT (2") - 2"</t>
  </si>
  <si>
    <t>P00041</t>
  </si>
  <si>
    <t>[P00042] Adaptador EMT (4") - 4"</t>
  </si>
  <si>
    <t>P00042</t>
  </si>
  <si>
    <t>[P00043] Adaptador Ethernet</t>
  </si>
  <si>
    <t>P00043</t>
  </si>
  <si>
    <t>[P00044] Adaptador Fibra Optica</t>
  </si>
  <si>
    <t>P00044</t>
  </si>
  <si>
    <t>[P00045] Adaptador IMC (1/2") - 1/2"</t>
  </si>
  <si>
    <t>P00045</t>
  </si>
  <si>
    <t>[P00046] Adaptador IMC (3/4") - 3/4"</t>
  </si>
  <si>
    <t>[P00047] Adaptador IMC (1") - 1"</t>
  </si>
  <si>
    <t>P00047</t>
  </si>
  <si>
    <t>[P00048] Adaptador IMC (2") - 2"</t>
  </si>
  <si>
    <t>P00048</t>
  </si>
  <si>
    <t>[P00049] Adaptador IMC (4") - 4"</t>
  </si>
  <si>
    <t>[P00050] Adaptador PVC (1/2") - 1/2"</t>
  </si>
  <si>
    <t>P00050</t>
  </si>
  <si>
    <t>[P00051] Adaptador PVC (3/4") - 3/4"</t>
  </si>
  <si>
    <t>P00051</t>
  </si>
  <si>
    <t>[P00052] Adaptador PVC (1") - 1"</t>
  </si>
  <si>
    <t>P00052</t>
  </si>
  <si>
    <t>[P00053] Adaptador PVC (2") - 2"</t>
  </si>
  <si>
    <t>P00053</t>
  </si>
  <si>
    <t>[P00054] Adaptador PVC (4") - 4"</t>
  </si>
  <si>
    <t>P00054</t>
  </si>
  <si>
    <t>[P00055] Adatador De Corriente</t>
  </si>
  <si>
    <t>P00055</t>
  </si>
  <si>
    <t>[P00056] Administracion</t>
  </si>
  <si>
    <t>P00056</t>
  </si>
  <si>
    <t>[P00057] Administracion Del Sistema</t>
  </si>
  <si>
    <t>P00057</t>
  </si>
  <si>
    <t>[P00058] Adoquines</t>
  </si>
  <si>
    <t>P00058</t>
  </si>
  <si>
    <t>[P00059] Aerosol (Rojo) - Rojo</t>
  </si>
  <si>
    <t>P00059</t>
  </si>
  <si>
    <t>[P00060] Aerosol (Naranja) - Naranja</t>
  </si>
  <si>
    <t>[P00061] Agua Hidratación</t>
  </si>
  <si>
    <t>P00061</t>
  </si>
  <si>
    <t>[P00062] Aire Acondicionado</t>
  </si>
  <si>
    <t>P00062</t>
  </si>
  <si>
    <t>[P00063] Aislador Tipo Poste Line Post Con Pin Para 13.2 Kv Ansi 57-1.</t>
  </si>
  <si>
    <t>P00063</t>
  </si>
  <si>
    <t>[P00064] Alambre</t>
  </si>
  <si>
    <t>P00064</t>
  </si>
  <si>
    <t>[P00065] Alambron Aluminio Aac 8 Mm 1H</t>
  </si>
  <si>
    <t>P00065</t>
  </si>
  <si>
    <t>[P00066] Alicate</t>
  </si>
  <si>
    <t>P00066</t>
  </si>
  <si>
    <t>[P00067] Alimentacion</t>
  </si>
  <si>
    <t>P00067</t>
  </si>
  <si>
    <t>[P00068] Alimentación Terminal Facial</t>
  </si>
  <si>
    <t>P00068</t>
  </si>
  <si>
    <t>[P00069] Alojamiento</t>
  </si>
  <si>
    <t>P00069</t>
  </si>
  <si>
    <t>[P00070] Alquiler</t>
  </si>
  <si>
    <t>P00070</t>
  </si>
  <si>
    <t>[P00071] Alumbrado Público</t>
  </si>
  <si>
    <t>P00071</t>
  </si>
  <si>
    <t>[P00072] Amarre Plástico (Blanco, L 10cm) - Blanco / L 10cm</t>
  </si>
  <si>
    <t>P00072</t>
  </si>
  <si>
    <t>[P00073] Amarre Plástico (Blanco, L 20cm) - Blanco / L 20cm</t>
  </si>
  <si>
    <t>P00073</t>
  </si>
  <si>
    <t>[P00074] Amarre Plástico (Blanco, L 30cm) - Blanco / L 30cm</t>
  </si>
  <si>
    <t>P00074</t>
  </si>
  <si>
    <t>[P00075] Amarre Plástico (Blanco, L 35cm) - Blanco / L 35cm</t>
  </si>
  <si>
    <t>P00075</t>
  </si>
  <si>
    <t>[P00076] Amarre Plástico (Blanco, L 40cm) - Blanco / L 40cm</t>
  </si>
  <si>
    <t>P00076</t>
  </si>
  <si>
    <t>[P00077] Amarre Plástico (Negro, L 10cm) - Negro / L 10cm</t>
  </si>
  <si>
    <t>[P00078] Amarre Plástico (Negro, L 20cm) - Negro / L 20cm</t>
  </si>
  <si>
    <t>P00078</t>
  </si>
  <si>
    <t>[P00079] Amarre Plástico (Negro, L 30cm) - Negro / L 30cm</t>
  </si>
  <si>
    <t>[P00080] Amarre Plástico (Negro, L 35cm) - Negro / L 35cm</t>
  </si>
  <si>
    <t>P00080</t>
  </si>
  <si>
    <t>[P00081] Amarre Plástico (Negro, L 40cm) - Negro / L 40cm</t>
  </si>
  <si>
    <t>P00081</t>
  </si>
  <si>
    <t>[P00082] Amazon</t>
  </si>
  <si>
    <t>P00082</t>
  </si>
  <si>
    <t>[P00083] Amortiguador</t>
  </si>
  <si>
    <t>P00083</t>
  </si>
  <si>
    <t>[P00084] Amperimetro</t>
  </si>
  <si>
    <t>P00084</t>
  </si>
  <si>
    <t>[P00085] Amplificador De Rf 0.1-2000Mhz Ganancia 30Db Lna</t>
  </si>
  <si>
    <t>P00085</t>
  </si>
  <si>
    <t>[P00086] Analizador Alto Rendimiento</t>
  </si>
  <si>
    <t>P00086</t>
  </si>
  <si>
    <t>[P00087] Antena</t>
  </si>
  <si>
    <t>P00087</t>
  </si>
  <si>
    <t>[P00088] Api De Facturación Y Nómina Electrónica En La Nube</t>
  </si>
  <si>
    <t>P00088</t>
  </si>
  <si>
    <t>[P00089] Aprobación Planos</t>
  </si>
  <si>
    <t>P00089</t>
  </si>
  <si>
    <t>[P00090] Aps Communication Unit Ecu-R</t>
  </si>
  <si>
    <t>P00090</t>
  </si>
  <si>
    <t>[P00091] Arandela</t>
  </si>
  <si>
    <t>P00091</t>
  </si>
  <si>
    <t>[P00092] Arena De Revoque</t>
  </si>
  <si>
    <t>P00092</t>
  </si>
  <si>
    <t>[P00093] Arnes Dielectrico</t>
  </si>
  <si>
    <t>P00093</t>
  </si>
  <si>
    <t>[P00094] Asesoria Tecnica</t>
  </si>
  <si>
    <t>P00094</t>
  </si>
  <si>
    <t>[P00095] Asistencia Técnica</t>
  </si>
  <si>
    <t>P00095</t>
  </si>
  <si>
    <t>[P00096] Autenticacion De Firmas</t>
  </si>
  <si>
    <t>P00096</t>
  </si>
  <si>
    <t>[P00097] Bandeja Curva Horizontal (Alt 5cm, A 10cm) - Alt 5cm / A 10cm</t>
  </si>
  <si>
    <t>P00097</t>
  </si>
  <si>
    <t>[P00098] Bandeja Curva Horizontal (Alt 5cm, A 20cm) - Alt 5cm / A 20cm</t>
  </si>
  <si>
    <t>P00098</t>
  </si>
  <si>
    <t>[P00099] Bandeja Curva Horizontal (Alt 5cm, A 30cm) - Alt 5cm / A 30cm</t>
  </si>
  <si>
    <t>P00099</t>
  </si>
  <si>
    <t>[P00100] Bandeja Curva Horizontal (Alt 5cm, A 40cm) - Alt 5cm / A 40cm</t>
  </si>
  <si>
    <t>P00100</t>
  </si>
  <si>
    <t>[P00101] Bandeja Curva Horizontal (Alt 8cm, A 10cm) - Alt 8cm / A 10cm</t>
  </si>
  <si>
    <t>P00101</t>
  </si>
  <si>
    <t>[P00102] Bandeja Curva Horizontal (Alt 8cm, A 20cm) - Alt 8cm / A 20cm</t>
  </si>
  <si>
    <t>P00102</t>
  </si>
  <si>
    <t>[P00103] Bandeja Curva Horizontal (Alt 8cm, A 30cm) - Alt 8cm / A 30cm</t>
  </si>
  <si>
    <t>P00103</t>
  </si>
  <si>
    <t>[P00104] Bandeja Curva Horizontal (Alt 8cm, A 40cm) - Alt 8cm / A 40cm</t>
  </si>
  <si>
    <t>P00104</t>
  </si>
  <si>
    <t>[P00105] Bandeja Curva Horizontal (Alt 10cm, A 10cm) - Alt 10cm / A 10cm</t>
  </si>
  <si>
    <t>P00105</t>
  </si>
  <si>
    <t>[P00106] Bandeja Curva Horizontal (Alt 10cm, A 20cm) - Alt 10cm / A 20cm</t>
  </si>
  <si>
    <t>P00106</t>
  </si>
  <si>
    <t>[P00107] Bandeja Curva Horizontal (Alt 10cm, A 30cm) - Alt 10cm / A 30cm</t>
  </si>
  <si>
    <t>P00107</t>
  </si>
  <si>
    <t>[P00108] Bandeja Curva Horizontal (Alt 10cm, A 40cm) - Alt 10cm / A 40cm</t>
  </si>
  <si>
    <t>P00108</t>
  </si>
  <si>
    <t>[P00109] Bandeja Curva Vertical (Alt 5cm, A 10cm, Exterior) - Alt 5cm / A 10cm / Exterior</t>
  </si>
  <si>
    <t>P00109</t>
  </si>
  <si>
    <t>[P00110] Bandeja Curva Vertical (Alt 5cm, A 10cm, Interior) - Alt 5cm / A 10cm / Interior</t>
  </si>
  <si>
    <t>P00110</t>
  </si>
  <si>
    <t>[P00111] Bandeja Curva Vertical (Alt 5cm, A 20cm, Exterior) - Alt 5cm / A 20cm / Exterior</t>
  </si>
  <si>
    <t>P00111</t>
  </si>
  <si>
    <t>[P00112] Bandeja Curva Vertical (Alt 5cm, A 20cm, Interior) - Alt 5cm / A 20cm / Interior</t>
  </si>
  <si>
    <t>P00112</t>
  </si>
  <si>
    <t>[P00113] Bandeja Curva Vertical (Alt 5cm, A 30cm, Exterior) - Alt 5cm / A 30cm / Exterior</t>
  </si>
  <si>
    <t>P00113</t>
  </si>
  <si>
    <t>[P00114] Bandeja Curva Vertical (Alt 5cm, A 30cm, Interior) - Alt 5cm / A 30cm / Interior</t>
  </si>
  <si>
    <t>P00114</t>
  </si>
  <si>
    <t>[P00115] Bandeja Curva Vertical (Alt 5cm, A 40cm, Exterior) - Alt 5cm / A 40cm / Exterior</t>
  </si>
  <si>
    <t>P00115</t>
  </si>
  <si>
    <t>[P00116] Bandeja Curva Vertical (Alt 5cm, A 40cm, Interior) - Alt 5cm / A 40cm / Interior</t>
  </si>
  <si>
    <t>P00116</t>
  </si>
  <si>
    <t>[P00117] Bandeja Curva Vertical (Alt 8cm, A 10cm, Exterior) - Alt 8cm / A 10cm / Exterior</t>
  </si>
  <si>
    <t>P00117</t>
  </si>
  <si>
    <t>[P00118] Bandeja Curva Vertical (Alt 8cm, A 10cm, Interior) - Alt 8cm / A 10cm / Interior</t>
  </si>
  <si>
    <t>P00118</t>
  </si>
  <si>
    <t>[P00119] Bandeja Curva Vertical (Alt 8cm, A 20cm, Exterior) - Alt 8cm / A 20cm / Exterior</t>
  </si>
  <si>
    <t>P00119</t>
  </si>
  <si>
    <t>[P00120] Bandeja Curva Vertical (Alt 8cm, A 20cm, Interior) - Alt 8cm / A 20cm / Interior</t>
  </si>
  <si>
    <t>P00120</t>
  </si>
  <si>
    <t>[P00121] Bandeja Curva Vertical (Alt 8cm, A 30cm, Exterior) - Alt 8cm / A 30cm / Exterior</t>
  </si>
  <si>
    <t>P00121</t>
  </si>
  <si>
    <t>[P00122] Bandeja Curva Vertical (Alt 8cm, A 30cm, Interior) - Alt 8cm / A 30cm / Interior</t>
  </si>
  <si>
    <t>P00122</t>
  </si>
  <si>
    <t>[P00123] Bandeja Curva Vertical (Alt 8cm, A 40cm, Exterior) - Alt 8cm / A 40cm / Exterior</t>
  </si>
  <si>
    <t>P00123</t>
  </si>
  <si>
    <t>[P00124] Bandeja Curva Vertical (Alt 8cm, A 40cm, Interior) - Alt 8cm / A 40cm / Interior</t>
  </si>
  <si>
    <t>P00124</t>
  </si>
  <si>
    <t>[P00125] Bandeja Curva Vertical (Alt 10cm, A 10cm, Exterior) - Alt 10cm / A 10cm / Exterior</t>
  </si>
  <si>
    <t>P00125</t>
  </si>
  <si>
    <t>[P00126] Bandeja Curva Vertical (Alt 10cm, A 10cm, Interior) - Alt 10cm / A 10cm / Interior</t>
  </si>
  <si>
    <t>P00126</t>
  </si>
  <si>
    <t>[P00127] Bandeja Curva Vertical (Alt 10cm, A 20cm, Exterior) - Alt 10cm / A 20cm / Exterior</t>
  </si>
  <si>
    <t>P00127</t>
  </si>
  <si>
    <t>[P00128] Bandeja Curva Vertical (Alt 10cm, A 20cm, Interior) - Alt 10cm / A 20cm / Interior</t>
  </si>
  <si>
    <t>P00128</t>
  </si>
  <si>
    <t>[P00129] Bandeja Curva Vertical (Alt 10cm, A 30cm, Exterior) - Alt 10cm / A 30cm / Exterior</t>
  </si>
  <si>
    <t>P00129</t>
  </si>
  <si>
    <t>[P00130] Bandeja Curva Vertical (Alt 10cm, A 30cm, Interior) - Alt 10cm / A 30cm / Interior</t>
  </si>
  <si>
    <t>P00130</t>
  </si>
  <si>
    <t>[P00131] Bandeja Curva Vertical (Alt 10cm, A 40cm, Exterior) - Alt 10cm / A 40cm / Exterior</t>
  </si>
  <si>
    <t>P00131</t>
  </si>
  <si>
    <t>[P00132] Bandeja Curva Vertical (Alt 10cm, A 40cm, Interior) - Alt 10cm / A 40cm / Interior</t>
  </si>
  <si>
    <t>P00132</t>
  </si>
  <si>
    <t>[P00133] Bandeja Escalera (Alt 5cm, L 2.4mt, A 10cm) - Alt 5cm / L 2.4mt / A 10cm</t>
  </si>
  <si>
    <t>P00133</t>
  </si>
  <si>
    <t>[P00134] Bandeja Escalera (Alt 5cm, L 2.4mt, A 20cm) - Alt 5cm / L 2.4mt / A 20cm</t>
  </si>
  <si>
    <t>P00134</t>
  </si>
  <si>
    <t>[P00135] Bandeja Escalera (Alt 5cm, L 2.4mt, A 30cm) - Alt 5cm / L 2.4mt / A 30cm</t>
  </si>
  <si>
    <t>P00135</t>
  </si>
  <si>
    <t>[P00136] Bandeja Escalera (Alt 5cm, L 2.4mt, A 40cm) - Alt 5cm / L 2.4mt / A 40cm</t>
  </si>
  <si>
    <t>P00136</t>
  </si>
  <si>
    <t>[P00137] Bandeja Escalera (Alt 5cm, L 3mt, A 10cm) - Alt 5cm / L 3mt / A 10cm</t>
  </si>
  <si>
    <t>P00137</t>
  </si>
  <si>
    <t>[P00138] Bandeja Escalera (Alt 5cm, L 3mt, A 20cm) - Alt 5cm / L 3mt / A 20cm</t>
  </si>
  <si>
    <t>P00138</t>
  </si>
  <si>
    <t>[P00139] Bandeja Escalera (Alt 5cm, L 3mt, A 30cm) - Alt 5cm / L 3mt / A 30cm</t>
  </si>
  <si>
    <t>P00139</t>
  </si>
  <si>
    <t>[P00140] Bandeja Escalera (Alt 5cm, L 3mt, A 40cm) - Alt 5cm / L 3mt / A 40cm</t>
  </si>
  <si>
    <t>P00140</t>
  </si>
  <si>
    <t>[P00141] Bandeja Escalera (Alt 10cm, L 2.4mt, A 10cm) - Alt 10cm / L 2.4mt / A 10cm</t>
  </si>
  <si>
    <t>P00141</t>
  </si>
  <si>
    <t>[P00142] Bandeja Escalera (Alt 10cm, L 2.4mt, A 20cm) - Alt 10cm / L 2.4mt / A 20cm</t>
  </si>
  <si>
    <t>P00142</t>
  </si>
  <si>
    <t>[P00143] Bandeja Escalera (Alt 10cm, L 2.4mt, A 30cm) - Alt 10cm / L 2.4mt / A 30cm</t>
  </si>
  <si>
    <t>P00143</t>
  </si>
  <si>
    <t>[P00144] Bandeja Escalera (Alt 10cm, L 2.4mt, A 40cm) - Alt 10cm / L 2.4mt / A 40cm</t>
  </si>
  <si>
    <t>P00144</t>
  </si>
  <si>
    <t>[P00145] Bandeja Escalera (Alt 10cm, L 3mt, A 10cm) - Alt 10cm / L 3mt / A 10cm</t>
  </si>
  <si>
    <t>P00145</t>
  </si>
  <si>
    <t>[P00146] Bandeja Escalera (Alt 10cm, L 3mt, A 20cm) - Alt 10cm / L 3mt / A 20cm</t>
  </si>
  <si>
    <t>P00146</t>
  </si>
  <si>
    <t>[P00147] Bandeja Escalera (Alt 10cm, L 3mt, A 30cm) - Alt 10cm / L 3mt / A 30cm</t>
  </si>
  <si>
    <t>P00147</t>
  </si>
  <si>
    <t>[P00148] Bandeja Escalera (Alt 10cm, L 3mt, A 40cm) - Alt 10cm / L 3mt / A 40cm</t>
  </si>
  <si>
    <t>P00148</t>
  </si>
  <si>
    <t>[P00149] Bandeja Escalera (Alt 8cm, L 2.4mt, A 10cm) - Alt 8cm / L 2.4mt / A 10cm</t>
  </si>
  <si>
    <t>P00149</t>
  </si>
  <si>
    <t>[P00150] Bandeja Escalera (Alt 8cm, L 2.4mt, A 20cm) - Alt 8cm / L 2.4mt / A 20cm</t>
  </si>
  <si>
    <t>P00150</t>
  </si>
  <si>
    <t>[P00151] Bandeja Escalera (Alt 8cm, L 2.4mt, A 30cm) - Alt 8cm / L 2.4mt / A 30cm</t>
  </si>
  <si>
    <t>P00151</t>
  </si>
  <si>
    <t>[P00152] Bandeja Escalera (Alt 8cm, L 2.4mt, A 40cm) - Alt 8cm / L 2.4mt / A 40cm</t>
  </si>
  <si>
    <t>P00152</t>
  </si>
  <si>
    <t>[P00153] Bandeja Escalera (Alt 8cm, L 3mt, A 10cm) - Alt 8cm / L 3mt / A 10cm</t>
  </si>
  <si>
    <t>P00153</t>
  </si>
  <si>
    <t>[P00154] Bandeja Escalera (Alt 8cm, L 3mt, A 20cm) - Alt 8cm / L 3mt / A 20cm</t>
  </si>
  <si>
    <t>P00154</t>
  </si>
  <si>
    <t>[P00155] Bandeja Escalera (Alt 8cm, L 3mt, A 30cm) - Alt 8cm / L 3mt / A 30cm</t>
  </si>
  <si>
    <t>P00155</t>
  </si>
  <si>
    <t>[P00156] Bandeja Escalera (Alt 8cm, L 3mt, A 40cm) - Alt 8cm / L 3mt / A 40cm</t>
  </si>
  <si>
    <t>P00156</t>
  </si>
  <si>
    <t>[P00157] Bandeja Malla (L 2.4mt, A 10cm) - Alt 5cm / L 2.4mt / A 10cm</t>
  </si>
  <si>
    <t>P00157</t>
  </si>
  <si>
    <t>[P00158] Bandeja Malla (L 2.4mt, A 20cm) - Alt 5cm / L 2.4mt / A 20cm</t>
  </si>
  <si>
    <t>P00158</t>
  </si>
  <si>
    <t>[P00159] Bandeja Malla (L 2.4mt, A 30cm) - Alt 5cm / L 2.4mt / A 30cm</t>
  </si>
  <si>
    <t>P00159</t>
  </si>
  <si>
    <t>[P00160] Bandeja Malla (L 2.4mt, A 40cm) - Alt 5cm / L 2.4mt / A 40cm</t>
  </si>
  <si>
    <t>P00160</t>
  </si>
  <si>
    <t>[P00161] Bandeja Malla (L 3mt, A 10cm) - Alt 5cm / L 3mt / A 10cm</t>
  </si>
  <si>
    <t>P00161</t>
  </si>
  <si>
    <t>[P00162] Bandeja Malla (L 3mt, A 20cm) - Alt 5cm / L 3mt / A 20cm</t>
  </si>
  <si>
    <t>P00162</t>
  </si>
  <si>
    <t>[P00163] Bandeja Malla (L 3mt, A 30cm) - Alt 5cm / L 3mt / A 30cm</t>
  </si>
  <si>
    <t>[P00164] Bandeja Malla (L 3mt, A 40cm) - Alt 5cm / L 3mt / A 40cm</t>
  </si>
  <si>
    <t>P00164</t>
  </si>
  <si>
    <t>[P00165] Bandeja TE (Alt 5cm, A 10cm) - Alt 5cm / A 10cm</t>
  </si>
  <si>
    <t>P00165</t>
  </si>
  <si>
    <t>[P00166] Bandeja TE (Alt 5cm, A 20cm) - Alt 5cm / A 20cm</t>
  </si>
  <si>
    <t>P00166</t>
  </si>
  <si>
    <t>[P00167] Bandeja TE (Alt 5cm, A 30cm) - Alt 5cm / A 30cm</t>
  </si>
  <si>
    <t>P00167</t>
  </si>
  <si>
    <t>[P00168] Bandeja TE (Alt 5cm, A 40cm) - Alt 5cm / A 40cm</t>
  </si>
  <si>
    <t>P00168</t>
  </si>
  <si>
    <t>[P00169] Bandeja TE (Alt 8cm, A 10cm) - Alt 8cm / A 10cm</t>
  </si>
  <si>
    <t>P00169</t>
  </si>
  <si>
    <t>[P00170] Bandeja TE (Alt 8cm, A 20cm) - Alt 8cm / A 20cm</t>
  </si>
  <si>
    <t>P00170</t>
  </si>
  <si>
    <t>[P00171] Bandeja TE (Alt 8cm, A 30cm) - Alt 8cm / A 30cm</t>
  </si>
  <si>
    <t>P00171</t>
  </si>
  <si>
    <t>[P00172] Bandeja TE (Alt 8cm, A 40cm) - Alt 8cm / A 40cm</t>
  </si>
  <si>
    <t>P00172</t>
  </si>
  <si>
    <t>[P00173] Bandeja TE (Alt 10cm, A 10cm) - Alt 10cm / A 10cm</t>
  </si>
  <si>
    <t>P00173</t>
  </si>
  <si>
    <t>[P00174] Bandeja TE (Alt 10cm, A 20cm) - Alt 10cm / A 20cm</t>
  </si>
  <si>
    <t>P00174</t>
  </si>
  <si>
    <t>[P00175] Bandeja TE (Alt 10cm, A 30cm) - Alt 10cm / A 30cm</t>
  </si>
  <si>
    <t>P00175</t>
  </si>
  <si>
    <t>[P00176] Bandeja TE (Alt 10cm, A 40cm) - Alt 10cm / A 40cm</t>
  </si>
  <si>
    <t>P00176</t>
  </si>
  <si>
    <t>[P00177] Barbuquejo</t>
  </si>
  <si>
    <t>P00177</t>
  </si>
  <si>
    <t>[P00178] Barraje Para Caja</t>
  </si>
  <si>
    <t>P00178</t>
  </si>
  <si>
    <t>[P00179] Barraje Tipo Peine</t>
  </si>
  <si>
    <t>P00179</t>
  </si>
  <si>
    <t>[P00180] Barras De Cobre</t>
  </si>
  <si>
    <t>P00180</t>
  </si>
  <si>
    <t>[P00181] Base Pararayo Sencillo Rosca 3/4"</t>
  </si>
  <si>
    <t>P00181</t>
  </si>
  <si>
    <t>[P00182] Bateria</t>
  </si>
  <si>
    <t>P00182</t>
  </si>
  <si>
    <t>[P00183] Bebidas</t>
  </si>
  <si>
    <t>P00183</t>
  </si>
  <si>
    <t>[P00184] Bidevanado Trifásico Seco Sin 110 Kva Vp 480 V Plena Carga 800 V</t>
  </si>
  <si>
    <t>P00184</t>
  </si>
  <si>
    <t>[P00185] Bisagra</t>
  </si>
  <si>
    <t>P00185</t>
  </si>
  <si>
    <t>[P00186] Bloque De Distribucion Tetra 4L 7 Deriv</t>
  </si>
  <si>
    <t>P00186</t>
  </si>
  <si>
    <t>[P00187] Bloque De Terminal</t>
  </si>
  <si>
    <t>P00187</t>
  </si>
  <si>
    <t>[P00188] Bloque Distribucion 4 Polos 7 Conectores 125A/500V</t>
  </si>
  <si>
    <t>P00188</t>
  </si>
  <si>
    <t>[P00189] Bloque Macizo</t>
  </si>
  <si>
    <t>P00189</t>
  </si>
  <si>
    <t>[P00190] Bob Disparo Sht-200-220 Vac/Dc Ts1000-Ts1600 83211176224</t>
  </si>
  <si>
    <t>P00190</t>
  </si>
  <si>
    <t>[P00191] Bobina 5 Pines 12V 30Amp. Ref.4120</t>
  </si>
  <si>
    <t>P00191</t>
  </si>
  <si>
    <t>[P00192] Bomba Pearl De 3.0 Hp</t>
  </si>
  <si>
    <t>P00192</t>
  </si>
  <si>
    <t>[P00193] Bonificación</t>
  </si>
  <si>
    <t>P00193</t>
  </si>
  <si>
    <t>[P00195] Bornera De Prueba Tipo Cuchilla</t>
  </si>
  <si>
    <t>P00195</t>
  </si>
  <si>
    <t>[P00196] Bornera De Prueba Tipo Puente</t>
  </si>
  <si>
    <t>P00196</t>
  </si>
  <si>
    <t>[P00197] Bota de Cuero (Negro, Puntera Reforzada, 38) - Negro / Puntera Reforzada / 38</t>
  </si>
  <si>
    <t>P00197</t>
  </si>
  <si>
    <t>[P00198] Bota de Cuero (Negro, Puntera Reforzada, 37) - Negro / Puntera Reforzada / 37</t>
  </si>
  <si>
    <t>P00198</t>
  </si>
  <si>
    <t>[P00199] Bota de Cuero (Negro, Puntera Reforzada, 39) - Negro / Puntera Reforzada / 39</t>
  </si>
  <si>
    <t>P00199</t>
  </si>
  <si>
    <t>[P00200] Bota de Cuero (Negro, Puntera Reforzada, 40) - Negro / Puntera Reforzada / 40</t>
  </si>
  <si>
    <t>P00200</t>
  </si>
  <si>
    <t>[P00201] Bota de Cuero (Negro, Puntera Reforzada, 41) - Negro / Puntera Reforzada / 41</t>
  </si>
  <si>
    <t>P00201</t>
  </si>
  <si>
    <t>[P00202] Bota de Cuero (Negro, Puntera Reforzada, 42) - Negro / Puntera Reforzada / 42</t>
  </si>
  <si>
    <t>P00202</t>
  </si>
  <si>
    <t>[P00203] Bota de Cuero (Negro, Puntera Reforzada, 43) - Negro / Puntera Reforzada / 43</t>
  </si>
  <si>
    <t>P00203</t>
  </si>
  <si>
    <t>[P00204] Bota de Cuero (Negro, Puntera Reforzada, 45) - Negro / Puntera Reforzada / 45</t>
  </si>
  <si>
    <t>P00204</t>
  </si>
  <si>
    <t>[P00207] Bota de Cuero (Negro, Soldador, 39) - Negro / Soldador / 39</t>
  </si>
  <si>
    <t>P00207</t>
  </si>
  <si>
    <t>[P00208] Bota de Cuero (Negro, Soldador, 40) - Negro / Soldador / 40</t>
  </si>
  <si>
    <t>P00208</t>
  </si>
  <si>
    <t>[P00210] Bota de Cuero (Negro, Soldador, 42) - Negro / Soldador / 42</t>
  </si>
  <si>
    <t>P00210</t>
  </si>
  <si>
    <t>[P00211] Bota de Cuero (Negro, Soldador, 43) - Negro / Soldador / 43</t>
  </si>
  <si>
    <t>P00211</t>
  </si>
  <si>
    <t>[P00215] Bota de Cuero (Café, Puntera Reforzada, 39) - Café / Puntera Reforzada / 39</t>
  </si>
  <si>
    <t>P00215</t>
  </si>
  <si>
    <t>[P00230] Bota de Cuero (Negro, Puntera Reforzada, 36) - Negro / Puntera Reforzada / 36</t>
  </si>
  <si>
    <t>P00230</t>
  </si>
  <si>
    <t>[P00233] Bota de Cuero (copia) (Negro, Puntera Reforzada, 36) - Negro / Puntera Reforzada / 36</t>
  </si>
  <si>
    <t>P00233</t>
  </si>
  <si>
    <t>[P00234] Bota de Cuero (copia) (Café, Puntera Reforzada, 36) - Café / Puntera Reforzada / 36</t>
  </si>
  <si>
    <t>P00234</t>
  </si>
  <si>
    <t>[P00235] Bota de Cuero (copia) (Negro, Puntera Reforzada, 38) - Negro / Puntera Reforzada / 38</t>
  </si>
  <si>
    <t>P00235</t>
  </si>
  <si>
    <t>[P00236] Bota de Cuero (copia) (Café, Puntera Reforzada, 38) - Café / Puntera Reforzada / 38</t>
  </si>
  <si>
    <t>P00236</t>
  </si>
  <si>
    <t>[P00237] Bota de Cuero (copia) (Negro, Puntera Reforzada, 37) - Negro / Puntera Reforzada / 37</t>
  </si>
  <si>
    <t>P00237</t>
  </si>
  <si>
    <t>[P00238] Bota de Cuero (copia) (Café, Puntera Reforzada, 37) - Café / Puntera Reforzada / 37</t>
  </si>
  <si>
    <t>P00238</t>
  </si>
  <si>
    <t>[P00239] Bota de Cuero (copia) (39) - Negro / Puntera Reforzada / 39</t>
  </si>
  <si>
    <t>P00239</t>
  </si>
  <si>
    <t>[P00240] Bota de Cuero (copia) (Café, Puntera Reforzada, 39) - Café / Puntera Reforzada / 39</t>
  </si>
  <si>
    <t>P00240</t>
  </si>
  <si>
    <t>[P00241] Bota de Cuero (copia) (Negro, Puntera Reforzada, 40) - Negro / Puntera Reforzada / 40</t>
  </si>
  <si>
    <t>P00241</t>
  </si>
  <si>
    <t>[P00242] Bota de Cuero (copia) (Café, Puntera Reforzada, 40) - Café / Puntera Reforzada / 40</t>
  </si>
  <si>
    <t>P00242</t>
  </si>
  <si>
    <t>[P00243] Bota de Cuero (copia) (Negro, Puntera Reforzada, 41) - Negro / Puntera Reforzada / 41</t>
  </si>
  <si>
    <t>P00243</t>
  </si>
  <si>
    <t>[P00244] Bota de Cuero (copia) (Café, Puntera Reforzada, 41) - Café / Puntera Reforzada / 41</t>
  </si>
  <si>
    <t>P00244</t>
  </si>
  <si>
    <t>[P00245] Bota de Cuero (copia) (Negro, Puntera Reforzada, 42) - Negro / Puntera Reforzada / 42</t>
  </si>
  <si>
    <t>P00245</t>
  </si>
  <si>
    <t>[P00246] Bota de Cuero (copia) (Café, Puntera Reforzada, 42) - Café / Puntera Reforzada / 42</t>
  </si>
  <si>
    <t>P00246</t>
  </si>
  <si>
    <t>[P00247] Bota de Cuero (copia) (Negro, Puntera Reforzada, 43) - Negro / Puntera Reforzada / 43</t>
  </si>
  <si>
    <t>P00247</t>
  </si>
  <si>
    <t>[P00248] Bota de Cuero (copia) (Café, Puntera Reforzada, 43) - Café / Puntera Reforzada / 43</t>
  </si>
  <si>
    <t>P00248</t>
  </si>
  <si>
    <t>[P00249] Bota de Cuero (copia) (Negro, Puntera Reforzada, 45) - Negro / Puntera Reforzada / 45</t>
  </si>
  <si>
    <t>P00249</t>
  </si>
  <si>
    <t>[P00250] Bota de Cuero (copia) (Café, Puntera Reforzada, 45) - Café / Puntera Reforzada / 45</t>
  </si>
  <si>
    <t>P00250</t>
  </si>
  <si>
    <t>[P00251] Botiquin Tipo A</t>
  </si>
  <si>
    <t>[P00252] Boton De Salida</t>
  </si>
  <si>
    <t>P00252</t>
  </si>
  <si>
    <t>[P00253] Breaker</t>
  </si>
  <si>
    <t>P00253</t>
  </si>
  <si>
    <t>[P00254] Broca</t>
  </si>
  <si>
    <t>P00254</t>
  </si>
  <si>
    <t>[P00255] Brocha</t>
  </si>
  <si>
    <t>P00255</t>
  </si>
  <si>
    <t>[P00256] Bujia</t>
  </si>
  <si>
    <t>P00256</t>
  </si>
  <si>
    <t>[P00257] Cable AL 8000 THHW/AWG (400) - 400</t>
  </si>
  <si>
    <t>P00257</t>
  </si>
  <si>
    <t>[P00258] Cable AL 8000 THHW/AWG (500) - 500</t>
  </si>
  <si>
    <t>P00258</t>
  </si>
  <si>
    <t>[P00259] Cable AL 8000 THHW/AWG (250) - 250</t>
  </si>
  <si>
    <t>P00259</t>
  </si>
  <si>
    <t>[P00260] Cable Aluminio KCMIL (400) - 400</t>
  </si>
  <si>
    <t>P00260</t>
  </si>
  <si>
    <t>[P00261] Cable Aluminio KCMIL (500) - 500</t>
  </si>
  <si>
    <t>[P00262] Cable Aluminio SIMpull XHHW (500) - 500</t>
  </si>
  <si>
    <t>P00262</t>
  </si>
  <si>
    <t>[P00263] Cable Aluminio SIMpull XHHW (400) - 400</t>
  </si>
  <si>
    <t>P00263</t>
  </si>
  <si>
    <t>[P00264] Cable Aluminio THHW (2 AWG) - 2 AWG</t>
  </si>
  <si>
    <t>P00264</t>
  </si>
  <si>
    <t>[P00265] Cable Aluminio THHW (4 AWG) - 4 AWG</t>
  </si>
  <si>
    <t>P00265</t>
  </si>
  <si>
    <t>[P00266] Cable Aluminio THHW (6 AWG) - 6 AWG</t>
  </si>
  <si>
    <t>P00266</t>
  </si>
  <si>
    <t>[P00267] Cable Aluminio THHW (1/0 AWG) - 1/0 AWG</t>
  </si>
  <si>
    <t>P00267</t>
  </si>
  <si>
    <t>[P00268] Cable Aluminio THHW (2/0 AWG) - 2/0 AWG</t>
  </si>
  <si>
    <t>P00268</t>
  </si>
  <si>
    <t>[P00269] Cable Aluminio THHW (4/0 AWG) - 4/0 AWG</t>
  </si>
  <si>
    <t>P00269</t>
  </si>
  <si>
    <t>[P00270] Cable Aluminio THHW (copia) (2 AWG) - 2 AWG</t>
  </si>
  <si>
    <t>P00270</t>
  </si>
  <si>
    <t>[P00271] Cable Aluminio THHW (copia) (4 AWG) - 4 AWG</t>
  </si>
  <si>
    <t>P00271</t>
  </si>
  <si>
    <t>[P00272] Cable Aluminio THHW (copia) (6 AWG) - 6 AWG</t>
  </si>
  <si>
    <t>P00272</t>
  </si>
  <si>
    <t>[P00273] Cable Aluminio THHW (copia) (1/0 AWG) - 1/0 AWG</t>
  </si>
  <si>
    <t>P00273</t>
  </si>
  <si>
    <t>[P00274] Cable Aluminio THHW (copia) (2/0 AWG) - 2/0 AWG</t>
  </si>
  <si>
    <t>P00274</t>
  </si>
  <si>
    <t>[P00275] Cable Aluminio THHW (copia) (4/0 AWG) - 4/0 AWG</t>
  </si>
  <si>
    <t>P00275</t>
  </si>
  <si>
    <t>[P00276] Cable Aluminio THHW (copia) (3x10 AWG) - 3x10 AWG</t>
  </si>
  <si>
    <t>P00276</t>
  </si>
  <si>
    <t>[P00277] Cable Aluminio THHW- Serie 8000 de 600 V (2 AWG) - 2 AWG</t>
  </si>
  <si>
    <t>P00277</t>
  </si>
  <si>
    <t>[P00278] Cable Aluminio THHW- Serie 8000 de 600 V (4 AWG) - 4 AWG</t>
  </si>
  <si>
    <t>P00278</t>
  </si>
  <si>
    <t>[P00279] Cable Aluminio THHW- Serie 8000 de 600 V (6 AWG) - 6 AWG</t>
  </si>
  <si>
    <t>P00279</t>
  </si>
  <si>
    <t>[P00280] Cable Aluminio THHW- Serie 8000 de 600 V (1/0 AWG) - 1/0 AWG</t>
  </si>
  <si>
    <t>P00280</t>
  </si>
  <si>
    <t>[P00281] Cable Aluminio THHW- Serie 8000 de 600 V (2/0 AWG) - 2/0 AWG</t>
  </si>
  <si>
    <t>P00281</t>
  </si>
  <si>
    <t>[P00282] Cable Aluminio THHW- Serie 8000 de 600 V (4/0 AWG) - 4/0 AWG</t>
  </si>
  <si>
    <t>P00282</t>
  </si>
  <si>
    <t>[P00283] Cable Cobre (2 AWG, Desnudo) - 2 AWG / Desnudo</t>
  </si>
  <si>
    <t>[P00284] Cable Cobre (2 AWG, Encauchetado) - 2 AWG / Encauchetado</t>
  </si>
  <si>
    <t>P00284</t>
  </si>
  <si>
    <t>[P00285] Cable Cobre (1/0 AWG, Desnudo) - 1/0 AWG / Desnudo</t>
  </si>
  <si>
    <t>[P00286] Cable Cobre (1/0 AWG, Encauchetado) - 1/0 AWG / Encauchetado</t>
  </si>
  <si>
    <t>P00286</t>
  </si>
  <si>
    <t>[P00287] Cable Cobre (3x12 AWG, Desnudo) - 3x12 AWG / Desnudo</t>
  </si>
  <si>
    <t>P00287</t>
  </si>
  <si>
    <t>[P00288] Cable Cobre (3x12 AWG, Encauchetado) - 3x12 AWG / Encauchetado</t>
  </si>
  <si>
    <t>[P00289] Cable Cobre (4/0 AWG, Desnudo) - 4/0 AWG / Desnudo</t>
  </si>
  <si>
    <t>P00289</t>
  </si>
  <si>
    <t>[P00290] Cable Cobre (4/0 AWG, Encauchetado) - 4/0 AWG / Encauchetado</t>
  </si>
  <si>
    <t>P00290</t>
  </si>
  <si>
    <t>[P00291] Cable Cobre Awg Thwn/Thhn Pvc 90°C (Negro, 2 AWG) - Negro / 2 AWG</t>
  </si>
  <si>
    <t>P00291</t>
  </si>
  <si>
    <t>[P00292] Cable Cobre Awg Thwn/Thhn Pvc 90°C (Negro, 4 AWG) - Negro / 4 AWG</t>
  </si>
  <si>
    <t>P00292</t>
  </si>
  <si>
    <t>[P00293] Cable Cobre Awg Thwn/Thhn Pvc 90°C (Negro, 6 AWG) - Negro / 6 AWG</t>
  </si>
  <si>
    <t>P00293</t>
  </si>
  <si>
    <t>[P00294] Cable Cobre Awg Thwn/Thhn Pvc 90°C (Negro, 4/0 AWG) - Negro / 4/0 AWG</t>
  </si>
  <si>
    <t>P00294</t>
  </si>
  <si>
    <t>[P00295] Cable Cobre Awg Thwn/Thhn Pvc 90°C (Negro, 12 AWG) - Negro / 12 AWG</t>
  </si>
  <si>
    <t>P00295</t>
  </si>
  <si>
    <t>[P00296] Cable Cobre Awg Thwn/Thhn Pvc 90°C (Rojo, 2 AWG) - Rojo / 2 AWG</t>
  </si>
  <si>
    <t>P00296</t>
  </si>
  <si>
    <t>[P00297] Cable Cobre Awg Thwn/Thhn Pvc 90°C (Rojo, 4 AWG) - Rojo / 4 AWG</t>
  </si>
  <si>
    <t>P00297</t>
  </si>
  <si>
    <t>[P00298] Cable Cobre Awg Thwn/Thhn Pvc 90°C (Rojo, 6 AWG) - Rojo / 6 AWG</t>
  </si>
  <si>
    <t>P00298</t>
  </si>
  <si>
    <t>[P00299] Cable Cobre Awg Thwn/Thhn Pvc 90°C (Rojo, 12 AWG) - Rojo / 12 AWG</t>
  </si>
  <si>
    <t>[P00300] Cable Cobre Awg Thwn/Thhn Pvc 90°C (Rojo, 4/0 AWG) - Rojo / 4/0 AWG</t>
  </si>
  <si>
    <t>P00300</t>
  </si>
  <si>
    <t>[P00301] Cable Cobre Awg Thwn/Thhn Pvc 90°C (Verde, 2 AWG) - Verde / 2 AWG</t>
  </si>
  <si>
    <t>P00301</t>
  </si>
  <si>
    <t>[P00302] Cable Cobre Awg Thwn/Thhn Pvc 90°C (Verde, 4 AWG) - Verde / 4 AWG</t>
  </si>
  <si>
    <t>P00302</t>
  </si>
  <si>
    <t>[P00303] Cable Cobre Awg Thwn/Thhn Pvc 90°C (Verde, 6 AWG) - Verde / 6 AWG</t>
  </si>
  <si>
    <t>P00303</t>
  </si>
  <si>
    <t>[P00304] Cable Cobre Awg Thwn/Thhn Pvc 90°C (Verde, 12 AWG) - Verde / 12 AWG</t>
  </si>
  <si>
    <t>P00304</t>
  </si>
  <si>
    <t>[P00305] Cable Cobre Awg Thwn/Thhn Pvc 90°C (Verde, 4/0 AWG) - Verde / 4/0 AWG</t>
  </si>
  <si>
    <t>P00305</t>
  </si>
  <si>
    <t>[P00306] Cable Cobre Awg Thwn/Thhn Pvc 90°C (Blanco, 2 AWG) - Blanco / 2 AWG</t>
  </si>
  <si>
    <t>P00306</t>
  </si>
  <si>
    <t>[P00307] Cable Cobre Awg Thwn/Thhn Pvc 90°C (Blanco, 4 AWG) - Blanco / 4 AWG</t>
  </si>
  <si>
    <t>P00307</t>
  </si>
  <si>
    <t>[P00308] Cable Cobre Awg Thwn/Thhn Pvc 90°C (Blanco, 6 AWG) - Blanco / 6 AWG</t>
  </si>
  <si>
    <t>P00308</t>
  </si>
  <si>
    <t>[P00309] Cable Cobre Awg Thwn/Thhn Pvc 90°C (Blanco, 12 AWG) - Blanco / 12 AWG</t>
  </si>
  <si>
    <t>P00309</t>
  </si>
  <si>
    <t>[P00310] Cable Cobre Awg Thwn/Thhn Pvc 90°C (Blanco, 4/0 AWG) - Blanco / 4/0 AWG</t>
  </si>
  <si>
    <t>P00310</t>
  </si>
  <si>
    <t>[P00311] Cable Cobre Awg Thwn/Thhn Pvc 90°C (Blanco, 10 AWG) - Blanco / 10 AWG</t>
  </si>
  <si>
    <t>P00311</t>
  </si>
  <si>
    <t>[P00312] Cable Cobre Awg Thwn/Thhn Pvc 90°C (Negro, 10 AWG) - Negro / 10 AWG</t>
  </si>
  <si>
    <t>P00312</t>
  </si>
  <si>
    <t>[P00313] Cable Cobre Awg Thwn/Thhn Pvc 90°C (Rojo, 10 AWG) - Rojo / 10 AWG</t>
  </si>
  <si>
    <t>P00313</t>
  </si>
  <si>
    <t>[P00314] Cable Cobre Awg Thwn/Thhn Pvc 90°C (Verde, 10 AWG) - Verde / 10 AWG</t>
  </si>
  <si>
    <t>P00314</t>
  </si>
  <si>
    <t>[P00315] Cable Comunicaciones</t>
  </si>
  <si>
    <t>P00315</t>
  </si>
  <si>
    <t>[P00316] Cable Con Conector</t>
  </si>
  <si>
    <t>P00316</t>
  </si>
  <si>
    <t>[P00317] Cable Control Apantallado Negro</t>
  </si>
  <si>
    <t>P00317</t>
  </si>
  <si>
    <t>[P00318] Cable Corriente</t>
  </si>
  <si>
    <t>P00318</t>
  </si>
  <si>
    <t>[P00319] Cable De Red</t>
  </si>
  <si>
    <t>P00319</t>
  </si>
  <si>
    <t>[P00320] Cable Ecológico ASCR (15 KV, 1/0 AWG) - 15 KV / 1/0 AWG</t>
  </si>
  <si>
    <t>[P00321] Cable Ecológico ASCR (15 KV, 2/0 AWG) - 15 KV / 2/0 AWG</t>
  </si>
  <si>
    <t>P00321</t>
  </si>
  <si>
    <t>[P00322] Cable Ecológico ASCR (38 KV, 1/0 AWG) - 38 KV / 1/0 AWG</t>
  </si>
  <si>
    <t>P00322</t>
  </si>
  <si>
    <t>[P00323] Cable Ecológico ASCR (38 KV, 2/0 AWG) - 38 KV / 2/0 AWG</t>
  </si>
  <si>
    <t>P00323</t>
  </si>
  <si>
    <t>[P00324] Cable Ecológico ASCR (24 KV, 1/0 AWG) - 24 KV / 1/0 AWG</t>
  </si>
  <si>
    <t>P00324</t>
  </si>
  <si>
    <t>[P00325] Cable Ecológico ASCR (24 KV, 2/0 AWG) - 24 KV / 2/0 AWG</t>
  </si>
  <si>
    <t>P00325</t>
  </si>
  <si>
    <t>[P00326] Cable Fibra Optica 2 Hilos Monomodo</t>
  </si>
  <si>
    <t>[P00327] Cable Fotovoltaico</t>
  </si>
  <si>
    <t>P00327</t>
  </si>
  <si>
    <t>[P00328] Cable Fotovoltaico (Negro, 6 mm2) - Negro / 6 mm2</t>
  </si>
  <si>
    <t>P00328</t>
  </si>
  <si>
    <t>[P00329] Cable Fotovoltaico (Rojo, 6 mm2) - Rojo / 6 mm2</t>
  </si>
  <si>
    <t>P00329</t>
  </si>
  <si>
    <t>[P00330] Cable Fotovoltaico (Negro, 4 mm2) - Negro / 4 mm2</t>
  </si>
  <si>
    <t>P00330</t>
  </si>
  <si>
    <t>[P00331] Cable Fotovoltaico (Rojo, 4 mm2) - Rojo / 4 mm2</t>
  </si>
  <si>
    <t>P00331</t>
  </si>
  <si>
    <t>[P00332] Cable Fotovoltaico (Negro, 10 mm2) - Negro / 10 mm2</t>
  </si>
  <si>
    <t>P00332</t>
  </si>
  <si>
    <t>[P00333] Cable Fotovoltaico (Rojo, 10 mm2) - Rojo / 10 mm2</t>
  </si>
  <si>
    <t>P00333</t>
  </si>
  <si>
    <t>[P00334] Cable Fotovoltaico (Negro, 4 mm2) - Negro / 4 mm2</t>
  </si>
  <si>
    <t>P00334</t>
  </si>
  <si>
    <t>[P00335] Cable Fotovoltaico (Negro, 6 mm2) - Negro / 6 mm2</t>
  </si>
  <si>
    <t>[P00336] Cable Fotovoltaico (Negro, 10 mm2) - Negro / 10 mm2</t>
  </si>
  <si>
    <t>P00336</t>
  </si>
  <si>
    <t>[P00337] Cable Fotovoltaico (Rojo, 4 mm2) - Rojo / 4 mm2</t>
  </si>
  <si>
    <t>P00337</t>
  </si>
  <si>
    <t>[P00338] Cable Fotovoltaico (Rojo, 6 mm2) - Rojo / 6 mm2</t>
  </si>
  <si>
    <t>[P00339] Cable Fotovoltaico (Rojo, 10 mm2) - Rojo / 10 mm2</t>
  </si>
  <si>
    <t>P00339</t>
  </si>
  <si>
    <t>[P00340] Cable Hdmi</t>
  </si>
  <si>
    <t>P00340</t>
  </si>
  <si>
    <t>[P00341] Cable Hembra Jst 5 Pines 15Cm</t>
  </si>
  <si>
    <t>P00341</t>
  </si>
  <si>
    <t>[P00342] Cable Micro Usb</t>
  </si>
  <si>
    <t>P00342</t>
  </si>
  <si>
    <t>[P00343] Cable Poder</t>
  </si>
  <si>
    <t>P00343</t>
  </si>
  <si>
    <t>[P00344] Cable Rs232 Serial Macho-Hembra Estándar</t>
  </si>
  <si>
    <t>P00344</t>
  </si>
  <si>
    <t>[P00345] Cable UTP 6A</t>
  </si>
  <si>
    <t>[P00346] Cable Usb A - Usb B</t>
  </si>
  <si>
    <t>P00346</t>
  </si>
  <si>
    <t>[P00347] Cable Vehicular (Verde) - Verde / 14 AWG</t>
  </si>
  <si>
    <t>P00347</t>
  </si>
  <si>
    <t>[P00348] Cable Vehicular (Rojo) - Rojo / 14 AWG</t>
  </si>
  <si>
    <t>P00348</t>
  </si>
  <si>
    <t>[P00349] Cable XLPE Pantalla en Cinta (34.5 KV, 2 AWG) - 34.5 KV / 2 AWG</t>
  </si>
  <si>
    <t>P00349</t>
  </si>
  <si>
    <t>[P00350] Cable XLPE Pantalla en Cinta (34.5 KV, 4 AWG) - 34.5 KV / 4 AWG</t>
  </si>
  <si>
    <t>P00350</t>
  </si>
  <si>
    <t>[P00351] Cable XLPE Pantalla en Cinta (34.5 KV, 6 AWG) - 34.5 KV / 6 AWG</t>
  </si>
  <si>
    <t>P00351</t>
  </si>
  <si>
    <t>[P00352] Cable XLPE Pantalla en Cinta (34.5 KV, 1/0 AWG) - 34.5 KV / 1/0 AWG</t>
  </si>
  <si>
    <t>P00352</t>
  </si>
  <si>
    <t>[P00353] Cable XLPE Pantalla en Cinta (34.5 KV, 2/0 AWG) - 34.5 KV / 2/0 AWG</t>
  </si>
  <si>
    <t>P00353</t>
  </si>
  <si>
    <t>[P00354] Cable XLPE Pantalla en Cinta (34.5 KV, 4/0 AWG) - 34.5 KV / 4/0 AWG</t>
  </si>
  <si>
    <t>P00354</t>
  </si>
  <si>
    <t>[P00355] Cable XLPE Pantalla en Cinta (15 KV, 2 AWG) - 15 KV / 2 AWG</t>
  </si>
  <si>
    <t>P00355</t>
  </si>
  <si>
    <t>[P00356] Cable XLPE Pantalla en Cinta (15 KV, 4 AWG) - 15 KV / 4 AWG</t>
  </si>
  <si>
    <t>P00356</t>
  </si>
  <si>
    <t>[P00357] Cable XLPE Pantalla en Cinta (15 KV, 6 AWG) - 15 KV / 6 AWG</t>
  </si>
  <si>
    <t>P00357</t>
  </si>
  <si>
    <t>[P00358] Cable XLPE Pantalla en Cinta (15 KV, 1/0 AWG) - 15 KV / 1/0 AWG</t>
  </si>
  <si>
    <t>[P00359] Cable XLPE Pantalla en Cinta (15 KV, 2/0 AWG) - 15 KV / 2/0 AWG</t>
  </si>
  <si>
    <t>P00359</t>
  </si>
  <si>
    <t>[P00360] Cable XLPE Pantalla en Cinta (15 KV, 4/0 AWG) - 15 KV / 4/0 AWG</t>
  </si>
  <si>
    <t>P00360</t>
  </si>
  <si>
    <t>[P00361] Cable XLPE Pantalla en Cinta (35 KV, 2 AWG) - 35 KV / 2 AWG</t>
  </si>
  <si>
    <t>P00361</t>
  </si>
  <si>
    <t>[P00362] Cable XLPE Pantalla en Cinta (35 KV, 4 AWG) - 35 KV / 4 AWG</t>
  </si>
  <si>
    <t>P00362</t>
  </si>
  <si>
    <t>[P00363] Cable XLPE Pantalla en Cinta (35 KV, 6 AWG) - 35 KV / 6 AWG</t>
  </si>
  <si>
    <t>P00363</t>
  </si>
  <si>
    <t>[P00364] Cable XLPE Pantalla en Cinta (35 KV, 1/0 AWG) - 35 KV / 1/0 AWG</t>
  </si>
  <si>
    <t>[P00365] Cable XLPE Pantalla en Cinta (35 KV, 2/0 AWG) - 35 KV / 2/0 AWG</t>
  </si>
  <si>
    <t>P00365</t>
  </si>
  <si>
    <t>[P00366] Cable XLPE Pantalla en Cinta (35 KV, 4/0 AWG) - 35 KV / 4/0 AWG</t>
  </si>
  <si>
    <t>P00366</t>
  </si>
  <si>
    <t>[P00367] Caja</t>
  </si>
  <si>
    <t>P00367</t>
  </si>
  <si>
    <t>[P00368] Caja Conexión</t>
  </si>
  <si>
    <t>P00368</t>
  </si>
  <si>
    <t>[P00369] Caja Plastica (L 20cm x 20cm x 20cm, Control) - IP 65 / L 20cm x 20cm x 20cm / Control</t>
  </si>
  <si>
    <t>P00369</t>
  </si>
  <si>
    <t>[P00370] Caja Plastica (L 20cm x 20cm x 20cm, Inspección) - IP 65 / L 20cm x 20cm x 20cm / Inspección</t>
  </si>
  <si>
    <t>P00370</t>
  </si>
  <si>
    <t>[P00371] Caja Plastica (L 20cm x 20cm x 20cm, Paso) - IP 65 / L 20cm x 20cm x 20cm / Paso</t>
  </si>
  <si>
    <t>P00371</t>
  </si>
  <si>
    <t>[P00372] Caja Plastica (L 40cm x 40cm x 40cm, Control) - IP 65 / L 40cm x 40cm x 40cm / Control</t>
  </si>
  <si>
    <t>P00372</t>
  </si>
  <si>
    <t>[P00373] Caja Plastica (L 40cm x 40cm x 40cm, Inspección) - IP 65 / L 40cm x 40cm x 40cm / Inspección</t>
  </si>
  <si>
    <t>P00373</t>
  </si>
  <si>
    <t>[P00374] Caja Plastica (L 40cm x 40cm x 40cm, Paso) - IP 65 / L 40cm x 40cm x 40cm / Paso</t>
  </si>
  <si>
    <t>P00374</t>
  </si>
  <si>
    <t>[P00375] Caja Plastica (L 30cm x 25cm, Control) - IP 65 / L 30cm x 25cm / Control</t>
  </si>
  <si>
    <t>P00375</t>
  </si>
  <si>
    <t>[P00376] Caja Plastica (L 30cm x 25cm, Inspección) - IP 65 / L 30cm x 25cm / Inspección</t>
  </si>
  <si>
    <t>P00376</t>
  </si>
  <si>
    <t>[P00377] Caja Plastica (L 30cm x 25cm, Paso) - IP 65 / L 30cm x 25cm / Paso</t>
  </si>
  <si>
    <t>P00377</t>
  </si>
  <si>
    <t>[P00378] Caja Toma</t>
  </si>
  <si>
    <t>P00378</t>
  </si>
  <si>
    <t>[P00379] Camara</t>
  </si>
  <si>
    <t>P00379</t>
  </si>
  <si>
    <t>[P00380] Camaras De Seguridad</t>
  </si>
  <si>
    <t>P00380</t>
  </si>
  <si>
    <t>[P00381] Camibuso (S) - S</t>
  </si>
  <si>
    <t>P00381</t>
  </si>
  <si>
    <t>[P00382] Camibuso (M) - M</t>
  </si>
  <si>
    <t>P00382</t>
  </si>
  <si>
    <t>[P00383] Camibuso (L) - L</t>
  </si>
  <si>
    <t>P00383</t>
  </si>
  <si>
    <t>[P00384] Camibuso (XL) - XL</t>
  </si>
  <si>
    <t>P00384</t>
  </si>
  <si>
    <t>[P00385] Camibuso (2XL) - 2XL</t>
  </si>
  <si>
    <t>P00385</t>
  </si>
  <si>
    <t>[P00386] Canaleta Ranurada</t>
  </si>
  <si>
    <t>P00386</t>
  </si>
  <si>
    <t>[P00387] Candado</t>
  </si>
  <si>
    <t>P00387</t>
  </si>
  <si>
    <t>[P00388] Canillera Para Guadañar Con Protección Para Pie</t>
  </si>
  <si>
    <t>P00388</t>
  </si>
  <si>
    <t>[P00389] Capacitación</t>
  </si>
  <si>
    <t>P00389</t>
  </si>
  <si>
    <t>[P00390] Capacitor  De Poliester</t>
  </si>
  <si>
    <t>P00390</t>
  </si>
  <si>
    <t>[P00391] Carcasa</t>
  </si>
  <si>
    <t>P00391</t>
  </si>
  <si>
    <t>[P00392] Cargador Para Pc</t>
  </si>
  <si>
    <t>P00392</t>
  </si>
  <si>
    <t>[P00393] Cargador Ups</t>
  </si>
  <si>
    <t>P00393</t>
  </si>
  <si>
    <t>[P00394] Casco Dielectrico Operativo (Blanco) - Blanco</t>
  </si>
  <si>
    <t>P00394</t>
  </si>
  <si>
    <t>[P00395] Casco Dielectrico Operativo (Amarillo) - Amarillo</t>
  </si>
  <si>
    <t>P00395</t>
  </si>
  <si>
    <t>[P00396] Celda De Remonte</t>
  </si>
  <si>
    <t>P00396</t>
  </si>
  <si>
    <t>[P00397] Celda De Seccionador</t>
  </si>
  <si>
    <t>P00397</t>
  </si>
  <si>
    <t>[P00398] Celda De Transformador De 1100Kva</t>
  </si>
  <si>
    <t>P00398</t>
  </si>
  <si>
    <t>[P00399] Celda De Transformador De 1500Kva</t>
  </si>
  <si>
    <t>P00399</t>
  </si>
  <si>
    <t>[P00400] Celda Media Tension</t>
  </si>
  <si>
    <t>P00400</t>
  </si>
  <si>
    <t>[P00401] Celda Para Rele Fanox</t>
  </si>
  <si>
    <t>P00401</t>
  </si>
  <si>
    <t>[P00402] Celular</t>
  </si>
  <si>
    <t>P00402</t>
  </si>
  <si>
    <t>[P00403] Cemento Gris</t>
  </si>
  <si>
    <t>P00403</t>
  </si>
  <si>
    <t>[P00404] Centro De Transformacion Tipo Shelter</t>
  </si>
  <si>
    <t>[P00405] Cerradura Electrica</t>
  </si>
  <si>
    <t>P00405</t>
  </si>
  <si>
    <t>[P00406] Cerramiento Perimetral</t>
  </si>
  <si>
    <t>[P00407] Certificado De Calibracion</t>
  </si>
  <si>
    <t>P00407</t>
  </si>
  <si>
    <t>[P00408] Certificado De Constitucion De Escrituras Y Licencias</t>
  </si>
  <si>
    <t>P00408</t>
  </si>
  <si>
    <t>[P00409] Certificado De Tradicion Y Libertad</t>
  </si>
  <si>
    <t>P00409</t>
  </si>
  <si>
    <t>[P00410] Certificado Digital  Solo Fe/Ne</t>
  </si>
  <si>
    <t>P00410</t>
  </si>
  <si>
    <t>[P00411] Certificado Retie</t>
  </si>
  <si>
    <t>P00411</t>
  </si>
  <si>
    <t>[P00412] Chapa</t>
  </si>
  <si>
    <t>P00412</t>
  </si>
  <si>
    <t>[P00413] Chapeta</t>
  </si>
  <si>
    <t>P00413</t>
  </si>
  <si>
    <t>[P00414] Chapeta Puesta A Tierra Bandeja Tipo Malla Cobrizada</t>
  </si>
  <si>
    <t>[P00415] Chazo Plastico 1/4</t>
  </si>
  <si>
    <t>P00415</t>
  </si>
  <si>
    <t>[P00416] Chispero</t>
  </si>
  <si>
    <t>P00416</t>
  </si>
  <si>
    <t>[P00417] Chumacera</t>
  </si>
  <si>
    <t>P00417</t>
  </si>
  <si>
    <t>[P00418] Cinta Aislante (Blanco) - Blanco</t>
  </si>
  <si>
    <t>[P00419] Cinta Aislante (Negro) - Negro</t>
  </si>
  <si>
    <t>[P00420] Cinta Aislante (Rojo) - Rojo</t>
  </si>
  <si>
    <t>[P00421] Cinta Aislante (Naranja) - Naranja</t>
  </si>
  <si>
    <t>[P00422] Cinta Aislante (Azul) - Azul</t>
  </si>
  <si>
    <t>[P00423] Cinta Aislante (Amarillo) - Amarillo</t>
  </si>
  <si>
    <t>[P00424] Cinta Aislante (Café) - Café</t>
  </si>
  <si>
    <t>[P00425] Cinta Aislante (Verde) - Verde</t>
  </si>
  <si>
    <t>P00425</t>
  </si>
  <si>
    <t>[P00426] Cinta Aislante (Violeta) - Violeta</t>
  </si>
  <si>
    <t>[P00427] Cinta Autofundente (Super 33) - Super 33</t>
  </si>
  <si>
    <t>[P00428] Cinta Autofundente (Super 23) - Super 23</t>
  </si>
  <si>
    <t>[P00429] Cinta Bandit 3/4" Rollo</t>
  </si>
  <si>
    <t>P00429</t>
  </si>
  <si>
    <t>[P00430] Cinta Peligro</t>
  </si>
  <si>
    <t>[P00431] Circuitos</t>
  </si>
  <si>
    <t>P00431</t>
  </si>
  <si>
    <t>[P00432] Clavija En Caucho Polo A Tierra 15 A Codelca</t>
  </si>
  <si>
    <t>P00432</t>
  </si>
  <si>
    <t>[P00433] Cleaning Robot</t>
  </si>
  <si>
    <t>P00433</t>
  </si>
  <si>
    <t>[P00434] Clickup</t>
  </si>
  <si>
    <t>P00434</t>
  </si>
  <si>
    <t>[P00435] Clip De Puesta A Tierra</t>
  </si>
  <si>
    <t>P00435</t>
  </si>
  <si>
    <t>[P00436] Cmc 356 Essential</t>
  </si>
  <si>
    <t>P00436</t>
  </si>
  <si>
    <t>[P00437] Comision</t>
  </si>
  <si>
    <t>P00437</t>
  </si>
  <si>
    <t>[P00438] Comision Por Venta</t>
  </si>
  <si>
    <t>P00438</t>
  </si>
  <si>
    <t>[P00439] Componente (Inv)</t>
  </si>
  <si>
    <t>P00439</t>
  </si>
  <si>
    <t>[P00440] Componentes Adicionales Para La Puesta En Marcha</t>
  </si>
  <si>
    <t>P00440</t>
  </si>
  <si>
    <t>[P00441] Compra Vehículo</t>
  </si>
  <si>
    <t>P00441</t>
  </si>
  <si>
    <t>[P00442] Compraventa De Lote</t>
  </si>
  <si>
    <t>P00442</t>
  </si>
  <si>
    <t>[P00443] Conector</t>
  </si>
  <si>
    <t>P00443</t>
  </si>
  <si>
    <t>[P00444] Conector Cobre Bandeja Escalera Ccr20</t>
  </si>
  <si>
    <t>P00444</t>
  </si>
  <si>
    <t>[P00445] Conector Codo (24 KV) - 24 KV</t>
  </si>
  <si>
    <t>[P00446] Conector Cruzado Aluminio/Cobre</t>
  </si>
  <si>
    <t>P00446</t>
  </si>
  <si>
    <t>[P00447] Conector Cu Empalme C 10-16 Awg</t>
  </si>
  <si>
    <t>P00447</t>
  </si>
  <si>
    <t>[P00448] Conector Cuña Bimetalico Acsr 1/0 Awg - Cu 2 Awg</t>
  </si>
  <si>
    <t>P00448</t>
  </si>
  <si>
    <t>[P00449] Conector Cuña Presion 1/0 - 1/0 Awg</t>
  </si>
  <si>
    <t>P00449</t>
  </si>
  <si>
    <t>[P00450] Conector Empalme Tubular</t>
  </si>
  <si>
    <t>[P00451] Conector Fusionless</t>
  </si>
  <si>
    <t>P00451</t>
  </si>
  <si>
    <t>[P00452] Conector Manguito AISCAN DP (2") - 2"</t>
  </si>
  <si>
    <t>[P00453] Conector Manguito AISCAN DP (4") - 4"</t>
  </si>
  <si>
    <t>[P00454] Conector Manguito AISCAN DP (3/4") - 3/4"</t>
  </si>
  <si>
    <t>[P00455] Conector Mc4 Combiner (+/-)</t>
  </si>
  <si>
    <t>P00455</t>
  </si>
  <si>
    <t>[P00456] Conector Mc4 Hembra Pv-Kbt4-Evo 2/6Ii-Ur 1500V Multicontact/Staubli</t>
  </si>
  <si>
    <t>P00456</t>
  </si>
  <si>
    <t>[P00457] Conector Mc4 Hembra Pv-Kbt4-Evo 2A/10Ii Multicontact/Staubli</t>
  </si>
  <si>
    <t>P00457</t>
  </si>
  <si>
    <t>[P00458] Conector Mc4 Hembra Ref. Bugh Wm4 C Bt</t>
  </si>
  <si>
    <t>[P00459] Conector Mc4 Macho Pv-Kst4-Evo 2/6Ii-Ur 1500V Multicontact/Staubli</t>
  </si>
  <si>
    <t>P00459</t>
  </si>
  <si>
    <t>[P00460] Conector Mc4 Macho Pv-Kst4-Evo 2A/10Ii Multicontact/Staubli</t>
  </si>
  <si>
    <t>P00460</t>
  </si>
  <si>
    <t>[P00461] Conector Mc4 Macho Ref. Sfgh Wm4 C Bt</t>
  </si>
  <si>
    <t>[P00462] Conector Mc4-Y Rigido(+/-)</t>
  </si>
  <si>
    <t>P00462</t>
  </si>
  <si>
    <t>[P00463] Conector Recto Coraza Americana (Metalica, 1/2") - Metalica / 1/2"</t>
  </si>
  <si>
    <t>P00463</t>
  </si>
  <si>
    <t>[P00464] Conector Recto Coraza Americana (Metalica, 3/4") - Metalica / 3/4"</t>
  </si>
  <si>
    <t>P00464</t>
  </si>
  <si>
    <t>[P00465] Conector Recto Coraza Americana (Metalica, 1") - Metalica / 1"</t>
  </si>
  <si>
    <t>P00465</t>
  </si>
  <si>
    <t>[P00466] Conector Recto Coraza Americana (Metalica, 1 1/2") - Metalica / 1 1/2"</t>
  </si>
  <si>
    <t>P00466</t>
  </si>
  <si>
    <t>[P00467] Conector Recto Coraza Americana (Metalica, 1 1/4") - Metalica / 1 1/4"</t>
  </si>
  <si>
    <t>P00467</t>
  </si>
  <si>
    <t>[P00468] Conector Recto Coraza Americana (Metalica, 2") - Metalica / 2"</t>
  </si>
  <si>
    <t>P00468</t>
  </si>
  <si>
    <t>[P00469] Conector Recto Coraza Americana (Plástico, 1/2") - Plástico / 1/2"</t>
  </si>
  <si>
    <t>P00469</t>
  </si>
  <si>
    <t>[P00470] Conector Recto Coraza Americana (Plástico, 3/4") - Plástico / 3/4"</t>
  </si>
  <si>
    <t>P00470</t>
  </si>
  <si>
    <t>[P00471] Conector Recto Coraza Americana (Plástico, 1") - Plástico / 1"</t>
  </si>
  <si>
    <t>P00471</t>
  </si>
  <si>
    <t>[P00472] Conector Recto Coraza Americana (Plástico, 1 1/2") - Plástico / 1 1/2"</t>
  </si>
  <si>
    <t>P00472</t>
  </si>
  <si>
    <t>[P00473] Conector Recto Coraza Americana (Plástico, 1 1/4") - Plástico / 1 1/4"</t>
  </si>
  <si>
    <t>P00473</t>
  </si>
  <si>
    <t>[P00474] Conector Recto Coraza Americana (Plástico, 2") - Plástico / 2"</t>
  </si>
  <si>
    <t>P00474</t>
  </si>
  <si>
    <t>[P00475] Conector Recto Mir-17 M20N</t>
  </si>
  <si>
    <t>P00475</t>
  </si>
  <si>
    <t>[P00476] Conector Rj45</t>
  </si>
  <si>
    <t>P00476</t>
  </si>
  <si>
    <t>[P00477] Conector Variable De Derivación Bimetalico 1/0 - 4/0 Awg</t>
  </si>
  <si>
    <t>[P00478] Conector Varilla De Cobre 5/8 Cooperweld</t>
  </si>
  <si>
    <t>P00478</t>
  </si>
  <si>
    <t>[P00479] Conectores De Puesta A Tierra A Compresión Tipo C Cable 1/0 Awg</t>
  </si>
  <si>
    <t>P00479</t>
  </si>
  <si>
    <t>[P00480] Conectores De Puesta A Tierra A Compresión Tipo C Cable 2 - 2/0</t>
  </si>
  <si>
    <t>P00480</t>
  </si>
  <si>
    <t>[P00481] Conjunto Arandela Pisador Para Perfil Galvanizado</t>
  </si>
  <si>
    <t>P00481</t>
  </si>
  <si>
    <t>[P00482] Construcción</t>
  </si>
  <si>
    <t>P00482</t>
  </si>
  <si>
    <t>[P00483] Contactor Mc-225A 3P 225A B100-220Va 225A Ac3 220/440Vac</t>
  </si>
  <si>
    <t>P00483</t>
  </si>
  <si>
    <t>[P00484] Contactor Mc-400A 3P 400A B100-220Va Ac3 220/440Vac</t>
  </si>
  <si>
    <t>P00484</t>
  </si>
  <si>
    <t>[P00485] Contactor Mc-85A3P  B120V 85A/85A  Ac3 220/440Vac</t>
  </si>
  <si>
    <t>P00485</t>
  </si>
  <si>
    <t>[P00486] Contenedor Maritimo 20 Pies Tipo Bodega</t>
  </si>
  <si>
    <t>P00486</t>
  </si>
  <si>
    <t>[P00487] Controlador Acceso Dhi-Asi6214S-Pw</t>
  </si>
  <si>
    <t>P00487</t>
  </si>
  <si>
    <t>[P00488] Convertidor Redondo A Plano</t>
  </si>
  <si>
    <t>P00488</t>
  </si>
  <si>
    <t>[P00489] Convertidores De Medios</t>
  </si>
  <si>
    <t>[P00490] Copa Sierra 7/8</t>
  </si>
  <si>
    <t>P00490</t>
  </si>
  <si>
    <t>[P00491] Coraza Americana (Metalica, 1/2") - Metalica / 1/2"</t>
  </si>
  <si>
    <t>P00491</t>
  </si>
  <si>
    <t>[P00492] Coraza Americana (Plástico, 1/2") - Plástico / 1/2"</t>
  </si>
  <si>
    <t>P00492</t>
  </si>
  <si>
    <t>[P00493] Coraza Americana (Metalica, 3/4") - Metalica / 3/4"</t>
  </si>
  <si>
    <t>P00493</t>
  </si>
  <si>
    <t>[P00494] Coraza Americana (Plástico, 3/4") - Plástico / 3/4"</t>
  </si>
  <si>
    <t>P00494</t>
  </si>
  <si>
    <t>[P00495] Coraza Americana (Metalica, 1") - Metalica / 1"</t>
  </si>
  <si>
    <t>P00495</t>
  </si>
  <si>
    <t>[P00496] Coraza Americana (Plástico, 1") - Plástico / 1"</t>
  </si>
  <si>
    <t>P00496</t>
  </si>
  <si>
    <t>[P00497] Coraza Americana (Metalica, 1 1/2") - Metalica / 1 1/2"</t>
  </si>
  <si>
    <t>P00497</t>
  </si>
  <si>
    <t>[P00498] Coraza Americana (Plástico, 1 1/2") - Plástico / 1 1/2"</t>
  </si>
  <si>
    <t>P00498</t>
  </si>
  <si>
    <t>[P00499] Coraza Americana (Metalica, 1 1/4") - Metalica / 1 1/4"</t>
  </si>
  <si>
    <t>P00499</t>
  </si>
  <si>
    <t>[P00500] Coraza Americana (Plástico, 1 1/4") - Plástico / 1 1/4"</t>
  </si>
  <si>
    <t>P00500</t>
  </si>
  <si>
    <t>[P00501] Coraza Americana (Metalica, 2") - Metalica / 2"</t>
  </si>
  <si>
    <t>P00501</t>
  </si>
  <si>
    <t>[P00502] Coraza Americana (Plástico, 2") - Plástico / 2"</t>
  </si>
  <si>
    <t>P00502</t>
  </si>
  <si>
    <t>[P00503] Cortacircuito 27Kv, 100A, 125 Kbil, 10 Ka</t>
  </si>
  <si>
    <t>P00503</t>
  </si>
  <si>
    <t>[P00504] Cortafrío</t>
  </si>
  <si>
    <t>P00504</t>
  </si>
  <si>
    <t>[P00505] Cortapicos Electricos 8 Entrasas</t>
  </si>
  <si>
    <t>P00505</t>
  </si>
  <si>
    <t>[P00506] Corte De Arboles</t>
  </si>
  <si>
    <t>[P00507] Costales</t>
  </si>
  <si>
    <t>P00507</t>
  </si>
  <si>
    <t>[P00508] Creative Cloud Todas Las Aplicaciones</t>
  </si>
  <si>
    <t>P00508</t>
  </si>
  <si>
    <t>[P00509] Cruceta Angular Metalica  2.40 Mt</t>
  </si>
  <si>
    <t>P00509</t>
  </si>
  <si>
    <t>[P00510] Curva EMT (1/2") - 1/2"</t>
  </si>
  <si>
    <t>P00510</t>
  </si>
  <si>
    <t>[P00511] Curva EMT (3/4") - 3/4"</t>
  </si>
  <si>
    <t>P00511</t>
  </si>
  <si>
    <t>[P00512] Curva EMT (1") - 1"</t>
  </si>
  <si>
    <t>P00512</t>
  </si>
  <si>
    <t>[P00513] Curva EMT (1 1/2") - 1 1/2"</t>
  </si>
  <si>
    <t>P00513</t>
  </si>
  <si>
    <t>[P00514] Curva EMT (1 1/4") - 1 1/4"</t>
  </si>
  <si>
    <t>P00514</t>
  </si>
  <si>
    <t>[P00515] Curva EMT (2") - 2"</t>
  </si>
  <si>
    <t>P00515</t>
  </si>
  <si>
    <t>[P00516] Curva EMT (4") - 4"</t>
  </si>
  <si>
    <t>P00516</t>
  </si>
  <si>
    <t>[P00517] Curva IMC (1/2") - 1/2"</t>
  </si>
  <si>
    <t>P00517</t>
  </si>
  <si>
    <t>[P00518] Curva IMC (3/4") - 3/4"</t>
  </si>
  <si>
    <t>P00518</t>
  </si>
  <si>
    <t>[P00519] Curva IMC (1") - 1"</t>
  </si>
  <si>
    <t>P00519</t>
  </si>
  <si>
    <t>[P00520] Curva IMC (1 1/2") - 1 1/2"</t>
  </si>
  <si>
    <t>P00520</t>
  </si>
  <si>
    <t>[P00521] Curva IMC (1 1/4") - 1 1/4"</t>
  </si>
  <si>
    <t>P00521</t>
  </si>
  <si>
    <t>[P00522] Curva IMC (2") - 2"</t>
  </si>
  <si>
    <t>P00522</t>
  </si>
  <si>
    <t>[P00523] Curva IMC (4") - 4"</t>
  </si>
  <si>
    <t>P00523</t>
  </si>
  <si>
    <t>[P00524] Curva PVC (1/2") - 1/2"</t>
  </si>
  <si>
    <t>P00524</t>
  </si>
  <si>
    <t>[P00525] Curva PVC (3/4") - 3/4"</t>
  </si>
  <si>
    <t>P00525</t>
  </si>
  <si>
    <t>[P00526] Curva PVC (1") - 1"</t>
  </si>
  <si>
    <t>P00526</t>
  </si>
  <si>
    <t>[P00527] Curva PVC (1 1/2") - 1 1/2"</t>
  </si>
  <si>
    <t>P00527</t>
  </si>
  <si>
    <t>[P00528] Curva PVC (1 1/4") - 1 1/4"</t>
  </si>
  <si>
    <t>P00528</t>
  </si>
  <si>
    <t>[P00529] Curva PVC (2") - 2"</t>
  </si>
  <si>
    <t>P00529</t>
  </si>
  <si>
    <t>[P00530] Curva PVC (4") - 4"</t>
  </si>
  <si>
    <t>[P00531] Curva PVC (6") - 6"</t>
  </si>
  <si>
    <t>P00531</t>
  </si>
  <si>
    <t>[P00532] Cámaras PTZ DH-SD6C3432GB-HNR-A-PV1</t>
  </si>
  <si>
    <t>[P00533] Cámaras Térmica  DHI-TPC-BF1241-B3F4-DW-S8</t>
  </si>
  <si>
    <t>P00533</t>
  </si>
  <si>
    <t>[P00534] Cámaras Térmica DHI-TPC-BF1241-B10F</t>
  </si>
  <si>
    <t>P00534</t>
  </si>
  <si>
    <t>[P00535] Cámaras Térmica DHI-TPC-BF1241-B7F8</t>
  </si>
  <si>
    <t>P00535</t>
  </si>
  <si>
    <t>[P00536] Cámaras Térmica DHI-TPC-BF5441-B19F12-BM-S2</t>
  </si>
  <si>
    <t>[P00537] Cámaras Térmica DHI-TPC-BF5441-B25F12-BM-S2</t>
  </si>
  <si>
    <t>[P00538] Cámaras Térmica DHI-TPC-BF5441-B35Z</t>
  </si>
  <si>
    <t>P00538</t>
  </si>
  <si>
    <t>[P00539] Cámaras Térmica DHI-TPC-DF1241-TB3F4-DW-S8</t>
  </si>
  <si>
    <t>[P00540] Datalogger Rht20</t>
  </si>
  <si>
    <t>P00540</t>
  </si>
  <si>
    <t>[P00541] Descargador 12Kv 10Ka 60Hz C-12  Celsa</t>
  </si>
  <si>
    <t>P00541</t>
  </si>
  <si>
    <t>[P00542] Desmonte De Malla  Eslabonada</t>
  </si>
  <si>
    <t>P00542</t>
  </si>
  <si>
    <t>[P00543] Dhi-Dsspro8-Ip Speaker-Device License</t>
  </si>
  <si>
    <t>P00543</t>
  </si>
  <si>
    <t>[P00544] Dhi-Dsspro8-Video-Channel-License</t>
  </si>
  <si>
    <t>P00544</t>
  </si>
  <si>
    <t>[P00545] Diagonal Estructura Aluminio</t>
  </si>
  <si>
    <t>P00545</t>
  </si>
  <si>
    <t>[P00546] Diferencia En Cambio</t>
  </si>
  <si>
    <t>P00546</t>
  </si>
  <si>
    <t>[P00547] Diodo Schitttky 1000V</t>
  </si>
  <si>
    <t>P00547</t>
  </si>
  <si>
    <t>[P00548] Disco Corte Fino</t>
  </si>
  <si>
    <t>P00548</t>
  </si>
  <si>
    <t>[P00549] Disco Duro</t>
  </si>
  <si>
    <t>[P00550] Diseño E Ingenieria</t>
  </si>
  <si>
    <t>[P00551] Diseño Redes</t>
  </si>
  <si>
    <t>P00551</t>
  </si>
  <si>
    <t>[P00552] Dispensador De Agua Mesa Gris Para Punto Directo</t>
  </si>
  <si>
    <t>P00552</t>
  </si>
  <si>
    <t>[P00553] Dominio</t>
  </si>
  <si>
    <t>P00553</t>
  </si>
  <si>
    <t>[P00554] Dotación</t>
  </si>
  <si>
    <t>P00554</t>
  </si>
  <si>
    <t>[P00555] Dps 175 V 20 Ka Up Kv</t>
  </si>
  <si>
    <t>P00555</t>
  </si>
  <si>
    <t xml:space="preserve">[P00556] Dps Polimerico 15Kv 10Ka </t>
  </si>
  <si>
    <t>P00556</t>
  </si>
  <si>
    <t>[P00557] Ecosistema Quoia Home Mono Comprendido Por Un (1) Medidor De Respaldo Mono Y Una (1) Licencia Para La  Plataforma Quoia Home</t>
  </si>
  <si>
    <t>P00557</t>
  </si>
  <si>
    <t>[P00558] Electroiman</t>
  </si>
  <si>
    <t>P00558</t>
  </si>
  <si>
    <t>[P00559] Elementos De Aseo, Cafeteria Y Papeleria</t>
  </si>
  <si>
    <t>P00559</t>
  </si>
  <si>
    <t>[P00560] Empalme Encogible Frío</t>
  </si>
  <si>
    <t>P00560</t>
  </si>
  <si>
    <t>[P00561] Empalme Tubular</t>
  </si>
  <si>
    <t>P00561</t>
  </si>
  <si>
    <t>[P00562] Enchufe De Caucho Con Polo  15 Amp - Codelca</t>
  </si>
  <si>
    <t>P00562</t>
  </si>
  <si>
    <t>[P00563] Energía</t>
  </si>
  <si>
    <t>P00563</t>
  </si>
  <si>
    <t>[P00564] Enganche Viga Malla</t>
  </si>
  <si>
    <t>P00564</t>
  </si>
  <si>
    <t>[P00565] Ensayador Vlf</t>
  </si>
  <si>
    <t>P00565</t>
  </si>
  <si>
    <t>[P00566] Escalera</t>
  </si>
  <si>
    <t>P00566</t>
  </si>
  <si>
    <t>[P00567] Eslinga Dielectrico</t>
  </si>
  <si>
    <t>P00567</t>
  </si>
  <si>
    <t>[P00568] Esmalte</t>
  </si>
  <si>
    <t>P00568</t>
  </si>
  <si>
    <t>[P00569] Esparragos</t>
  </si>
  <si>
    <t>P00569</t>
  </si>
  <si>
    <t>[P00570] Espuma Poliuretano Sikabomm</t>
  </si>
  <si>
    <t>[P00571] Estacion De Energia</t>
  </si>
  <si>
    <t>P00571</t>
  </si>
  <si>
    <t>[P00572] Estación Metereológica</t>
  </si>
  <si>
    <t>[P00573] Estibador Manual</t>
  </si>
  <si>
    <t>P00573</t>
  </si>
  <si>
    <t>[P00574] Estructura Tipo Mesa Fija</t>
  </si>
  <si>
    <t>[P00575] Estructura Tipo Tracker 1P</t>
  </si>
  <si>
    <t>[P00576] Estructura Tipo Tracker 2P</t>
  </si>
  <si>
    <t>[P00577] Estructura de Inversores</t>
  </si>
  <si>
    <t>P00577</t>
  </si>
  <si>
    <t>[P00578] Estudio De Suelo</t>
  </si>
  <si>
    <t>P00578</t>
  </si>
  <si>
    <t>[P00579] Evaluacion Aprovechamiento Forestal</t>
  </si>
  <si>
    <t>P00579</t>
  </si>
  <si>
    <t>[P00580] Extintor Multipropósito</t>
  </si>
  <si>
    <t>[P00581] Faceplate Doble</t>
  </si>
  <si>
    <t>P00581</t>
  </si>
  <si>
    <t>[P00582] Filtro De Aire</t>
  </si>
  <si>
    <t>P00582</t>
  </si>
  <si>
    <t>[P00583] Flete</t>
  </si>
  <si>
    <t>[P00584] Fumigadora</t>
  </si>
  <si>
    <t>P00584</t>
  </si>
  <si>
    <t>[P00585] Fusible (Soga, 1 A, 5 A) - Soga / 1 A / 5 A</t>
  </si>
  <si>
    <t>P00585</t>
  </si>
  <si>
    <t>[P00586] Fusible (Soga, 15 KV, 5 A) - Soga / 15 KV / 5 A</t>
  </si>
  <si>
    <t>P00586</t>
  </si>
  <si>
    <t>[P00587] Fusible (Soga, 65 A, 5 A) - Soga / 65 A / 5 A</t>
  </si>
  <si>
    <t>P00587</t>
  </si>
  <si>
    <t>[P00588] Fusible (Expulsión, 1 A, 5 A) - Expulsión / 1 A / 5 A</t>
  </si>
  <si>
    <t>P00588</t>
  </si>
  <si>
    <t>[P00589] Fusible (Expulsión, 15 KV, 5 A) - Expulsión / 15 KV / 5 A</t>
  </si>
  <si>
    <t>P00589</t>
  </si>
  <si>
    <t>[P00590] Fusible (Expulsión, 65 A, 5 A) - Expulsión / 65 A / 5 A</t>
  </si>
  <si>
    <t>P00590</t>
  </si>
  <si>
    <t>[P00591] Fusible (HH, 1 A, 5 A) - HH / 1 A / 5 A</t>
  </si>
  <si>
    <t>P00591</t>
  </si>
  <si>
    <t>[P00592] Fusible (HH, 15 KV, 5 A) - HH / 15 KV / 5 A</t>
  </si>
  <si>
    <t>P00592</t>
  </si>
  <si>
    <t>[P00593] Fusible (HH, 65 A, 5 A) - HH / 65 A / 5 A</t>
  </si>
  <si>
    <t>P00593</t>
  </si>
  <si>
    <t>[P00594] Fusible (Caja Primaria, 1 A, 5 A) - Caja Primaria / 1 A / 5 A</t>
  </si>
  <si>
    <t>P00594</t>
  </si>
  <si>
    <t>[P00595] Fusible (Caja Primaria, 15 KV, 5 A) - Caja Primaria / 15 KV / 5 A</t>
  </si>
  <si>
    <t>P00595</t>
  </si>
  <si>
    <t>[P00596] Fusible (Caja Primaria, 65 A, 5 A) - Caja Primaria / 65 A / 5 A</t>
  </si>
  <si>
    <t>P00596</t>
  </si>
  <si>
    <t>[P00597] Fusible (Caja Primaria, 1 A, 1 A) - Caja Primaria / 1 A / 1 A</t>
  </si>
  <si>
    <t>P00597</t>
  </si>
  <si>
    <t>[P00598] Fusible (Caja Primaria, 15 KV, 1 A) - Caja Primaria / 15 KV / 1 A</t>
  </si>
  <si>
    <t>P00598</t>
  </si>
  <si>
    <t>[P00599] Fusible (Caja Primaria, 65 A, 1 A) - Caja Primaria / 65 A / 1 A</t>
  </si>
  <si>
    <t>P00599</t>
  </si>
  <si>
    <t>[P00600] Fusible (Soga, 1 A, 1 A) - Soga / 1 A / 1 A</t>
  </si>
  <si>
    <t>P00600</t>
  </si>
  <si>
    <t>[P00601] Fusible (Soga, 15 KV, 1 A) - Soga / 15 KV / 1 A</t>
  </si>
  <si>
    <t>P00601</t>
  </si>
  <si>
    <t>[P00602] Fusible (Soga, 65 A, 1 A) - Soga / 65 A / 1 A</t>
  </si>
  <si>
    <t>P00602</t>
  </si>
  <si>
    <t>[P00603] Fusible (Expulsión, 1 A, 1 A) - Expulsión / 1 A / 1 A</t>
  </si>
  <si>
    <t>P00603</t>
  </si>
  <si>
    <t>[P00604] Fusible (Expulsión, 15 KV, 1 A) - Expulsión / 15 KV / 1 A</t>
  </si>
  <si>
    <t>P00604</t>
  </si>
  <si>
    <t>[P00605] Fusible (Expulsión, 65 A, 1 A) - Expulsión / 65 A / 1 A</t>
  </si>
  <si>
    <t>P00605</t>
  </si>
  <si>
    <t>[P00606] Fusible (HH, 1 A, 1 A) - HH / 1 A / 1 A</t>
  </si>
  <si>
    <t>P00606</t>
  </si>
  <si>
    <t>[P00607] Fusible (HH, 15 KV, 1 A) - HH / 15 KV / 1 A</t>
  </si>
  <si>
    <t>P00607</t>
  </si>
  <si>
    <t>[P00608] Fusible (HH, 65 A, 1 A) - HH / 65 A / 1 A</t>
  </si>
  <si>
    <t>P00608</t>
  </si>
  <si>
    <t>[P00609] Gabinete</t>
  </si>
  <si>
    <t>[P00610] Gafas De Seguridad Transparentes</t>
  </si>
  <si>
    <t>P00610</t>
  </si>
  <si>
    <t>[P00611] Gancho Herpetologico Fijo</t>
  </si>
  <si>
    <t>P00611</t>
  </si>
  <si>
    <t>[P00612] Gas</t>
  </si>
  <si>
    <t>P00612</t>
  </si>
  <si>
    <t>[P00613] Gasolina Corriente</t>
  </si>
  <si>
    <t>P00613</t>
  </si>
  <si>
    <t>[P00614] Gift Card</t>
  </si>
  <si>
    <t>P00614</t>
  </si>
  <si>
    <t>[P00615] Google</t>
  </si>
  <si>
    <t>P00615</t>
  </si>
  <si>
    <t>[P00616] Grabadora  DHI-NVR5232-EI</t>
  </si>
  <si>
    <t>P00616</t>
  </si>
  <si>
    <t>[P00617] Grabadora DHI-NVR5432-EI</t>
  </si>
  <si>
    <t>P00617</t>
  </si>
  <si>
    <t>[P00618] Grapa De Varilla Puesta Tierra</t>
  </si>
  <si>
    <t>P00618</t>
  </si>
  <si>
    <t>[P00619] Grapa Nylon Negra</t>
  </si>
  <si>
    <t>[P00620] Grava</t>
  </si>
  <si>
    <t>P00620</t>
  </si>
  <si>
    <t>[P00621] Guadañadora</t>
  </si>
  <si>
    <t>P00621</t>
  </si>
  <si>
    <t>[P00622] Guante (Poliuretano) - Poliuretano</t>
  </si>
  <si>
    <t>P00622</t>
  </si>
  <si>
    <t>[P00623] Guante (Caucho) - Caucho</t>
  </si>
  <si>
    <t>P00623</t>
  </si>
  <si>
    <t>[P00624] Guante (Latex) - Latex</t>
  </si>
  <si>
    <t>P00624</t>
  </si>
  <si>
    <t>[P00625] Guante (Vaqueta) - Vaqueta</t>
  </si>
  <si>
    <t>P00625</t>
  </si>
  <si>
    <t>[P00626] Guante (Antiestatico) - Antiestatico</t>
  </si>
  <si>
    <t>P00626</t>
  </si>
  <si>
    <t>[P00627] Guante (Nitrilo) - Nitrilo</t>
  </si>
  <si>
    <t>P00627</t>
  </si>
  <si>
    <t>[P00628] Guante (Dielectrica) - Dielectrica</t>
  </si>
  <si>
    <t>P00628</t>
  </si>
  <si>
    <t>[P00629] Hebilla Grapa Bandit 3/4"</t>
  </si>
  <si>
    <t>P00629</t>
  </si>
  <si>
    <t>[P00630] Herramienta</t>
  </si>
  <si>
    <t>P00630</t>
  </si>
  <si>
    <t>[P00631] Hincada</t>
  </si>
  <si>
    <t>[P00632] Honorarios Profesionales</t>
  </si>
  <si>
    <t>[P00633] Hub USB</t>
  </si>
  <si>
    <t>P00633</t>
  </si>
  <si>
    <t>[P00634] IVA Compra 19%</t>
  </si>
  <si>
    <t>P00634</t>
  </si>
  <si>
    <t>[P00635] Impresión a Color</t>
  </si>
  <si>
    <t>P00635</t>
  </si>
  <si>
    <t>[P00636] Imprevistos</t>
  </si>
  <si>
    <t>P00636</t>
  </si>
  <si>
    <t>[P00637] Impuesto Asumido</t>
  </si>
  <si>
    <t>P00637</t>
  </si>
  <si>
    <t>[P00638] Incentivos</t>
  </si>
  <si>
    <t>P00638</t>
  </si>
  <si>
    <t>[P00639] Incumplimiento</t>
  </si>
  <si>
    <t>P00639</t>
  </si>
  <si>
    <t>[P00640] Ingenieria Del Proyecto</t>
  </si>
  <si>
    <t>P00640</t>
  </si>
  <si>
    <t>[P00641] Instalacion De Equipo De Medida</t>
  </si>
  <si>
    <t>P00641</t>
  </si>
  <si>
    <t>[P00642] Instalacion De Malla Eslabonada Galvanizada</t>
  </si>
  <si>
    <t>P00642</t>
  </si>
  <si>
    <t>[P00643] Instalacion Y Puesta En Marcha Del Sistema Fotovoltaico</t>
  </si>
  <si>
    <t>P00643</t>
  </si>
  <si>
    <t>[P00644] Instalacion, Montaje Y Puesta En Operacion Del Sistema</t>
  </si>
  <si>
    <t>[P00645] Instalación De Infraestructura De Frontera</t>
  </si>
  <si>
    <t>[P00646] Instalación De Linea De Vida Horizontal (Lvh)</t>
  </si>
  <si>
    <t>[P00647] Insumos Para Oficina</t>
  </si>
  <si>
    <t>[P00648] Insumos Y Materiales SST</t>
  </si>
  <si>
    <t>[P00649] Intereses Finacieros por Terceros</t>
  </si>
  <si>
    <t>[P00650] Intereses Financieros Propios</t>
  </si>
  <si>
    <t>[P00651] Intereses por Mora</t>
  </si>
  <si>
    <t>[P00652] Interruptor Selector De 2 Posiciones</t>
  </si>
  <si>
    <t>P00652</t>
  </si>
  <si>
    <t>[P00653] Interruptor Sencillo</t>
  </si>
  <si>
    <t>P00653</t>
  </si>
  <si>
    <t>[P00654] Inventario Forestal Y Visita De Validación</t>
  </si>
  <si>
    <t>P00654</t>
  </si>
  <si>
    <t>[P00655] Inversor Inverter SUN2000-330KTL-H1</t>
  </si>
  <si>
    <t>P00655</t>
  </si>
  <si>
    <t>[P00656] Inversor Inverter SUN2000-40KTL-M3.</t>
  </si>
  <si>
    <t>P00656</t>
  </si>
  <si>
    <t>[P00657] Inversor Inverter SUN2000-50KTL-M3.</t>
  </si>
  <si>
    <t>P00657</t>
  </si>
  <si>
    <t>[P00658] Inversor Solis S5-GC60K-LV</t>
  </si>
  <si>
    <t>P00658</t>
  </si>
  <si>
    <t>[P00659] Inyector Poe</t>
  </si>
  <si>
    <t>P00659</t>
  </si>
  <si>
    <t>[P00660] Iva Nacionalización</t>
  </si>
  <si>
    <t>P00660</t>
  </si>
  <si>
    <t>[P00661] Jack Categoria 6A</t>
  </si>
  <si>
    <t>[P00662] Jean Industrial (Reflectivo, 28) - Reflectivo / 28</t>
  </si>
  <si>
    <t>P00662</t>
  </si>
  <si>
    <t>[P00663] Jean Industrial (Reflectivo, 32) - Reflectivo / 32</t>
  </si>
  <si>
    <t>P00663</t>
  </si>
  <si>
    <t>[P00664] Jean Industrial (Reflectivo, Dama) - Reflectivo / Dama</t>
  </si>
  <si>
    <t>P00664</t>
  </si>
  <si>
    <t>[P00665] Jean Industrial (Reflectivo, Caballero) - Reflectivo / Caballero</t>
  </si>
  <si>
    <t>P00665</t>
  </si>
  <si>
    <t>[P00666] Jean Industrial (Dieléctrico, Dama) - Dieléctrico / Dama</t>
  </si>
  <si>
    <t>P00666</t>
  </si>
  <si>
    <t>[P00667] Jean Industrial (Dieléctrico, Caballero) - Dieléctrico / Caballero</t>
  </si>
  <si>
    <t>P00667</t>
  </si>
  <si>
    <t>[P00668] Juego De Platinas De Sujeción Para Equipos De Medidas</t>
  </si>
  <si>
    <t>P00668</t>
  </si>
  <si>
    <t>[P00669] Juego Desarmadores</t>
  </si>
  <si>
    <t>P00669</t>
  </si>
  <si>
    <t>[P00670] Juego Destornilladores</t>
  </si>
  <si>
    <t>P00670</t>
  </si>
  <si>
    <t>[P00671] Kit Antiderrames 20 Gl</t>
  </si>
  <si>
    <t>P00671</t>
  </si>
  <si>
    <t>[P00672] Kit De Boquillas</t>
  </si>
  <si>
    <t>P00672</t>
  </si>
  <si>
    <t>[P00673] Kit De Conectores Rápidos Multi-Contact Kcr-Mc</t>
  </si>
  <si>
    <t>P00673</t>
  </si>
  <si>
    <t>[P00674] Kit De Puesta A Tierra Stavol Spt 12 Metros</t>
  </si>
  <si>
    <t>P00674</t>
  </si>
  <si>
    <t>[P00675] Kit Inmovilizadores</t>
  </si>
  <si>
    <t>[P00676] Kit Onboarding</t>
  </si>
  <si>
    <t>[P00677] Kit Ponchadora</t>
  </si>
  <si>
    <t>P00677</t>
  </si>
  <si>
    <t>[P00678] Kit Starlink</t>
  </si>
  <si>
    <t>[P00679] L Hanger</t>
  </si>
  <si>
    <t>P00679</t>
  </si>
  <si>
    <t xml:space="preserve">[P00680] L Para Riel Granja </t>
  </si>
  <si>
    <t>P00680</t>
  </si>
  <si>
    <t>[P00681] L Pt-C</t>
  </si>
  <si>
    <t>P00681</t>
  </si>
  <si>
    <t>[P00682] Lavado General de Vehiculos</t>
  </si>
  <si>
    <t>P00682</t>
  </si>
  <si>
    <t>[P00683] Levantamiento Gpr</t>
  </si>
  <si>
    <t>P00683</t>
  </si>
  <si>
    <t>[P00684] Levantamiento Topográfico</t>
  </si>
  <si>
    <t>P00684</t>
  </si>
  <si>
    <t>[P00685] Licencia Mas 1 Año</t>
  </si>
  <si>
    <t>P00685</t>
  </si>
  <si>
    <t>[P00686] Licencia Menos 1 Año</t>
  </si>
  <si>
    <t>P00686</t>
  </si>
  <si>
    <t>[P00687] Licencia Redlin 2023 - Topomagic 2020</t>
  </si>
  <si>
    <t>P00687</t>
  </si>
  <si>
    <t>[P00688] Licenciamiento Quoia Manager</t>
  </si>
  <si>
    <t>P00688</t>
  </si>
  <si>
    <t>[P00689] MERCANCIA</t>
  </si>
  <si>
    <t>P00689</t>
  </si>
  <si>
    <t>[P00690] Minigranja de Paneles Solares Con Sus Accesorios</t>
  </si>
  <si>
    <t>P00690</t>
  </si>
  <si>
    <t>[P00691] Machete</t>
  </si>
  <si>
    <t>P00691</t>
  </si>
  <si>
    <t>[P00692] Malla</t>
  </si>
  <si>
    <t>P00692</t>
  </si>
  <si>
    <t>[P00693] Malla Galvanizada</t>
  </si>
  <si>
    <t>P00693</t>
  </si>
  <si>
    <t>[P00694] Manguera Para Riego</t>
  </si>
  <si>
    <t>P00694</t>
  </si>
  <si>
    <t>[P00695] Mano De Obra Calificada</t>
  </si>
  <si>
    <t>P00695</t>
  </si>
  <si>
    <t>[P00696] Mano De Obra No Calificada</t>
  </si>
  <si>
    <t>P00696</t>
  </si>
  <si>
    <t>[P00697] Mano De Obra Soldadura</t>
  </si>
  <si>
    <t>P00697</t>
  </si>
  <si>
    <t>[P00698] Mantenimiento</t>
  </si>
  <si>
    <t>P00698</t>
  </si>
  <si>
    <t>[P00699] Mantenimiento General Preventivo Y Predictivo</t>
  </si>
  <si>
    <t>P00699</t>
  </si>
  <si>
    <t>[P00700] Mantenimiento Lavado De Paneles</t>
  </si>
  <si>
    <t>P00700</t>
  </si>
  <si>
    <t>[P00701] Maquinaria Amarilla</t>
  </si>
  <si>
    <t>P00701</t>
  </si>
  <si>
    <t>[P00702] Materiales/Insumo Obra (CM y CL)</t>
  </si>
  <si>
    <t>P00702</t>
  </si>
  <si>
    <t>[P00703] Materiales E Insumos Para Oficina</t>
  </si>
  <si>
    <t>P00703</t>
  </si>
  <si>
    <t>[P00704] Medidor</t>
  </si>
  <si>
    <t>P00704</t>
  </si>
  <si>
    <t>[P00705] Medidor De Resistencia De Aislamiento</t>
  </si>
  <si>
    <t>P00705</t>
  </si>
  <si>
    <t>[P00706] Medidor Electrónico Trifásico</t>
  </si>
  <si>
    <t>P00706</t>
  </si>
  <si>
    <t>[P00707] Medidor Electrónico Trifásico MT880</t>
  </si>
  <si>
    <t>[P00708] Memoria 8Gb Ddr4 3200Mhz</t>
  </si>
  <si>
    <t>[P00709] Memoria Micro Sd Adata  Con Adaptador Sd  Class 10 A2 64Gb</t>
  </si>
  <si>
    <t>[P00710] Memoria Microsd 32 Gb</t>
  </si>
  <si>
    <t>P00710</t>
  </si>
  <si>
    <t>[P00711] Mensajería</t>
  </si>
  <si>
    <t>P00711</t>
  </si>
  <si>
    <t>[P00712] Microfono</t>
  </si>
  <si>
    <t>P00712</t>
  </si>
  <si>
    <t>[P00713] Mini Interruptor 1P 10Amp Icu 10Ka</t>
  </si>
  <si>
    <t>P00713</t>
  </si>
  <si>
    <t>[P00714] Mini Interruptor 1P 16Amp Icu 10Ka/230Vac-Iec  60898</t>
  </si>
  <si>
    <t>P00714</t>
  </si>
  <si>
    <t>[P00715] Mini Interruptor 1P 6Amp Icu 10Ka</t>
  </si>
  <si>
    <t>P00715</t>
  </si>
  <si>
    <t>[P00716] Mini Interruptor 2P 1Amp Icu 10Ka</t>
  </si>
  <si>
    <t>P00716</t>
  </si>
  <si>
    <t>[P00717] Mini Interruptor 2P 3Amp Icu 10Ka</t>
  </si>
  <si>
    <t>P00717</t>
  </si>
  <si>
    <t>[P00718] Mini Interruptor 3P 2Amp</t>
  </si>
  <si>
    <t>P00718</t>
  </si>
  <si>
    <t>[P00719] Mnbu 419252 2 Preinspeccion Carga Suelta</t>
  </si>
  <si>
    <t>P00719</t>
  </si>
  <si>
    <t>[P00720] Modem Telemedida</t>
  </si>
  <si>
    <t>P00720</t>
  </si>
  <si>
    <t>[P00721] Molde Cable Varilla 1/0 AWG "L" Sg1Tn 6519</t>
  </si>
  <si>
    <t>P00721</t>
  </si>
  <si>
    <t>[P00722] Molde Cable Varilla 1/0 AWG Sg1Tn 505</t>
  </si>
  <si>
    <t>P00722</t>
  </si>
  <si>
    <t>[P00723] Molde Cable-Varilla 1/0 Awg "T"  Ref: Sg1Tn 6519</t>
  </si>
  <si>
    <t>[P00724] Molde Cable-Varilla 1/0 AWG "T" Ref:Sg1Tn547</t>
  </si>
  <si>
    <t>P00724</t>
  </si>
  <si>
    <t>[P00725] Molde Cable-Varilla 2/0 AWG "T"  Ref: Sg1Tn 0091</t>
  </si>
  <si>
    <t>P00725</t>
  </si>
  <si>
    <t>[P00726] Molde Horizontal 1/0 - 2 AWG "T"  Ref: Sg1Tn 230</t>
  </si>
  <si>
    <t>P00726</t>
  </si>
  <si>
    <t>[P00727] Molde Horizontal 1/0 -5/8 AWG "Y" Ref: Sg1Tn 547</t>
  </si>
  <si>
    <t>P00727</t>
  </si>
  <si>
    <t>[P00728] Molde Horizontal 1/0 AWG "T"  Ref: Sg1Tn 228</t>
  </si>
  <si>
    <t>[P00729] Molde Horizontal 1/0 AWG "X"  Ref: Sg1Tn 430</t>
  </si>
  <si>
    <t>P00729</t>
  </si>
  <si>
    <t>[P00730] Molde Horizontal 2  AWG "T"  Ref: Sg1Tn 223</t>
  </si>
  <si>
    <t>[P00731] Molde Horizontal 2/0 AWG "X" Ref: Sg1Tn 434</t>
  </si>
  <si>
    <t>P00731</t>
  </si>
  <si>
    <t>[P00732] Molde Horizontal 2/0 AWG "T"  Ref: Sg1Tn 232</t>
  </si>
  <si>
    <t>P00732</t>
  </si>
  <si>
    <t>[P00733] Molde Metalico Zentrack</t>
  </si>
  <si>
    <t>P00733</t>
  </si>
  <si>
    <t>[P00734] Monitor</t>
  </si>
  <si>
    <t>P00734</t>
  </si>
  <si>
    <t>[P00735] Motobombas</t>
  </si>
  <si>
    <t>P00735</t>
  </si>
  <si>
    <t>[P00736] Motor Mop4 Ts800 Ac230V/Dc220V</t>
  </si>
  <si>
    <t>P00736</t>
  </si>
  <si>
    <t>[P00737] Motor/Slewing Drive Jv7-52-S108</t>
  </si>
  <si>
    <t>P00737</t>
  </si>
  <si>
    <t>[P00738] Motorreductor 24 V 13 Rpm 18 Kg</t>
  </si>
  <si>
    <t>P00738</t>
  </si>
  <si>
    <t>[P00739] Mrail</t>
  </si>
  <si>
    <t>P00739</t>
  </si>
  <si>
    <t>[P00740] Muebles y Enseres</t>
  </si>
  <si>
    <t>P00740</t>
  </si>
  <si>
    <t>[P00741] Multitoma Eléctrica</t>
  </si>
  <si>
    <t>P00741</t>
  </si>
  <si>
    <t>[P00742] Módem De Telemedida Router RUT956</t>
  </si>
  <si>
    <t>P00742</t>
  </si>
  <si>
    <t>[P00743] Módem De Telemedida Wlink Wl-R320 4G Router</t>
  </si>
  <si>
    <t>P00743</t>
  </si>
  <si>
    <t>[P00744] Nacionalizacion</t>
  </si>
  <si>
    <t>[P00745] Ncl Aimini 20 Aio 20W  A L In One Solar</t>
  </si>
  <si>
    <t>P00745</t>
  </si>
  <si>
    <t>[P00746] Nivel Digital</t>
  </si>
  <si>
    <t>P00746</t>
  </si>
  <si>
    <t>[P00747] Nivel Torpedo</t>
  </si>
  <si>
    <t>P00747</t>
  </si>
  <si>
    <t>[P00748] Nvr</t>
  </si>
  <si>
    <t>[P00749] Núcleo De Cobre Ct</t>
  </si>
  <si>
    <t>P00749</t>
  </si>
  <si>
    <t>[P00750] Organizador Cables</t>
  </si>
  <si>
    <t>P00750</t>
  </si>
  <si>
    <t>[P00751] Organizador Horizontal 1Ru</t>
  </si>
  <si>
    <t>P00751</t>
  </si>
  <si>
    <t>[P00752] Organizador Rejilla</t>
  </si>
  <si>
    <t>P00752</t>
  </si>
  <si>
    <t>[P00753] Overol</t>
  </si>
  <si>
    <t>P00753</t>
  </si>
  <si>
    <t>[P00754] Panel Deteccion De Incendios</t>
  </si>
  <si>
    <t>P00754</t>
  </si>
  <si>
    <t>[P00755] Panel Solar (50 W) - 50 W</t>
  </si>
  <si>
    <t>[P00756] Panel Solar (60 W) - 60 W</t>
  </si>
  <si>
    <t>[P00757] Panel Solar (100 W) - 100 W</t>
  </si>
  <si>
    <t>[P00758] Panel Solar (255 W) - 255 W</t>
  </si>
  <si>
    <t>[P00759] Panel Solar (340 W) - 340 W</t>
  </si>
  <si>
    <t>[P00760] Panel Solar (390 W) - 390 W</t>
  </si>
  <si>
    <t>[P00761] Panel Solar (395 W) - 395 W</t>
  </si>
  <si>
    <t>[P00762] Panel Solar (425 W) - 425 W</t>
  </si>
  <si>
    <t>[P00763] Panel Solar (490 W) - 490 W</t>
  </si>
  <si>
    <t>[P00764] Panel Solar (505 W) - 505 W</t>
  </si>
  <si>
    <t>[P00765] Panel Solar (535 W) - 535 W</t>
  </si>
  <si>
    <t>[P00766] Panel Solar (545 W) - 545 W</t>
  </si>
  <si>
    <t>[P00767] Panel Solar (560 W) - 560 W</t>
  </si>
  <si>
    <t>[P00768] Panel Solar (565 W) - 565 W</t>
  </si>
  <si>
    <t>[P00769] Panel Solar (570 W) - 570 W</t>
  </si>
  <si>
    <t>[P00770] Panel Solar (575 W) - 575 W</t>
  </si>
  <si>
    <t>[P00771] Panel Solar (580 W) - 580 W</t>
  </si>
  <si>
    <t>[P00772] Panel Solar (585 W) - 585 W</t>
  </si>
  <si>
    <t>[P00773] Panel Solar (650 W) - 650 W</t>
  </si>
  <si>
    <t>[P00774] Panel Solar (660 W) - 660 W</t>
  </si>
  <si>
    <t>[P00775] Panel Solar (705 W) - 705 W</t>
  </si>
  <si>
    <t>[P00776] Panel Solar (710 W) - 710 W</t>
  </si>
  <si>
    <t>[P00777] Panel Solar (750 W) - 750 W</t>
  </si>
  <si>
    <t>[P00778] Pantalón De Dril (28) - 28</t>
  </si>
  <si>
    <t>P00778</t>
  </si>
  <si>
    <t>[P00779] Pantalón De Dril (30) - 30</t>
  </si>
  <si>
    <t>P00779</t>
  </si>
  <si>
    <t>[P00780] Pantalón De Dril (32) - 32</t>
  </si>
  <si>
    <t>P00780</t>
  </si>
  <si>
    <t>[P00781] Pantalón De Dril (34) - 34</t>
  </si>
  <si>
    <t>P00781</t>
  </si>
  <si>
    <t>[P00782] Pantalón De Dril (36) - 36</t>
  </si>
  <si>
    <t>P00782</t>
  </si>
  <si>
    <t>[P00783] Pantalón De Dril (38) - 38</t>
  </si>
  <si>
    <t>P00783</t>
  </si>
  <si>
    <t>[P00784] Pantalón De Dril (6) - 6</t>
  </si>
  <si>
    <t>P00784</t>
  </si>
  <si>
    <t>[P00785] Pantalón De Dril (8) - 8</t>
  </si>
  <si>
    <t>P00785</t>
  </si>
  <si>
    <t>[P00786] Pantalón De Dril (10) - 10</t>
  </si>
  <si>
    <t>P00786</t>
  </si>
  <si>
    <t>[P00787] Pantalón De Dril (12) - 12</t>
  </si>
  <si>
    <t>P00787</t>
  </si>
  <si>
    <t>[P00788] Pantalón De Dril (14) - 14</t>
  </si>
  <si>
    <t>P00788</t>
  </si>
  <si>
    <t>[P00789] Pantalón De Dril (16) - 16</t>
  </si>
  <si>
    <t>P00789</t>
  </si>
  <si>
    <t>[P00790] Pantalón De Dril (18) - 18</t>
  </si>
  <si>
    <t>P00790</t>
  </si>
  <si>
    <t>[P00791] Parales En Tuberia Pesada</t>
  </si>
  <si>
    <t>P00791</t>
  </si>
  <si>
    <t>[P00792] Pasajes Aéreos</t>
  </si>
  <si>
    <t>P00792</t>
  </si>
  <si>
    <t>[P00793] Patch Cord Cat 6A Blindado  Lszh 0,5M</t>
  </si>
  <si>
    <t>P00793</t>
  </si>
  <si>
    <t>[P00794] Patch Cord Fibra Optica</t>
  </si>
  <si>
    <t>P00794</t>
  </si>
  <si>
    <t>[P00795] Patch Cord Ultradelgado (L 2mt) - L 2mt</t>
  </si>
  <si>
    <t>[P00796] Patch Cord Ultradelgado (L 0.5mt) - L 0.5mt</t>
  </si>
  <si>
    <t>[P00797] Peaje</t>
  </si>
  <si>
    <t>P00797</t>
  </si>
  <si>
    <t>[P00798] Perfil (L 1.2mt, A 2 mm, Ranurado) - L 1.2mt / A 2 mm / Ranurado</t>
  </si>
  <si>
    <t>P00798</t>
  </si>
  <si>
    <t>[P00799] Perfil (L 1.2mt, A 4 mm, Ranurado) - L 1.2mt / A 4 mm / Ranurado</t>
  </si>
  <si>
    <t>P00799</t>
  </si>
  <si>
    <t>[P00800] Perfil (L 1.2mt, A 2 mm, Liso) - L 1.2mt / A 2 mm / Liso</t>
  </si>
  <si>
    <t>P00800</t>
  </si>
  <si>
    <t>[P00801] Perfil (L 1.2mt, A 4 mm, Liso) - L 1.2mt / A 4 mm / Liso</t>
  </si>
  <si>
    <t>P00801</t>
  </si>
  <si>
    <t>[P00802] Perfil (L 3mt, A 2 mm, Ranurado) - L 3mt / A 2 mm / Ranurado</t>
  </si>
  <si>
    <t>P00802</t>
  </si>
  <si>
    <t>[P00803] Perfil (L 3mt, A 4 mm, Ranurado) - L 3mt / A 4 mm / Ranurado</t>
  </si>
  <si>
    <t>P00803</t>
  </si>
  <si>
    <t>[P00804] Perfil (L 3mt, A 2 mm, Liso) - L 3mt / A 2 mm / Liso</t>
  </si>
  <si>
    <t>P00804</t>
  </si>
  <si>
    <t>[P00805] Perfil (L 3mt, A 4 mm, Liso) - L 3mt / A 4 mm / Liso</t>
  </si>
  <si>
    <t>P00805</t>
  </si>
  <si>
    <t>[P00806] Pin Mc4 Hembra Ref. Buko Wm4 C Bt</t>
  </si>
  <si>
    <t>[P00807] Pin Mc4 Macho Ref. Skfo Wm4 C Bt</t>
  </si>
  <si>
    <t>[P00808] Pintura Zinc Aerosol</t>
  </si>
  <si>
    <t>P00808</t>
  </si>
  <si>
    <t>[P00809] Pinza Electricista 8"</t>
  </si>
  <si>
    <t>P00809</t>
  </si>
  <si>
    <t>[P00810] Pinza Voltiamperimétrica Epv 95</t>
  </si>
  <si>
    <t>P00810</t>
  </si>
  <si>
    <t>[P00811] Piranómetro</t>
  </si>
  <si>
    <t>P00811</t>
  </si>
  <si>
    <t>[P00812] Platina</t>
  </si>
  <si>
    <t>P00812</t>
  </si>
  <si>
    <t>[P00813] Platina En L</t>
  </si>
  <si>
    <t>P00813</t>
  </si>
  <si>
    <t>[P00814] Pluviometro Metrico</t>
  </si>
  <si>
    <t>P00814</t>
  </si>
  <si>
    <t>[P00815] Poliza De Seguro</t>
  </si>
  <si>
    <t>[P00816] Poly Ar - CC</t>
  </si>
  <si>
    <t>P00816</t>
  </si>
  <si>
    <t>[P00817] Ponchadora Hidráulica</t>
  </si>
  <si>
    <t>P00817</t>
  </si>
  <si>
    <t>[P00818] Porta Herramientas</t>
  </si>
  <si>
    <t>P00818</t>
  </si>
  <si>
    <t>[P00819] Portatil</t>
  </si>
  <si>
    <t>P00819</t>
  </si>
  <si>
    <t>[P00820] Poste En Concreto</t>
  </si>
  <si>
    <t>P00820</t>
  </si>
  <si>
    <t>[P00821] Premiación</t>
  </si>
  <si>
    <t>P00821</t>
  </si>
  <si>
    <t>[P00822] Prensa Estopa 3/8" Pg11</t>
  </si>
  <si>
    <t>P00822</t>
  </si>
  <si>
    <t>[P00823] Procesamiento Electronico De Datos</t>
  </si>
  <si>
    <t>P00823</t>
  </si>
  <si>
    <t>[P00824] Professional Figjam Seats (Monthly)</t>
  </si>
  <si>
    <t>P00824</t>
  </si>
  <si>
    <t>[P00825] Programador St-Link V2 Mini Para Stm8Stm32</t>
  </si>
  <si>
    <t>P00825</t>
  </si>
  <si>
    <t>[P00826] Propina</t>
  </si>
  <si>
    <t>P00826</t>
  </si>
  <si>
    <t>[P00827] Protecciones</t>
  </si>
  <si>
    <t>P00827</t>
  </si>
  <si>
    <t>[P00828] Protector Auditivo</t>
  </si>
  <si>
    <t>P00828</t>
  </si>
  <si>
    <t>[P00829] Protector De Pajaro O Antifauna</t>
  </si>
  <si>
    <t>[P00830] Puesta A Tierra Y Rotulado</t>
  </si>
  <si>
    <t>P00830</t>
  </si>
  <si>
    <t>[P00831] Punta Pararrayos Franklin</t>
  </si>
  <si>
    <t>P00831</t>
  </si>
  <si>
    <t>[P00832] Pvsyst 7 Professional License</t>
  </si>
  <si>
    <t>P00832</t>
  </si>
  <si>
    <t>[P00833] Rack - Gabinete De Pared</t>
  </si>
  <si>
    <t>[P00834] Radiocomunicadores</t>
  </si>
  <si>
    <t>P00834</t>
  </si>
  <si>
    <t>[P00835] Recipiente De Contencion De Serpientes Con Cerradura</t>
  </si>
  <si>
    <t>P00835</t>
  </si>
  <si>
    <t>[P00836] Reconectador NOJA OSM15/16/800/310/RC10ES</t>
  </si>
  <si>
    <t>P00836</t>
  </si>
  <si>
    <t>[P00837] Reconectador ROCKWILL Ref: RCW15/630</t>
  </si>
  <si>
    <t>P00837</t>
  </si>
  <si>
    <t>[P00838] Reconectador ROCKWILL Ref: RCW34.5/630</t>
  </si>
  <si>
    <t>P00838</t>
  </si>
  <si>
    <t>[P00839] Reducción Izq (Alt 5cm, De 20 cm a 10 cm) - Alt 5cm / De 20 cm a 10 cm</t>
  </si>
  <si>
    <t>P00839</t>
  </si>
  <si>
    <t>[P00840] Reducción Izq (Alt 5cm, De 30 cm a 10 cm) - Alt 5cm / De 30 cm a 10 cm</t>
  </si>
  <si>
    <t>P00840</t>
  </si>
  <si>
    <t>[P00841] Reducción Izq (Alt 8cm, De 20 cm a 10 cm) - Alt 8cm / De 20 cm a 10 cm</t>
  </si>
  <si>
    <t>P00841</t>
  </si>
  <si>
    <t>[P00842] Reducción Izq (Alt 8cm, De 30 cm a 10 cm) - Alt 8cm / De 30 cm a 10 cm</t>
  </si>
  <si>
    <t>P00842</t>
  </si>
  <si>
    <t>[P00843] Reducción Izq (Alt 10cm, De 20 cm a 10 cm) - Alt 10cm / De 20 cm a 10 cm</t>
  </si>
  <si>
    <t>P00843</t>
  </si>
  <si>
    <t>[P00844] Reducción Izq (Alt 10cm, De 30 cm a 10 cm) - Alt 10cm / De 30 cm a 10 cm</t>
  </si>
  <si>
    <t>P00844</t>
  </si>
  <si>
    <t>[P00845] Reducción Izq (Alt 5cm, De 40 cm a 20 cm) - Alt 5cm / De 40 cm a 20 cm</t>
  </si>
  <si>
    <t>P00845</t>
  </si>
  <si>
    <t>[P00846] Reducción Izq (Alt 8cm, De 40 cm a 20 cm) - Alt 8cm / De 40 cm a 20 cm</t>
  </si>
  <si>
    <t>P00846</t>
  </si>
  <si>
    <t>[P00847] Reducción Izq (Alt 10cm, De 40 cm a 20 cm) - Alt 10cm / De 40 cm a 20 cm</t>
  </si>
  <si>
    <t>P00847</t>
  </si>
  <si>
    <t>[P00848] Reductor Rc 20 Cm</t>
  </si>
  <si>
    <t>P00848</t>
  </si>
  <si>
    <t>[P00849] Reflector Led 50W - Vatio</t>
  </si>
  <si>
    <t>P00849</t>
  </si>
  <si>
    <t>[P00850] Reflector Solar (20 W) - 20 W</t>
  </si>
  <si>
    <t>P00850</t>
  </si>
  <si>
    <t>[P00851] Reflector Solar (40 W) - 40 W</t>
  </si>
  <si>
    <t>P00851</t>
  </si>
  <si>
    <t>[P00852] Reintegro</t>
  </si>
  <si>
    <t>P00852</t>
  </si>
  <si>
    <t>[P00853] Rejilla</t>
  </si>
  <si>
    <t>P00853</t>
  </si>
  <si>
    <t>[P00854] Relleno Para Puff</t>
  </si>
  <si>
    <t>P00854</t>
  </si>
  <si>
    <t>[P00855] Replanteo Topográfico</t>
  </si>
  <si>
    <t>P00855</t>
  </si>
  <si>
    <t>[P00856] Repuesto De Hincadora</t>
  </si>
  <si>
    <t>P00856</t>
  </si>
  <si>
    <t>[P00857] Repuestos De Vehículo</t>
  </si>
  <si>
    <t>P00857</t>
  </si>
  <si>
    <t>[P00858] Resistencia 470R</t>
  </si>
  <si>
    <t>P00858</t>
  </si>
  <si>
    <t>[P00859] Resistencia Rs 2K</t>
  </si>
  <si>
    <t>P00859</t>
  </si>
  <si>
    <t>[P00860] Riel</t>
  </si>
  <si>
    <t>[P00861] Router</t>
  </si>
  <si>
    <t>P00861</t>
  </si>
  <si>
    <t>[P00862] Router RG - EG210G-E</t>
  </si>
  <si>
    <t>[P00863] Sales Hub Professional</t>
  </si>
  <si>
    <t>P00863</t>
  </si>
  <si>
    <t>[P00864] Seccionador Tipo Cuchilla 600-630A  15 Kv</t>
  </si>
  <si>
    <t>P00864</t>
  </si>
  <si>
    <t>[P00865] Seguro Hotelero</t>
  </si>
  <si>
    <t>P00865</t>
  </si>
  <si>
    <t>[P00866] Sensor Filamento</t>
  </si>
  <si>
    <t>P00866</t>
  </si>
  <si>
    <t>[P00867] Sensor Movimiento</t>
  </si>
  <si>
    <t>P00867</t>
  </si>
  <si>
    <t>[P00868] Sensor Temperatura</t>
  </si>
  <si>
    <t>P00868</t>
  </si>
  <si>
    <t>[P00869] Sensor Ultrasónico De Velocidad</t>
  </si>
  <si>
    <t>P00869</t>
  </si>
  <si>
    <t>[P00870] Sensores Adicionales</t>
  </si>
  <si>
    <t>P00870</t>
  </si>
  <si>
    <t>[P00871] Separador Pvc Dn80 8 Ductos Liso 3" Horizontal-Vertical</t>
  </si>
  <si>
    <t>P00871</t>
  </si>
  <si>
    <t>[P00872] Separador Pvc Dn80 8 Ductos Liso 4" Horizontal-Vertical</t>
  </si>
  <si>
    <t>P00872</t>
  </si>
  <si>
    <t>[P00873] Separador Tubo Doble Pared Horizontal-Vertical (2") - 2"</t>
  </si>
  <si>
    <t>P00873</t>
  </si>
  <si>
    <t>[P00874] Separador Tubo Doble Pared Horizontal-Vertical (4") - 4"</t>
  </si>
  <si>
    <t>P00874</t>
  </si>
  <si>
    <t>[P00875] Servicio De Aseo</t>
  </si>
  <si>
    <t>P00875</t>
  </si>
  <si>
    <t>[P00876] Servicio De Botada De Escombros</t>
  </si>
  <si>
    <t>P00876</t>
  </si>
  <si>
    <t>[P00877] Servicio De Calibracion De Medidor</t>
  </si>
  <si>
    <t>P00877</t>
  </si>
  <si>
    <t>[P00878] Servicio De Consultoria</t>
  </si>
  <si>
    <t>P00878</t>
  </si>
  <si>
    <t>[P00879] Servicio De Generacion Y Almacenamiento En La Nube De Termsheet</t>
  </si>
  <si>
    <t>P00879</t>
  </si>
  <si>
    <t>[P00880] Servicio De Hospedaje</t>
  </si>
  <si>
    <t>P00880</t>
  </si>
  <si>
    <t>[P00881] Servicio De Medida Resistividad De  Terreno</t>
  </si>
  <si>
    <t>P00881</t>
  </si>
  <si>
    <t>[P00882] Servicio De Pruebas Y Diagnostico De Sistema</t>
  </si>
  <si>
    <t>P00882</t>
  </si>
  <si>
    <t>[P00883] Servicio De Revisión Estructural Subestación Eléctrica</t>
  </si>
  <si>
    <t>P00883</t>
  </si>
  <si>
    <t>[P00884] Servicio De Suministro De Cctv</t>
  </si>
  <si>
    <t>P00884</t>
  </si>
  <si>
    <t>[P00885] Servicio De Telecomunicaciones</t>
  </si>
  <si>
    <t>P00885</t>
  </si>
  <si>
    <t>[P00886] Servicio De Vigilancia</t>
  </si>
  <si>
    <t>[P00887] Servicio Descapote De Terreno</t>
  </si>
  <si>
    <t>[P00888] Servicio Diseños Arquitectonicos</t>
  </si>
  <si>
    <t>P00888</t>
  </si>
  <si>
    <t>[P00889] Servicio General</t>
  </si>
  <si>
    <t>P00889</t>
  </si>
  <si>
    <t>[P00890] Servicio Grabado Láser</t>
  </si>
  <si>
    <t>P00890</t>
  </si>
  <si>
    <t>[P00891] Servicio Limpieza General, Acarreo Y/O Disposición De Residuos Y/O Escombros.</t>
  </si>
  <si>
    <t>P00891</t>
  </si>
  <si>
    <t>[P00892] Servicio Movimiento De Tierras</t>
  </si>
  <si>
    <t>[P00893] Servicio de Disposición Final</t>
  </si>
  <si>
    <t>P00893</t>
  </si>
  <si>
    <t>[P00894] Servicios De  Consultoria Bogotá</t>
  </si>
  <si>
    <t>P00894</t>
  </si>
  <si>
    <t>[P00895] Señal PVC</t>
  </si>
  <si>
    <t>P00895</t>
  </si>
  <si>
    <t>[P00896] Sikaflex 515</t>
  </si>
  <si>
    <t>P00896</t>
  </si>
  <si>
    <t>[P00897] Silicona Cartucho</t>
  </si>
  <si>
    <t>P00897</t>
  </si>
  <si>
    <t>[P00898] Sistema Control Del Polvo</t>
  </si>
  <si>
    <t>P00898</t>
  </si>
  <si>
    <t>[P00899] Sistema De Control Y Seguridad</t>
  </si>
  <si>
    <t>[P00900] Sistema De Monitoreo</t>
  </si>
  <si>
    <t>P00900</t>
  </si>
  <si>
    <t>[P00901] Sistema De Protección Dc</t>
  </si>
  <si>
    <t>P00901</t>
  </si>
  <si>
    <t>[P00902] Sistema Solar Fotovoltaico</t>
  </si>
  <si>
    <t>P00902</t>
  </si>
  <si>
    <t>[P00903] Smartlogger 3000 A00Gl Solar Smart Monitor &amp; Data Logger</t>
  </si>
  <si>
    <t>P00903</t>
  </si>
  <si>
    <t>[P00904] Soat</t>
  </si>
  <si>
    <t>P00904</t>
  </si>
  <si>
    <t>[P00905] Soldadura Exotérmica (90 g) - 90 g</t>
  </si>
  <si>
    <t>[P00906] Soldadura Exotérmica (150 g) - 150 g</t>
  </si>
  <si>
    <t>[P00907] Soldadura Exotérmica (115 g) - 115 g</t>
  </si>
  <si>
    <t>P00907</t>
  </si>
  <si>
    <t>[P00908] Soldadura Exotérmica (250 g) - 250 g</t>
  </si>
  <si>
    <t>P00908</t>
  </si>
  <si>
    <t>[P00909] Soldadura Exotérmica (45 g) - 45 g</t>
  </si>
  <si>
    <t>P00909</t>
  </si>
  <si>
    <t>[P00910] Solicitud De Beneficios Tributarios</t>
  </si>
  <si>
    <t>[P00911] Soporte Anillo Plastico 8 Mm Para Alambron</t>
  </si>
  <si>
    <t>P00911</t>
  </si>
  <si>
    <t>[P00912] Soporte Bloqueo Asf500Zl</t>
  </si>
  <si>
    <t>P00912</t>
  </si>
  <si>
    <t>[P00913] Soporte Board</t>
  </si>
  <si>
    <t>P00913</t>
  </si>
  <si>
    <t>[P00914] Soporte De Camara</t>
  </si>
  <si>
    <t>P00914</t>
  </si>
  <si>
    <t>[P00915] Soporte De Cámara DH-PFA150-V3</t>
  </si>
  <si>
    <t>P00915</t>
  </si>
  <si>
    <t>[P00916] Soporte De Cámara DH-PFA152-E</t>
  </si>
  <si>
    <t>P00916</t>
  </si>
  <si>
    <t>[P00917] Soporte Giratorio Estandar</t>
  </si>
  <si>
    <t>P00917</t>
  </si>
  <si>
    <t>[P00918] Soporte Inversor+Tornilleria (Paquete x 5)</t>
  </si>
  <si>
    <t>P00918</t>
  </si>
  <si>
    <t>[P00919] Soporte Mensula</t>
  </si>
  <si>
    <t>P00919</t>
  </si>
  <si>
    <t>[P00920] Soporte Monitor</t>
  </si>
  <si>
    <t>P00920</t>
  </si>
  <si>
    <t>[P00921] Soporte Omega</t>
  </si>
  <si>
    <t>P00921</t>
  </si>
  <si>
    <t>[P00922] Soporte Peldaño Dentado Galvanizado (A 10cm) - A 10cm</t>
  </si>
  <si>
    <t>P00922</t>
  </si>
  <si>
    <t>[P00923] Soporte Peldaño Dentado Galvanizado (A 20cm) - A 20cm</t>
  </si>
  <si>
    <t>P00923</t>
  </si>
  <si>
    <t>[P00924] Soporte Peldaño Dentado Galvanizado (A 30cm) - A 30cm</t>
  </si>
  <si>
    <t>[P00925] Soporte Peldaño Dentado Galvanizado (A 40cm) - A 40cm</t>
  </si>
  <si>
    <t>P00925</t>
  </si>
  <si>
    <t>[P00926] Soporte Tanque</t>
  </si>
  <si>
    <t>P00926</t>
  </si>
  <si>
    <t>[P00927] Spray Galvanizado En Frío</t>
  </si>
  <si>
    <t>[P00928] Standard</t>
  </si>
  <si>
    <t>P00928</t>
  </si>
  <si>
    <t>[P00929] Stickers</t>
  </si>
  <si>
    <t>P00929</t>
  </si>
  <si>
    <t>[P00930] Subestación Eléctrica</t>
  </si>
  <si>
    <t>P00930</t>
  </si>
  <si>
    <t>[P00931] Suiche</t>
  </si>
  <si>
    <t>P00931</t>
  </si>
  <si>
    <t>[P00932] Suiche Metalico</t>
  </si>
  <si>
    <t>P00932</t>
  </si>
  <si>
    <t>[P00933] Sujetador Bandeja Tipo Perfil (Alt 8cm) - Alt 8cm</t>
  </si>
  <si>
    <t>P00933</t>
  </si>
  <si>
    <t>[P00934] Sujetador Bandeja Tipo Perfil (Alt 10cm) - Alt 10cm</t>
  </si>
  <si>
    <t>P00934</t>
  </si>
  <si>
    <t>[P00935] Suministro De Obra</t>
  </si>
  <si>
    <t>P00935</t>
  </si>
  <si>
    <t>[P00936] Switch No Poe 16 Puertos Base 1000</t>
  </si>
  <si>
    <t>P00936</t>
  </si>
  <si>
    <t>[P00937] Switch Smart Poe No Administrable</t>
  </si>
  <si>
    <t>[P00938] Switch Smart Poe RG- ES226GC-P</t>
  </si>
  <si>
    <t>[P00939] Tablero Baja Tensión</t>
  </si>
  <si>
    <t>P00939</t>
  </si>
  <si>
    <t>[P00940] Taladro</t>
  </si>
  <si>
    <t>P00940</t>
  </si>
  <si>
    <t>[P00941] Tanque</t>
  </si>
  <si>
    <t>P00941</t>
  </si>
  <si>
    <t>[P00942] Tapa Bandeja CH a 90° (A 10cm) - A 10cm</t>
  </si>
  <si>
    <t>P00942</t>
  </si>
  <si>
    <t>[P00943] Tapa Bandeja CH a 90° (A 20cm) - A 20cm</t>
  </si>
  <si>
    <t>P00943</t>
  </si>
  <si>
    <t>[P00944] Tapa Bandeja CH a 90° (A 30cm) - A 30cm</t>
  </si>
  <si>
    <t>P00944</t>
  </si>
  <si>
    <t>[P00945] Tapa Bandeja CH a 90° (A 40cm) - A 40cm</t>
  </si>
  <si>
    <t>P00945</t>
  </si>
  <si>
    <t>[P00946] Tapa Bandeja Tipo T Galvanizada (A 10cm) - A 10cm</t>
  </si>
  <si>
    <t>P00946</t>
  </si>
  <si>
    <t>[P00947] Tapa Bandeja Tipo T Galvanizada (A 20cm) - A 20cm</t>
  </si>
  <si>
    <t>P00947</t>
  </si>
  <si>
    <t>[P00948] Tapa Bandeja Tipo T Galvanizada (A 30cm) - A 30cm</t>
  </si>
  <si>
    <t>P00948</t>
  </si>
  <si>
    <t>[P00949] Tapa Bandeja Tipo T Galvanizada (A 40cm) - A 40cm</t>
  </si>
  <si>
    <t>P00949</t>
  </si>
  <si>
    <t>[P00950] Tapa Bandeja Tipo T Semigalvanizada (A 10cm) - A 10cm</t>
  </si>
  <si>
    <t>P00950</t>
  </si>
  <si>
    <t>[P00951] Tapa Bandeja Tipo T Semigalvanizada (A 20cm) - A 20cm</t>
  </si>
  <si>
    <t>P00951</t>
  </si>
  <si>
    <t>[P00952] Tapa Bandeja Tipo T Semigalvanizada (A 30cm) - A 30cm</t>
  </si>
  <si>
    <t>[P00953] Tapa Bandeja Tipo T Semigalvanizada (A 40cm) - A 40cm</t>
  </si>
  <si>
    <t>P00953</t>
  </si>
  <si>
    <t>[P00954] Tapa De Caja De Contador (Sin Contador)</t>
  </si>
  <si>
    <t>P00954</t>
  </si>
  <si>
    <t>[P00955] Tapa Reducción Izq (De 20 cm a 10 cm) - De 20 cm a 10 cm</t>
  </si>
  <si>
    <t>P00955</t>
  </si>
  <si>
    <t>[P00956] Tapa Reducción Izq (De 30 cm a 10 cm) - De 30 cm a 10 cm</t>
  </si>
  <si>
    <t>P00956</t>
  </si>
  <si>
    <t>[P00957] Tapa Reducción Izq (De 40 cm a 20 cm) - De 40 cm a 20 cm</t>
  </si>
  <si>
    <t>P00957</t>
  </si>
  <si>
    <t>[P00958] Tapa Superior Bandeja Galvanizada (L 1.2mt, A 10cm) - L 1.2mt / A 10cm</t>
  </si>
  <si>
    <t>P00958</t>
  </si>
  <si>
    <t>[P00959] Tapa Superior Bandeja Galvanizada (L 1.2mt, A 20cm) - L 1.2mt / A 20cm</t>
  </si>
  <si>
    <t>P00959</t>
  </si>
  <si>
    <t>[P00960] Tapa Superior Bandeja Galvanizada (L 1.2mt, A 30cm) - L 1.2mt / A 30cm</t>
  </si>
  <si>
    <t>P00960</t>
  </si>
  <si>
    <t>[P00961] Tapa Superior Bandeja Galvanizada (L 1.2mt, A 40cm) - L 1.2mt / A 40cm</t>
  </si>
  <si>
    <t>P00961</t>
  </si>
  <si>
    <t>[P00962] Tapa Superior Bandeja Galvanizada (L 2.4mt, A 10cm) - L 2.4mt / A 10cm</t>
  </si>
  <si>
    <t>P00962</t>
  </si>
  <si>
    <t>[P00963] Tapa Superior Bandeja Galvanizada (L 2.4mt, A 20cm) - L 2.4mt / A 20cm</t>
  </si>
  <si>
    <t>P00963</t>
  </si>
  <si>
    <t>[P00964] Tapa Superior Bandeja Galvanizada (L 2.4mt, A 30cm) - L 2.4mt / A 30cm</t>
  </si>
  <si>
    <t>P00964</t>
  </si>
  <si>
    <t>[P00965] Tapa Superior Bandeja Galvanizada (L 2.4mt, A 40cm) - L 2.4mt / A 40cm</t>
  </si>
  <si>
    <t>P00965</t>
  </si>
  <si>
    <t>[P00966] Tapa Superior Bandeja Galvanizada (L 3mt, A 10cm) - L 3mt / A 10cm</t>
  </si>
  <si>
    <t>P00966</t>
  </si>
  <si>
    <t>[P00967] Tapa Superior Bandeja Galvanizada (L 3mt, A 20cm) - L 3mt / A 20cm</t>
  </si>
  <si>
    <t>P00967</t>
  </si>
  <si>
    <t>[P00968] Tapa Superior Bandeja Galvanizada (L 3mt, A 30cm) - L 3mt / A 30cm</t>
  </si>
  <si>
    <t>P00968</t>
  </si>
  <si>
    <t>[P00969] Tapa Superior Bandeja Galvanizada (L 3mt, A 40cm) - L 3mt / A 40cm</t>
  </si>
  <si>
    <t>P00969</t>
  </si>
  <si>
    <t>[P00970] Tapete Aislante De Calor</t>
  </si>
  <si>
    <t>P00970</t>
  </si>
  <si>
    <t>[P00971] Tarifa Servicios Logisticos</t>
  </si>
  <si>
    <t>[P00972] Tarjeta Electronicas</t>
  </si>
  <si>
    <t>P00972</t>
  </si>
  <si>
    <t>[P00973] Tarjeta Inversor Ac</t>
  </si>
  <si>
    <t>P00973</t>
  </si>
  <si>
    <t>[P00974] Telurometro</t>
  </si>
  <si>
    <t>P00974</t>
  </si>
  <si>
    <t>[P00975] Teléfono</t>
  </si>
  <si>
    <t>P00975</t>
  </si>
  <si>
    <t>[P00976] Teléfono (copia)</t>
  </si>
  <si>
    <t>P00976</t>
  </si>
  <si>
    <t>[P00977] Tenaza Herpetologica Punta De Loro</t>
  </si>
  <si>
    <t>P00977</t>
  </si>
  <si>
    <t>[P00978] Terminal Estañada (35 KV, 250) - 1/2" / 35 KV / 250</t>
  </si>
  <si>
    <t>P00978</t>
  </si>
  <si>
    <t>[P00979] Terminal Estañada (35 KV, 350) - 1/2" / 35 KV / 350</t>
  </si>
  <si>
    <t>P00979</t>
  </si>
  <si>
    <t>[P00980] Terminal Estañada (15 KV, 250) - 1/2" / 15 KV / 250</t>
  </si>
  <si>
    <t>P00980</t>
  </si>
  <si>
    <t>[P00981] Terminal Estañada (15 KV, 350) - 1/2" / 15 KV / 350</t>
  </si>
  <si>
    <t>P00981</t>
  </si>
  <si>
    <t>[P00982] Terminal Estañada (35 KV, 400) - 1/2" / 35 KV / 400</t>
  </si>
  <si>
    <t>P00982</t>
  </si>
  <si>
    <t>[P00983] Terminal Estañada (35 KV, 500) - 1/2" / 35 KV / 500</t>
  </si>
  <si>
    <t>P00983</t>
  </si>
  <si>
    <t>[P00984] Terminal Estañada (15 KV, 400) - 1/2" / 15 KV / 400</t>
  </si>
  <si>
    <t>P00984</t>
  </si>
  <si>
    <t>[P00985] Terminal Estañada (15 KV, 500) - 1/2" / 15 KV / 500</t>
  </si>
  <si>
    <t>P00985</t>
  </si>
  <si>
    <t>[P00986] Terminal Ponchar</t>
  </si>
  <si>
    <t>P00986</t>
  </si>
  <si>
    <t>[P00987] Terminal Premoldeado Tipo Exterior con Kit de Tierra</t>
  </si>
  <si>
    <t>[P00988] Terminal Premoldeado Tipo Interior con Kit de Tierra</t>
  </si>
  <si>
    <t>P00988</t>
  </si>
  <si>
    <t>[P00989] Terminales Bimetalicas (Ojo, 2 AWG) - Ojo / 2 AWG</t>
  </si>
  <si>
    <t>P00989</t>
  </si>
  <si>
    <t>[P00990] Terminales Bimetalicas (Ojo, 4 AWG) - Ojo / 4 AWG</t>
  </si>
  <si>
    <t>P00990</t>
  </si>
  <si>
    <t>[P00991] Terminales Bimetalicas (Ojo, 6 AWG) - Ojo / 6 AWG</t>
  </si>
  <si>
    <t>P00991</t>
  </si>
  <si>
    <t>[P00992] Terminales Bimetalicas (Ojo, 8 AWG) - Ojo / 8 AWG</t>
  </si>
  <si>
    <t>P00992</t>
  </si>
  <si>
    <t>[P00993] Terminales Bimetalicas (Ojo, 1/0 AWG) - Ojo / 1/0 AWG</t>
  </si>
  <si>
    <t>[P00994] Terminales Bimetalicas (Pala, 2 AWG) - Pala / 2 AWG</t>
  </si>
  <si>
    <t>P00994</t>
  </si>
  <si>
    <t>[P00995] Terminales Bimetalicas (Pala, 4 AWG) - Pala / 4 AWG</t>
  </si>
  <si>
    <t>P00995</t>
  </si>
  <si>
    <t>[P00996] Terminales Bimetalicas (Pala, 6 AWG) - Pala / 6 AWG</t>
  </si>
  <si>
    <t>P00996</t>
  </si>
  <si>
    <t>[P00997] Terminales Bimetalicas (Pala, 8 AWG) - Pala / 8 AWG</t>
  </si>
  <si>
    <t>P00997</t>
  </si>
  <si>
    <t>[P00998] Terminales Bimetalicas (Pala, 1/0 AWG) - Pala / 1/0 AWG</t>
  </si>
  <si>
    <t>P00998</t>
  </si>
  <si>
    <t>[P00999] Terminales Bimetalicas KCMIL (Ojo, 350) - Ojo / 350</t>
  </si>
  <si>
    <t>P00999</t>
  </si>
  <si>
    <t>[P01000] Terminales Bimetalicas KCMIL (Ojo, 400) - Ojo / 400</t>
  </si>
  <si>
    <t>P01000</t>
  </si>
  <si>
    <t>[P01001] Terminales Bimetalicas KCMIL (Ojo, 500) - Ojo / 500</t>
  </si>
  <si>
    <t>P01001</t>
  </si>
  <si>
    <t>[P01002] Terminales Bimetalicas KCMIL (Pala, 350) - Pala / 350</t>
  </si>
  <si>
    <t>P01002</t>
  </si>
  <si>
    <t>[P01003] Terminales Bimetalicas KCMIL (Pala, 400) - Pala / 400</t>
  </si>
  <si>
    <t>P01003</t>
  </si>
  <si>
    <t>[P01004] Terminales Bimetalicas KCMIL (Pala, 500) - Pala / 500</t>
  </si>
  <si>
    <t>[P01005] Terminales Cobre (Ojo, 2 AWG) - Ojo / 2 AWG</t>
  </si>
  <si>
    <t>[P01006] Terminales Cobre (Ojo, 4 AWG) - Ojo / 4 AWG</t>
  </si>
  <si>
    <t>P01006</t>
  </si>
  <si>
    <t>[P01007] Terminales Cobre (Ojo, 1/0 AWG) - Ojo / 1/0 AWG</t>
  </si>
  <si>
    <t>[P01008] Terminales Cobre (Pala, 2 AWG) - Pala / 2 AWG</t>
  </si>
  <si>
    <t>P01008</t>
  </si>
  <si>
    <t>[P01009] Terminales Cobre (Pala, 4 AWG) - Pala / 4 AWG</t>
  </si>
  <si>
    <t>P01009</t>
  </si>
  <si>
    <t>[P01010] Terminales Cobre (Pala, 1/0 AWG) - Pala / 1/0 AWG</t>
  </si>
  <si>
    <t>P01010</t>
  </si>
  <si>
    <t>[P01011] Terminales Cobre Estañado (Ojo, 2 AWG) - Ojo / 2 AWG</t>
  </si>
  <si>
    <t>P01011</t>
  </si>
  <si>
    <t>[P01012] Terminales Cobre Estañado (Ojo, 4 AWG) - Ojo / 4 AWG</t>
  </si>
  <si>
    <t>P01012</t>
  </si>
  <si>
    <t>[P01013] Terminales Cobre Estañado (Ojo, 1/0 AWG) - Ojo / 1/0 AWG</t>
  </si>
  <si>
    <t>P01013</t>
  </si>
  <si>
    <t>[P01014] Terminales Cobre Estañado (Pala, 2 AWG) - Pala / 2 AWG</t>
  </si>
  <si>
    <t>P01014</t>
  </si>
  <si>
    <t>[P01015] Terminales Cobre Estañado (Pala, 4 AWG) - Pala / 4 AWG</t>
  </si>
  <si>
    <t>P01015</t>
  </si>
  <si>
    <t>[P01016] Terminales Cobre Estañado (Pala, 1/0 AWG) - Pala / 1/0 AWG</t>
  </si>
  <si>
    <t>P01016</t>
  </si>
  <si>
    <t>[P01017] Terminales Pin Hueco (Ojo, 10 AWG) - Ojo / 10 AWG</t>
  </si>
  <si>
    <t>P01017</t>
  </si>
  <si>
    <t>[P01018] Terminales Pin Hueco (Ojo, 12 AWG) - Ojo / 12 AWG</t>
  </si>
  <si>
    <t>[P01019] Terminales Pin Hueco (Pala, 10 AWG) - Pala / 10 AWG</t>
  </si>
  <si>
    <t>P01019</t>
  </si>
  <si>
    <t>[P01020] Terminales Pin Hueco (Pala, 12 AWG) - Pala / 12 AWG</t>
  </si>
  <si>
    <t>P01020</t>
  </si>
  <si>
    <t>[P01021] Thinner Corriente</t>
  </si>
  <si>
    <t>P01021</t>
  </si>
  <si>
    <t>[P01022] Toma Aereo Polo Tierra 15Amp</t>
  </si>
  <si>
    <t>P01022</t>
  </si>
  <si>
    <t>[P01023] Toma Corriente Doble Eti37</t>
  </si>
  <si>
    <t>P01023</t>
  </si>
  <si>
    <t>[P01024] Toma Doble 15A Sobreponer</t>
  </si>
  <si>
    <t>P01024</t>
  </si>
  <si>
    <t>[P01025] Toma Doble Gfci 15A 125V</t>
  </si>
  <si>
    <t>P01025</t>
  </si>
  <si>
    <t>[P01026] Toma Doble Polo Tierra 15Amp 125V Blanco</t>
  </si>
  <si>
    <t>P01026</t>
  </si>
  <si>
    <t>[P01027] Toma Doble Polo Tierra 20Amp 250V Blanco</t>
  </si>
  <si>
    <t>P01027</t>
  </si>
  <si>
    <t>[P01028] Tornillo</t>
  </si>
  <si>
    <t>P01028</t>
  </si>
  <si>
    <t>[P01029] Torquimetro De Caratura Rango De 10 - 100 Cnm</t>
  </si>
  <si>
    <t>P01029</t>
  </si>
  <si>
    <t>[P01030] Torquimetro De Caratura Rango De 50 - 400 Cnm</t>
  </si>
  <si>
    <t>P01030</t>
  </si>
  <si>
    <t>[P01031] Tpem 17.5Kv 13.8V3/0.12V3 5Va C0.5</t>
  </si>
  <si>
    <t>P01031</t>
  </si>
  <si>
    <t>[P01032] Trabajador Autorizado</t>
  </si>
  <si>
    <t>P01032</t>
  </si>
  <si>
    <t>[P01033] Trabajos Varios</t>
  </si>
  <si>
    <t>P01033</t>
  </si>
  <si>
    <t>[P01034] Tramites</t>
  </si>
  <si>
    <t>P01034</t>
  </si>
  <si>
    <t>[P01035] Transceptor</t>
  </si>
  <si>
    <t>P01035</t>
  </si>
  <si>
    <t>[P01036] Transformador Potencia 1500 kVA Dyn5 13200/800 V</t>
  </si>
  <si>
    <t>[P01037] Transformador Potencia 400 kVA Dyn5 13200/480 V</t>
  </si>
  <si>
    <t>P01037</t>
  </si>
  <si>
    <t>[P01038] Transformador de Potencia Tipo Exterior</t>
  </si>
  <si>
    <t>P01038</t>
  </si>
  <si>
    <t>[P01039] Transformador Potencia 13200/V3-120/V3</t>
  </si>
  <si>
    <t>P01039</t>
  </si>
  <si>
    <t>[P01040] Transformador de Corriente Tipo Exterior</t>
  </si>
  <si>
    <t>[P01041] Transporte</t>
  </si>
  <si>
    <t>P01041</t>
  </si>
  <si>
    <t>[P01042] Trazador De Curvas Iv 1500 V 40 A</t>
  </si>
  <si>
    <t>P01042</t>
  </si>
  <si>
    <t>[P01043] Trimmer Lateral</t>
  </si>
  <si>
    <t>P01043</t>
  </si>
  <si>
    <t>[P01044] Tuberia De Perforacion</t>
  </si>
  <si>
    <t>P01044</t>
  </si>
  <si>
    <t>[P01045] Tubo Anillado Poliamida (Rollo x 30 mts) (AGT-12 N) - AGT-12 N</t>
  </si>
  <si>
    <t>P01045</t>
  </si>
  <si>
    <t>[P01046] Tubo Anillado Poliamida (Rollo x 30 mts) (AGT-17 N) - AGT-17 N</t>
  </si>
  <si>
    <t>P01046</t>
  </si>
  <si>
    <t>[P01047] Tubo Anillado Poliamida (Rollo x 30 mts) (AGT- 95 N) - AGT- 95 N</t>
  </si>
  <si>
    <t>P01047</t>
  </si>
  <si>
    <t>[P01048] Tubo Anillado Poliamida (Rollo x 30 mts) (AGT-48 N) - AGT-48 N</t>
  </si>
  <si>
    <t>P01048</t>
  </si>
  <si>
    <t>[P01049] Tubo Curvable Doble Pared (2", Ligera UV) - 2" / Ligera UV</t>
  </si>
  <si>
    <t>[P01050] Tubo Curvable Doble Pared (2", Normal) - 2" / Normal</t>
  </si>
  <si>
    <t>[P01051] Tubo Curvable Doble Pared (4", Ligera UV) - 4" / Ligera UV</t>
  </si>
  <si>
    <t>[P01052] Tubo Curvable Doble Pared (4", Normal) - 4" / Normal</t>
  </si>
  <si>
    <t>[P01053] Tubo Curvable Doble Pared (3/4", Ligera UV) - 3/4" / Ligera UV</t>
  </si>
  <si>
    <t>P01053</t>
  </si>
  <si>
    <t>[P01054] Tubo Curvable Doble Pared (3/4", Normal) - 3/4" / Normal</t>
  </si>
  <si>
    <t>P01054</t>
  </si>
  <si>
    <t>[P01055] Tubo EMT (1/2") - 1/2"</t>
  </si>
  <si>
    <t>P01055</t>
  </si>
  <si>
    <t>[P01056] Tubo EMT (3/4") - 3/4"</t>
  </si>
  <si>
    <t>P01056</t>
  </si>
  <si>
    <t>[P01057] Tubo EMT (1") - 1"</t>
  </si>
  <si>
    <t>P01057</t>
  </si>
  <si>
    <t>[P01058] Tubo EMT (1 1/2") - 1 1/2"</t>
  </si>
  <si>
    <t>P01058</t>
  </si>
  <si>
    <t>[P01059] Tubo EMT (1 1/4") - 1 1/4"</t>
  </si>
  <si>
    <t>P01059</t>
  </si>
  <si>
    <t>[P01060] Tubo EMT (2") - 2"</t>
  </si>
  <si>
    <t>P01060</t>
  </si>
  <si>
    <t>[P01061] Tubo EMT (3") - 3"</t>
  </si>
  <si>
    <t>P01061</t>
  </si>
  <si>
    <t>[P01062] Tubo EMT (4") - 4"</t>
  </si>
  <si>
    <t>P01062</t>
  </si>
  <si>
    <t>[P01063] Tubo Galvanizado Pesado (1/2") - 1/2"</t>
  </si>
  <si>
    <t>P01063</t>
  </si>
  <si>
    <t>[P01064] Tubo Galvanizado Pesado (3/4") - 3/4"</t>
  </si>
  <si>
    <t>P01064</t>
  </si>
  <si>
    <t>[P01065] Tubo Galvanizado Pesado (1") - 1"</t>
  </si>
  <si>
    <t>P01065</t>
  </si>
  <si>
    <t>[P01066] Tubo Galvanizado Pesado (1 1/2") - 1 1/2"</t>
  </si>
  <si>
    <t>P01066</t>
  </si>
  <si>
    <t>[P01067] Tubo Galvanizado Pesado (1 1/4") - 1 1/4"</t>
  </si>
  <si>
    <t>P01067</t>
  </si>
  <si>
    <t>[P01068] Tubo Galvanizado Pesado (2") - 2"</t>
  </si>
  <si>
    <t>[P01069] Tubo Galvanizado Pesado (3") - 3"</t>
  </si>
  <si>
    <t>P01069</t>
  </si>
  <si>
    <t>[P01070] Tubo Galvanizado Pesado (4") - 4"</t>
  </si>
  <si>
    <t>[P01071] Tubo IMC (1/2") - 1/2"</t>
  </si>
  <si>
    <t>P01071</t>
  </si>
  <si>
    <t>[P01072] Tubo IMC (3/4") - 3/4"</t>
  </si>
  <si>
    <t>P01072</t>
  </si>
  <si>
    <t>[P01073] Tubo IMC (1") - 1"</t>
  </si>
  <si>
    <t>P01073</t>
  </si>
  <si>
    <t>[P01074] Tubo IMC (1 1/2") - 1 1/2"</t>
  </si>
  <si>
    <t>P01074</t>
  </si>
  <si>
    <t>[P01075] Tubo IMC (1 1/4") - 1 1/4"</t>
  </si>
  <si>
    <t>P01075</t>
  </si>
  <si>
    <t>[P01076] Tubo IMC (2") - 2"</t>
  </si>
  <si>
    <t>P01076</t>
  </si>
  <si>
    <t>[P01077] Tubo IMC (3") - 3"</t>
  </si>
  <si>
    <t>P01077</t>
  </si>
  <si>
    <t>[P01078] Tubo IMC (4") - 4"</t>
  </si>
  <si>
    <t>P01078</t>
  </si>
  <si>
    <t>[P01079] Tubo PVC (1/2") - 1/2"</t>
  </si>
  <si>
    <t>P01079</t>
  </si>
  <si>
    <t>[P01080] Tubo PVC (3/4") - 3/4"</t>
  </si>
  <si>
    <t>P01080</t>
  </si>
  <si>
    <t>[P01081] Tubo PVC (1") - 1"</t>
  </si>
  <si>
    <t>P01081</t>
  </si>
  <si>
    <t>[P01082] Tubo PVC (1 1/2") - 1 1/2"</t>
  </si>
  <si>
    <t>P01082</t>
  </si>
  <si>
    <t>[P01083] Tubo PVC (1 1/4") - 1 1/4"</t>
  </si>
  <si>
    <t>P01083</t>
  </si>
  <si>
    <t>[P01084] Tubo PVC (2") - 2"</t>
  </si>
  <si>
    <t>P01084</t>
  </si>
  <si>
    <t>[P01085] Tubo PVC (3") - 3"</t>
  </si>
  <si>
    <t>P01085</t>
  </si>
  <si>
    <t>[P01086] Tubo PVC (4") - 4"</t>
  </si>
  <si>
    <t>P01086</t>
  </si>
  <si>
    <t>[P01087] Tubo TPI (Rollo x 75m) (2", Ligera UV) - 2" / Ligera UV</t>
  </si>
  <si>
    <t>P01087</t>
  </si>
  <si>
    <t>[P01088] Tubo TPI (Rollo x 75m) (2", Normal) - 2" / Normal</t>
  </si>
  <si>
    <t>P01088</t>
  </si>
  <si>
    <t>[P01089] Tubo TPI (Rollo x 75m) (4", Ligera UV) - 4" / Ligera UV</t>
  </si>
  <si>
    <t>P01089</t>
  </si>
  <si>
    <t>[P01090] Tubo TPI (Rollo x 75m) (4", Normal) - 4" / Normal</t>
  </si>
  <si>
    <t>P01090</t>
  </si>
  <si>
    <t>[P01091] Tubo TPI (Rollo x 75m) (3/4", Ligera UV) - 3/4" / Ligera UV</t>
  </si>
  <si>
    <t>[P01092] Tubo TPI (Rollo x 75m) (3/4", Normal) - 3/4" / Normal</t>
  </si>
  <si>
    <t>P01092</t>
  </si>
  <si>
    <t>[P01093] Tuerca</t>
  </si>
  <si>
    <t>P01093</t>
  </si>
  <si>
    <t>[P01094] Tuerca Recta Con Resorte (1/2") - 1/2"</t>
  </si>
  <si>
    <t>P01094</t>
  </si>
  <si>
    <t>[P01095] Tuerca Recta Con Resorte (3/4") - 3/4"</t>
  </si>
  <si>
    <t>P01095</t>
  </si>
  <si>
    <t>[P01096] Unión</t>
  </si>
  <si>
    <t>P01096</t>
  </si>
  <si>
    <t>[P01097] Unión De Ensamble</t>
  </si>
  <si>
    <t>P01097</t>
  </si>
  <si>
    <t>[P01098] Unión IMC (1/2") - 1/2"</t>
  </si>
  <si>
    <t>P01098</t>
  </si>
  <si>
    <t>[P01099] Unión IMC (3/4") - 3/4"</t>
  </si>
  <si>
    <t>P01099</t>
  </si>
  <si>
    <t>[P01100] Unión IMC (1") - 1"</t>
  </si>
  <si>
    <t>P01100</t>
  </si>
  <si>
    <t>[P01101] Unión IMC (1 1/2") - 1 1/2"</t>
  </si>
  <si>
    <t>P01101</t>
  </si>
  <si>
    <t>[P01102] Unión IMC (1 1/4") - 1 1/4"</t>
  </si>
  <si>
    <t>P01102</t>
  </si>
  <si>
    <t>[P01103] Unión IMC (2") - 2"</t>
  </si>
  <si>
    <t>P01103</t>
  </si>
  <si>
    <t>[P01104] Unión IMC (4") - 4"</t>
  </si>
  <si>
    <t>P01104</t>
  </si>
  <si>
    <t>[P01105] Unión PVC (1/2") - 1/2"</t>
  </si>
  <si>
    <t>P01105</t>
  </si>
  <si>
    <t>[P01106] Unión PVC (3/4") - 3/4"</t>
  </si>
  <si>
    <t>P01106</t>
  </si>
  <si>
    <t>[P01107] Unión PVC (1") - 1"</t>
  </si>
  <si>
    <t>P01107</t>
  </si>
  <si>
    <t>[P01108] Unión PVC (1 1/2") - 1 1/2"</t>
  </si>
  <si>
    <t>P01108</t>
  </si>
  <si>
    <t>[P01109] Unión PVC (1 1/4") - 1 1/4"</t>
  </si>
  <si>
    <t>P01109</t>
  </si>
  <si>
    <t>[P01110] Unión PVC (2") - 2"</t>
  </si>
  <si>
    <t>P01110</t>
  </si>
  <si>
    <t>[P01111] Unión PVC (4") - 4"</t>
  </si>
  <si>
    <t>P01111</t>
  </si>
  <si>
    <t>[P01112] Unión Platina Galvanizada</t>
  </si>
  <si>
    <t>P01112</t>
  </si>
  <si>
    <t>[P01113] Ups 3Kva 220V</t>
  </si>
  <si>
    <t>P01113</t>
  </si>
  <si>
    <t>[P01114] Ups Online 1 Kva 220A</t>
  </si>
  <si>
    <t>P01114</t>
  </si>
  <si>
    <t>[P01115] Usb</t>
  </si>
  <si>
    <t>P01115</t>
  </si>
  <si>
    <t>[P01116] Utilidad</t>
  </si>
  <si>
    <t>P01116</t>
  </si>
  <si>
    <t>[P01117] Valvula</t>
  </si>
  <si>
    <t>P01117</t>
  </si>
  <si>
    <t>[P01118] Varilla De Cobre 5/8 x 2,4 m</t>
  </si>
  <si>
    <t>P01118</t>
  </si>
  <si>
    <t>[P01119] Veneno</t>
  </si>
  <si>
    <t>P01119</t>
  </si>
  <si>
    <t>[P01120] Venta De Servicio De Arrendamiento De Bienes Inmuebles</t>
  </si>
  <si>
    <t>P01120</t>
  </si>
  <si>
    <t>[P01121] Ventilador</t>
  </si>
  <si>
    <t>P01121</t>
  </si>
  <si>
    <t>[P01122] Verificacion Y Certificacion Frontera De Generacion</t>
  </si>
  <si>
    <t>P01122</t>
  </si>
  <si>
    <t>[P01123] Viaticos</t>
  </si>
  <si>
    <t>P01123</t>
  </si>
  <si>
    <t>[P01124] Visita Técnica</t>
  </si>
  <si>
    <t>P01124</t>
  </si>
  <si>
    <t>[P01125] Vocero A-Dh-Vcs-Sh30</t>
  </si>
  <si>
    <t>[P01126] Vocero Dh-Vcs-Sh30</t>
  </si>
  <si>
    <t>P01126</t>
  </si>
  <si>
    <t>[P01127] X__MEDIDOR TRIFASICO 3X57/110 277/480V</t>
  </si>
  <si>
    <t>P01127</t>
  </si>
  <si>
    <t>[P01128] Zuncho Plástico Negro De 1000 Metros</t>
  </si>
  <si>
    <t>[P01129] combo</t>
  </si>
  <si>
    <t>P01129</t>
  </si>
  <si>
    <t>[P01130] Asesoría Técnica</t>
  </si>
  <si>
    <t>P01130</t>
  </si>
  <si>
    <t>[P01131] Boquilla (1/2") - IMC / 1/2"</t>
  </si>
  <si>
    <t>P01131</t>
  </si>
  <si>
    <t>[P01132] Boquilla (3/4") - IMC / 3/4"</t>
  </si>
  <si>
    <t>P01132</t>
  </si>
  <si>
    <t>[P01133] Boquilla (1") - IMC / 1"</t>
  </si>
  <si>
    <t>P01133</t>
  </si>
  <si>
    <t>[P01134] Contratuerca (1/2") - IMC / 1/2"</t>
  </si>
  <si>
    <t>P01134</t>
  </si>
  <si>
    <t>[P01135] Contratuerca (3/4") - IMC / 3/4"</t>
  </si>
  <si>
    <t>P01135</t>
  </si>
  <si>
    <t>[P01136] Contratuerca (1") - IMC / 1"</t>
  </si>
  <si>
    <t>P01136</t>
  </si>
  <si>
    <t>[P01137] Bota de Seguridad Caña Alta (Negro, 38) - Negro / 38</t>
  </si>
  <si>
    <t>P01137</t>
  </si>
  <si>
    <t>[P01138] Bota de Seguridad Caña Alta (Negro, 37) - Negro / 37</t>
  </si>
  <si>
    <t>P01138</t>
  </si>
  <si>
    <t>[P01139] Bota de Seguridad Caña Alta (Negro, 39) - Negro / 39</t>
  </si>
  <si>
    <t>P01139</t>
  </si>
  <si>
    <t>[P01140] Bota de Seguridad Caña Alta (Negro, 40) - Negro / 40</t>
  </si>
  <si>
    <t>P01140</t>
  </si>
  <si>
    <t>[P01141] Bota de Seguridad Caña Alta (Negro, 41) - Negro / 41</t>
  </si>
  <si>
    <t>P01141</t>
  </si>
  <si>
    <t>[P01142] Bota de Seguridad Caña Alta (Negro, 42) - Negro / 42</t>
  </si>
  <si>
    <t>P01142</t>
  </si>
  <si>
    <t>[P01143] Bota de Seguridad Caña Alta (Negro, 43) - Negro / 43</t>
  </si>
  <si>
    <t>P01143</t>
  </si>
  <si>
    <t>[P01144] Bota de Seguridad Caña Alta (Negro, 45) - Negro / 45</t>
  </si>
  <si>
    <t>P01144</t>
  </si>
  <si>
    <t>[P01145] Bota de Seguridad Caña Alta (Café, 38) - Café / 38</t>
  </si>
  <si>
    <t>P01145</t>
  </si>
  <si>
    <t>[P01146] Bota de Seguridad Caña Alta (Café, 37) - Café / 37</t>
  </si>
  <si>
    <t>P01146</t>
  </si>
  <si>
    <t>[P01147] Bota de Seguridad Caña Alta (Café, 39) - Café / 39</t>
  </si>
  <si>
    <t>P01147</t>
  </si>
  <si>
    <t>[P01148] Bota de Seguridad Caña Alta (Café, 40) - Café / 40</t>
  </si>
  <si>
    <t>P01148</t>
  </si>
  <si>
    <t>[P01149] Bota de Seguridad Caña Alta (Café, 41) - Café / 41</t>
  </si>
  <si>
    <t>P01149</t>
  </si>
  <si>
    <t>[P01150] Bota de Seguridad Caña Alta (Café, 42) - Café / 42</t>
  </si>
  <si>
    <t>P01150</t>
  </si>
  <si>
    <t>[P01151] Bota de Seguridad Caña Alta (Café, 43) - Café / 43</t>
  </si>
  <si>
    <t>P01151</t>
  </si>
  <si>
    <t>[P01152] Bota de Seguridad Caña Alta (Café, 45) - Café / 45</t>
  </si>
  <si>
    <t>P01152</t>
  </si>
  <si>
    <t>[P01153] Bota de Cuero (Negro, 36) - Negro / 36</t>
  </si>
  <si>
    <t>P01153</t>
  </si>
  <si>
    <t>[P01154] Bota de Cuero (Negro, 38) - Negro / 38</t>
  </si>
  <si>
    <t>P01154</t>
  </si>
  <si>
    <t>[P01155] Bota de Cuero (Negro, 37) - Negro / 37</t>
  </si>
  <si>
    <t>P01155</t>
  </si>
  <si>
    <t>[P01156] Bota de Cuero (Negro, 39) - Negro / 39</t>
  </si>
  <si>
    <t>P01156</t>
  </si>
  <si>
    <t>[P01157] Bota de Cuero (Negro, 40) - Negro / 40</t>
  </si>
  <si>
    <t>P01157</t>
  </si>
  <si>
    <t>[P01158] Bota de Cuero (Negro, 41) - Negro / 41</t>
  </si>
  <si>
    <t>P01158</t>
  </si>
  <si>
    <t>[P01159] Bota de Cuero (Negro, 42) - Negro / 42</t>
  </si>
  <si>
    <t>P01159</t>
  </si>
  <si>
    <t>[P01160] Bota de Cuero (Negro, 43) - Negro / 43</t>
  </si>
  <si>
    <t>P01160</t>
  </si>
  <si>
    <t>[P01161] Bota de Cuero (Negro, 45) - Negro / 45</t>
  </si>
  <si>
    <t>P01161</t>
  </si>
  <si>
    <t>[P01162] Bota de Cuero (Café, 36) - Café / 36</t>
  </si>
  <si>
    <t>P01162</t>
  </si>
  <si>
    <t>[P01163] Bota de Cuero (Café, 38) - Café / 38</t>
  </si>
  <si>
    <t>P01163</t>
  </si>
  <si>
    <t>[P01164] Bota de Cuero (Café, 37) - Café / 37</t>
  </si>
  <si>
    <t>P01164</t>
  </si>
  <si>
    <t>[P01165] Bota de Cuero (Café, 39) - Café / 39</t>
  </si>
  <si>
    <t>P01165</t>
  </si>
  <si>
    <t>[P01166] Bota de Cuero (Café, 40) - Café / 40</t>
  </si>
  <si>
    <t>P01166</t>
  </si>
  <si>
    <t>[P01167] Bota de Cuero (Café, 41) - Café / 41</t>
  </si>
  <si>
    <t>P01167</t>
  </si>
  <si>
    <t>[P01168] Bota de Cuero (Café, 42) - Café / 42</t>
  </si>
  <si>
    <t>P01168</t>
  </si>
  <si>
    <t>[P01169] Bota de Cuero (Café, 43) - Café / 43</t>
  </si>
  <si>
    <t>P01169</t>
  </si>
  <si>
    <t>[P01170] Bota de Cuero (Café, 45) - Café / 45</t>
  </si>
  <si>
    <t>P01170</t>
  </si>
  <si>
    <t>[P01171] Bota de Cuero Solver (Negro, 36) - Negro / Puntera Reforzada / 36</t>
  </si>
  <si>
    <t>P01171</t>
  </si>
  <si>
    <t>[P01172] Bota de Cuero Solver (Café, 36) - Café / Puntera Reforzada / 36</t>
  </si>
  <si>
    <t>P01172</t>
  </si>
  <si>
    <t>[P01173] Bota de Cuero Solver (Negro, 38) - Negro / Puntera Reforzada / 38</t>
  </si>
  <si>
    <t>P01173</t>
  </si>
  <si>
    <t>[P01174] Bota de Cuero Solver (Café, 38) - Café / Puntera Reforzada / 38</t>
  </si>
  <si>
    <t>P01174</t>
  </si>
  <si>
    <t>[P01175] Bota de Cuero Solver (Negro, 37) - Negro / Puntera Reforzada / 37</t>
  </si>
  <si>
    <t>P01175</t>
  </si>
  <si>
    <t>[P01176] Bota de Cuero Solver (Café, 37) - Café / Puntera Reforzada / 37</t>
  </si>
  <si>
    <t>P01176</t>
  </si>
  <si>
    <t>[P01177] Bota de Cuero Solver (Negro, 39) - Negro / Puntera Reforzada / 39</t>
  </si>
  <si>
    <t>P01177</t>
  </si>
  <si>
    <t>[P01178] Bota de Cuero Solver (Café, 39) - Café / Puntera Reforzada / 39</t>
  </si>
  <si>
    <t>P01178</t>
  </si>
  <si>
    <t>[P01179] Bota de Cuero Solver (Negro, 40) - Negro / Puntera Reforzada / 40</t>
  </si>
  <si>
    <t>P01179</t>
  </si>
  <si>
    <t>[P01180] Bota de Cuero Solver (Café, 40) - Café / Puntera Reforzada / 40</t>
  </si>
  <si>
    <t>P01180</t>
  </si>
  <si>
    <t>[P01181] Bota de Cuero Solver (Negro, 41) - Negro / Puntera Reforzada / 41</t>
  </si>
  <si>
    <t>P01181</t>
  </si>
  <si>
    <t>[P01182] Bota de Cuero Solver (Café, 41) - Café / Puntera Reforzada / 41</t>
  </si>
  <si>
    <t>P01182</t>
  </si>
  <si>
    <t>[P01183] Bota de Cuero Solver (Negro, 42) - Negro / Puntera Reforzada / 42</t>
  </si>
  <si>
    <t>P01183</t>
  </si>
  <si>
    <t>[P01184] Bota de Cuero Solver (Café, 42) - Café / Puntera Reforzada / 42</t>
  </si>
  <si>
    <t>P01184</t>
  </si>
  <si>
    <t>[P01185] Bota de Cuero Solver (Negro, 43) - Negro / Puntera Reforzada / 43</t>
  </si>
  <si>
    <t>P01185</t>
  </si>
  <si>
    <t>[P01186] Bota de Cuero Solver (Café, 43) - Café / Puntera Reforzada / 43</t>
  </si>
  <si>
    <t>P01186</t>
  </si>
  <si>
    <t>[P01187] Bota de Cuero Solver (Negro, 45) - Negro / Puntera Reforzada / 45</t>
  </si>
  <si>
    <t>P01187</t>
  </si>
  <si>
    <t>[P01188] Bota de Cuero Solver (Café, 45) - Café / Puntera Reforzada / 45</t>
  </si>
  <si>
    <t>P01188</t>
  </si>
  <si>
    <t>[P01189] Bota de Cuero Solver (Negro, 44) - Negro / Puntera Reforzada / 44</t>
  </si>
  <si>
    <t>P01189</t>
  </si>
  <si>
    <t>[P01190] Bota de Cuero Solver (Café, 44) - Café / Puntera Reforzada / 44</t>
  </si>
  <si>
    <t>P01190</t>
  </si>
  <si>
    <t>[P01191] Bota de Seguridad (Negro, 36) - Negro / 36</t>
  </si>
  <si>
    <t>P01191</t>
  </si>
  <si>
    <t>[P01192] Bota de Seguridad (Café, 36) - Café / 36</t>
  </si>
  <si>
    <t>P01192</t>
  </si>
  <si>
    <t>[P01193] Bota de Seguridad (Negro, 38) - Negro / 38</t>
  </si>
  <si>
    <t>P01193</t>
  </si>
  <si>
    <t>[P01194] Bota de Seguridad (Café, 38) - Café / 38</t>
  </si>
  <si>
    <t>P01194</t>
  </si>
  <si>
    <t>[P01195] Bota de Seguridad (Negro, 37) - Negro / 37</t>
  </si>
  <si>
    <t>P01195</t>
  </si>
  <si>
    <t>[P01196] Bota de Seguridad (Café, 37) - Café / 37</t>
  </si>
  <si>
    <t>P01196</t>
  </si>
  <si>
    <t>[P01197] Bota de Seguridad (Negro, 39) - Negro / 39</t>
  </si>
  <si>
    <t>P01197</t>
  </si>
  <si>
    <t>[P01198] Bota de Seguridad (Café, 39) - Café / 39</t>
  </si>
  <si>
    <t>P01198</t>
  </si>
  <si>
    <t>[P01199] Bota de Seguridad (Negro, 40) - Negro / 40</t>
  </si>
  <si>
    <t>P01199</t>
  </si>
  <si>
    <t>[P01200] Bota de Seguridad (Café, 40) - Café / 40</t>
  </si>
  <si>
    <t>P01200</t>
  </si>
  <si>
    <t>[P01201] Bota de Seguridad (Negro, 41) - Negro / 41</t>
  </si>
  <si>
    <t>P01201</t>
  </si>
  <si>
    <t>[P01202] Bota de Seguridad (Café, 41) - Café / 41</t>
  </si>
  <si>
    <t>P01202</t>
  </si>
  <si>
    <t>[P01203] Bota de Seguridad (Negro, 42) - Negro / 42</t>
  </si>
  <si>
    <t>P01203</t>
  </si>
  <si>
    <t>[P01204] Bota de Seguridad (Café, 42) - Café / 42</t>
  </si>
  <si>
    <t>P01204</t>
  </si>
  <si>
    <t>[P01205] Bota de Seguridad (Negro, 43) - Negro / 43</t>
  </si>
  <si>
    <t>P01205</t>
  </si>
  <si>
    <t>[P01206] Bota de Seguridad (Café, 43) - Café / 43</t>
  </si>
  <si>
    <t>P01206</t>
  </si>
  <si>
    <t>[P01207] Bota de Seguridad (Negro, 45) - Negro / 45</t>
  </si>
  <si>
    <t>P01207</t>
  </si>
  <si>
    <t>[P01208] Bota de Seguridad (Café, 45) - Café / 45</t>
  </si>
  <si>
    <t>P01208</t>
  </si>
  <si>
    <t>[P01209] Cinta Ducto</t>
  </si>
  <si>
    <t>P01209</t>
  </si>
  <si>
    <t>[P01210] Exámenes Médicos Egreso</t>
  </si>
  <si>
    <t>P01210</t>
  </si>
  <si>
    <t>[P01211] Exámenes Médicos Ingreso</t>
  </si>
  <si>
    <t>P01211</t>
  </si>
  <si>
    <t>[P01212] Exámenes Médicos Periódico</t>
  </si>
  <si>
    <t>P01212</t>
  </si>
  <si>
    <t>[P01213] Inversor HUAWEI SUN2000-3KTL-L1</t>
  </si>
  <si>
    <t>P01213</t>
  </si>
  <si>
    <t>[P01214] Molde Cable-Varilla 2 AWG "T"  Ref: Sg1Tn 8847</t>
  </si>
  <si>
    <t>P01214</t>
  </si>
  <si>
    <t>[P01215] Molde Cable-Varilla 4/0 AWG "T" Ref:Sg1Tn5883</t>
  </si>
  <si>
    <t>P01215</t>
  </si>
  <si>
    <t>[P01216] Soldadura Exotérmica (65 g) - 65 g</t>
  </si>
  <si>
    <t>[P01217] Soldadura Exotérmica (200 g) - 200 g</t>
  </si>
  <si>
    <t>P01217</t>
  </si>
  <si>
    <t>[P01218] Tubo PVC (6") - 6"</t>
  </si>
  <si>
    <t>P01218</t>
  </si>
  <si>
    <t>[P01219] ALIMENTOS</t>
  </si>
  <si>
    <t>P01219</t>
  </si>
  <si>
    <t>[P01220] Aislador Tipo Poste Line Post Con Pin Para 34.5 Kv Ansi 57-2</t>
  </si>
  <si>
    <t>P01220</t>
  </si>
  <si>
    <t>[P01221] Bandeja lisa BL1001</t>
  </si>
  <si>
    <t>[P01222] Bloque Distribución Tipo Onka 3Líneas/Barraje 7 huecos por barraje 80A 400 V</t>
  </si>
  <si>
    <t>[P01223] Cable Cobre (2/0 AWG, Desnudo) - 2/0 AWG / Desnudo</t>
  </si>
  <si>
    <t>P01223</t>
  </si>
  <si>
    <t>[P01224] Cable Cobre (2/0 AWG, Encauchetado) - 2/0 AWG / Encauchetado</t>
  </si>
  <si>
    <t>P01224</t>
  </si>
  <si>
    <t>[P01225] Caja LIU</t>
  </si>
  <si>
    <t>P01225</t>
  </si>
  <si>
    <t>[P01226] Caja Plastica (L 30cm x 30cm x 30cm, Control) - IP 65 / L 30cm x 30cm x 30cm / Control</t>
  </si>
  <si>
    <t>P01226</t>
  </si>
  <si>
    <t>[P01227] Caja Plastica (L 30cm x 30cm x 30cm, Inspección) - IP 65 / L 30cm x 30cm x 30cm / Inspección</t>
  </si>
  <si>
    <t>P01227</t>
  </si>
  <si>
    <t>[P01228] Caja Plastica (L 30cm x 30cm x 30cm, Paso) - IP 65 / L 30cm x 30cm x 30cm / Paso</t>
  </si>
  <si>
    <t>P01228</t>
  </si>
  <si>
    <t>[P01229] Cortacircuito 38Kv, 100A, 150 Kbil, 8 Ka</t>
  </si>
  <si>
    <t>P01229</t>
  </si>
  <si>
    <t>[P01230] Dotación Magia Labs (Blanco, S) - Blanco / S</t>
  </si>
  <si>
    <t>P01230</t>
  </si>
  <si>
    <t>[P01231] Dotación Magia Labs (Blanco, M) - Blanco / M</t>
  </si>
  <si>
    <t>P01231</t>
  </si>
  <si>
    <t>[P01232] Dotación Magia Labs (Blanco, L) - Blanco / L</t>
  </si>
  <si>
    <t>P01232</t>
  </si>
  <si>
    <t>[P01233] Dotación Magia Labs (Blanco, XL) - Blanco / XL</t>
  </si>
  <si>
    <t>P01233</t>
  </si>
  <si>
    <t>[P01234] Dotación Magia Labs (Negro, S) - Negro / S</t>
  </si>
  <si>
    <t>P01234</t>
  </si>
  <si>
    <t>[P01235] Dotación Magia Labs (Negro, M) - Negro / M</t>
  </si>
  <si>
    <t>P01235</t>
  </si>
  <si>
    <t>[P01236] Dotación Magia Labs (Negro, L) - Negro / L</t>
  </si>
  <si>
    <t>P01236</t>
  </si>
  <si>
    <t>[P01237] Dotación Magia Labs (Negro, XL) - Negro / XL</t>
  </si>
  <si>
    <t>P01237</t>
  </si>
  <si>
    <t>[P01238] Dotación Magia Labs (Blanco, 2XL) - Blanco / 2XL</t>
  </si>
  <si>
    <t>P01238</t>
  </si>
  <si>
    <t>[P01239] Dotación Magia Labs (Negro, 2XL) - Negro / 2XL</t>
  </si>
  <si>
    <t>P01239</t>
  </si>
  <si>
    <t>[P01240] Dotación Magia Labs (Negro, XL)</t>
  </si>
  <si>
    <t>P01240</t>
  </si>
  <si>
    <t>[P01241] Dps Polimerico 36Kv 10Ka</t>
  </si>
  <si>
    <t>P01241</t>
  </si>
  <si>
    <t>[P01242] Herraje</t>
  </si>
  <si>
    <t>[P01243] Inversor HUAWEI SUN2000-249KTL-H1</t>
  </si>
  <si>
    <t>[P01244] Molde Horizontal 1/0 AWG "X"  Ref: Sg1Tn 2694</t>
  </si>
  <si>
    <t>[P01245] Molde Horizontal 2 AWG "X"  Ref: Sg1Tn 2689</t>
  </si>
  <si>
    <t>P01245</t>
  </si>
  <si>
    <t>[P01246] Molde Horizontal 2/0 -2 AWG  "T" Ref: Sg1Tn 235</t>
  </si>
  <si>
    <t>P01246</t>
  </si>
  <si>
    <t>[P01247] Molde Horizontal 2/0 AWG "X"  Ref: Sg1Tn 2698</t>
  </si>
  <si>
    <t>P01247</t>
  </si>
  <si>
    <t>[P01248] Molde Horizontal 4/0 -2 AWG  "T" Ref: Sg1Tn 246</t>
  </si>
  <si>
    <t>P01248</t>
  </si>
  <si>
    <t>[P01249] Molde Horizontal 4/0 AWG "T"  Ref: Sg1Tn 241</t>
  </si>
  <si>
    <t>P01249</t>
  </si>
  <si>
    <t>[P01250] Molde Horizontal 4/0 AWG "X"  Ref: Sg1Tn 2707</t>
  </si>
  <si>
    <t>P01250</t>
  </si>
  <si>
    <t>[P01251] Módulo SFP</t>
  </si>
  <si>
    <t>P01251</t>
  </si>
  <si>
    <t>[P01252] Patch Cord Fibra Óptica SM LC a SC Simplex</t>
  </si>
  <si>
    <t>P01252</t>
  </si>
  <si>
    <t>[P01253] Patch Cord Ultradelgado (copia)</t>
  </si>
  <si>
    <t>P01253</t>
  </si>
  <si>
    <t>[P01254] Perno Tipo U (1/2") - 1/2"</t>
  </si>
  <si>
    <t>P01254</t>
  </si>
  <si>
    <t>[P01255] Perno Tipo U (3/4") - 3/4"</t>
  </si>
  <si>
    <t>P01255</t>
  </si>
  <si>
    <t>[P01256] Perno Tipo U (1") - 1"</t>
  </si>
  <si>
    <t>P01256</t>
  </si>
  <si>
    <t>[P01257] Perno Tipo U (2") - 2"</t>
  </si>
  <si>
    <t>P01257</t>
  </si>
  <si>
    <t>[P01258] Perno Tipo U (4") - 4"</t>
  </si>
  <si>
    <t>P01258</t>
  </si>
  <si>
    <t>[P01259] Perno Tipo U (3") - 3"</t>
  </si>
  <si>
    <t>P01259</t>
  </si>
  <si>
    <t>[P01260] Seccionador Tipo Cuchilla 610-630A  35 Kv</t>
  </si>
  <si>
    <t>P01260</t>
  </si>
  <si>
    <t>[P01261] Aerosol (Azul) - Azul</t>
  </si>
  <si>
    <t>P01261</t>
  </si>
  <si>
    <t>[P01262] Analizador Alto Rendimiento (Activo Fijo)</t>
  </si>
  <si>
    <t>P01262</t>
  </si>
  <si>
    <t>[P01263] Caja Plastica (L 40cm x 35cm x 12cm, Control) - IP 65 / L 40cm x 35cm x 12cm / Control</t>
  </si>
  <si>
    <t>P01263</t>
  </si>
  <si>
    <t>[P01264] Caja Plastica (L 40cm x 35cm x 12cm, Inspección) - IP 65 / L 40cm x 35cm x 12cm / Inspección</t>
  </si>
  <si>
    <t>P01264</t>
  </si>
  <si>
    <t>[P01265] Caja Plastica (L 40cm x 35cm x 12cm, Paso) - IP 65 / L 40cm x 35cm x 12cm / Paso</t>
  </si>
  <si>
    <t>P01265</t>
  </si>
  <si>
    <t>[P01266] Camilla</t>
  </si>
  <si>
    <t>[P01267] Componente Electrónico</t>
  </si>
  <si>
    <t>P01267</t>
  </si>
  <si>
    <t>[P01268] Conector Codo (36 KV) - 36 KV</t>
  </si>
  <si>
    <t>P01268</t>
  </si>
  <si>
    <t>[P01269] Conector Manguito AISCAN DP (1") - 1"</t>
  </si>
  <si>
    <t>P01269</t>
  </si>
  <si>
    <t>[P01270] Conector Manguito AISCAN DP (1 1/4") - 1 1/4"</t>
  </si>
  <si>
    <t>P01270</t>
  </si>
  <si>
    <t>[P01271] Cámara (Activo Fijo)</t>
  </si>
  <si>
    <t>P01271</t>
  </si>
  <si>
    <t>[P01272] Garantía</t>
  </si>
  <si>
    <t>P01272</t>
  </si>
  <si>
    <t>[P01273] Garantía Extendida</t>
  </si>
  <si>
    <t>P01273</t>
  </si>
  <si>
    <t>[P01274] Gastos Notariales</t>
  </si>
  <si>
    <t>P01274</t>
  </si>
  <si>
    <t>[P01275] Herraje Blindado (24 Puertos) - 24 Puertos</t>
  </si>
  <si>
    <t>P01275</t>
  </si>
  <si>
    <t>[P01276] Herraje Blindado (40 Puertos) - 40 Puertos</t>
  </si>
  <si>
    <t>P01276</t>
  </si>
  <si>
    <t>[P01277] Tubo Curvable Doble Pared (1", Ligera UV) - 1" / Ligera UV</t>
  </si>
  <si>
    <t>P01277</t>
  </si>
  <si>
    <t>[P01278] Tubo Curvable Doble Pared (1", Normal) - 1" / Normal</t>
  </si>
  <si>
    <t>P01278</t>
  </si>
  <si>
    <t>[P01279] Tubo Curvable Doble Pared (1 1/4", Ligera UV) - 1 1/4" / Ligera UV</t>
  </si>
  <si>
    <t>P01279</t>
  </si>
  <si>
    <t>[P01280] Tubo Curvable Doble Pared (1 1/4", Normal) - 1 1/4" / Normal</t>
  </si>
  <si>
    <t>P01280</t>
  </si>
  <si>
    <t>[P01281] ASUMID</t>
  </si>
  <si>
    <t>P01281</t>
  </si>
  <si>
    <t>[P01281] X__Flete</t>
  </si>
  <si>
    <t>[P01282] Accesorio Estructura Tipo Tracker 1P</t>
  </si>
  <si>
    <t>P01282</t>
  </si>
  <si>
    <t>[P01282] X__GANCHO HERPETOLOGICO FIJO</t>
  </si>
  <si>
    <t>[P01283] Binoculares</t>
  </si>
  <si>
    <t>P01283</t>
  </si>
  <si>
    <t>[P01283] X__MANTENIMIENTO LAVADO DE PANELES</t>
  </si>
  <si>
    <t>[P01284] Cable XLPE Cobre Pantalla en Cinta (34.5 KV, 2 AWG) - 34.5 KV / 2 AWG</t>
  </si>
  <si>
    <t>P01284</t>
  </si>
  <si>
    <t>[P01284] X__RECIPIENTE DE CONTENCION DE SERPIENTES CON CERRADURA</t>
  </si>
  <si>
    <t>[P01285] Cable XLPE Cobre Pantalla en Cinta (35 KV, 2 AWG) - 35 KV / 2 AWG</t>
  </si>
  <si>
    <t>P01285</t>
  </si>
  <si>
    <t>[P01285] X__TENAZA HERPETOLOGICA PUNTA DE LORO</t>
  </si>
  <si>
    <t>[P01286] Cable XLPE Cobre Pantalla en Cinta (15 KV, 2 AWG) - 15 KV / 2 AWG</t>
  </si>
  <si>
    <t>P01286</t>
  </si>
  <si>
    <t>[P01287] Cable XLPE Cobre Pantalla en Cinta (34.5 KV, 4 AWG) - 34.5 KV / 4 AWG</t>
  </si>
  <si>
    <t>P01287</t>
  </si>
  <si>
    <t>[P01288] Cable XLPE Cobre Pantalla en Cinta (35 KV, 4 AWG) - 35 KV / 4 AWG</t>
  </si>
  <si>
    <t>P01288</t>
  </si>
  <si>
    <t>[P01289] Cable XLPE Cobre Pantalla en Cinta (15 KV, 4 AWG) - 15 KV / 4 AWG</t>
  </si>
  <si>
    <t>P01289</t>
  </si>
  <si>
    <t>[P01290] Cable XLPE Cobre Pantalla en Cinta (34.5 KV, 6 AWG) - 34.5 KV / 6 AWG</t>
  </si>
  <si>
    <t>P01290</t>
  </si>
  <si>
    <t>[P01291] Cable XLPE Cobre Pantalla en Cinta (35 KV, 6 AWG) - 35 KV / 6 AWG</t>
  </si>
  <si>
    <t>P01291</t>
  </si>
  <si>
    <t>[P01292] Cable XLPE Cobre Pantalla en Cinta (15 KV, 6 AWG) - 15 KV / 6 AWG</t>
  </si>
  <si>
    <t>P01292</t>
  </si>
  <si>
    <t>[P01293] Cable XLPE Cobre Pantalla en Cinta (34.5 KV, 1/0 AWG) - 34.5 KV / 1/0 AWG</t>
  </si>
  <si>
    <t>P01293</t>
  </si>
  <si>
    <t>[P01294] Cable XLPE Cobre Pantalla en Cinta (35 KV, 1/0 AWG) - 35 KV / 1/0 AWG</t>
  </si>
  <si>
    <t>P01294</t>
  </si>
  <si>
    <t>[P01295] Cable XLPE Cobre Pantalla en Cinta (15 KV, 1/0 AWG) - 15 KV / 1/0 AWG</t>
  </si>
  <si>
    <t>P01295</t>
  </si>
  <si>
    <t>[P01296] Cable XLPE Cobre Pantalla en Cinta (34.5 KV, 2/0 AWG) - 34.5 KV / 2/0 AWG</t>
  </si>
  <si>
    <t>P01296</t>
  </si>
  <si>
    <t>[P01297] Cable XLPE Cobre Pantalla en Cinta (35 KV, 2/0 AWG) - 35 KV / 2/0 AWG</t>
  </si>
  <si>
    <t>P01297</t>
  </si>
  <si>
    <t>[P01298] Cable XLPE Cobre Pantalla en Cinta (15 KV, 2/0 AWG) - 15 KV / 2/0 AWG</t>
  </si>
  <si>
    <t>P01298</t>
  </si>
  <si>
    <t>[P01299] Cable XLPE Cobre Pantalla en Cinta (34.5 KV, 4/0 AWG) - 34.5 KV / 4/0 AWG</t>
  </si>
  <si>
    <t>P01299</t>
  </si>
  <si>
    <t>[P01300] Cable XLPE Cobre Pantalla en Cinta (35 KV, 4/0 AWG) - 35 KV / 4/0 AWG</t>
  </si>
  <si>
    <t>P01300</t>
  </si>
  <si>
    <t>[P01301] Cable XLPE Cobre Pantalla en Cinta (15 KV, 4/0 AWG) - 15 KV / 4/0 AWG</t>
  </si>
  <si>
    <t>P01301</t>
  </si>
  <si>
    <t>[P01302] Camiseta Oxford Con Reflectivo (S) - S</t>
  </si>
  <si>
    <t>P01302</t>
  </si>
  <si>
    <t>[P01303] Camiseta Oxford Con Reflectivo (M) - M</t>
  </si>
  <si>
    <t>P01303</t>
  </si>
  <si>
    <t>[P01304] Camiseta Oxford Con Reflectivo (L) - L</t>
  </si>
  <si>
    <t>P01304</t>
  </si>
  <si>
    <t>[P01305] Camiseta Oxford Con Reflectivo (XL) - XL</t>
  </si>
  <si>
    <t>P01305</t>
  </si>
  <si>
    <t>[P01306] Camiseta Oxford Con Reflectivo (2XL) - 2XL</t>
  </si>
  <si>
    <t>P01306</t>
  </si>
  <si>
    <t>[P01307] Chaleco Drill (S) - S</t>
  </si>
  <si>
    <t>P01307</t>
  </si>
  <si>
    <t>[P01308] Chaleco Drill (M) - M</t>
  </si>
  <si>
    <t>P01308</t>
  </si>
  <si>
    <t>[P01309] Chaleco Drill (L) - L</t>
  </si>
  <si>
    <t>P01309</t>
  </si>
  <si>
    <t>[P01310] Chaleco Drill (XL) - XL</t>
  </si>
  <si>
    <t>P01310</t>
  </si>
  <si>
    <t>[P01311] Chaleco Drill (2XL) - 2XL</t>
  </si>
  <si>
    <t>P01311</t>
  </si>
  <si>
    <t>[P01312] Cinta de Enmascarar (1") - 1"</t>
  </si>
  <si>
    <t>P01312</t>
  </si>
  <si>
    <t>[P01313] Cinta de Enmascarar (2") - 2"</t>
  </si>
  <si>
    <t>P01313</t>
  </si>
  <si>
    <t>[P01314] Cinta de Enmascarar (1/2") - 1/2"</t>
  </si>
  <si>
    <t>P01314</t>
  </si>
  <si>
    <t>[P01315] Disco Duro Portátil Expansible</t>
  </si>
  <si>
    <t>P01315</t>
  </si>
  <si>
    <t>[P01316] Escafandra (Con Logo) - Con Logo</t>
  </si>
  <si>
    <t>P01316</t>
  </si>
  <si>
    <t>[P01317] Escafandra (Sin Logo) - Sin Logo</t>
  </si>
  <si>
    <t>P01317</t>
  </si>
  <si>
    <t>[P01318] Fusible (Hilo, 15 KV, 5 A) - Hilo / 15 KV / 5 A</t>
  </si>
  <si>
    <t>P01318</t>
  </si>
  <si>
    <t>[P01319] Fusible (Hilo, 65 A, 5 A) - Hilo / 65 A / 5 A</t>
  </si>
  <si>
    <t>P01319</t>
  </si>
  <si>
    <t>[P01320] Fusible (Hilo, 15 KV, 10 A) - Hilo / 15 KV / 10 A</t>
  </si>
  <si>
    <t>P01320</t>
  </si>
  <si>
    <t>[P01321] Fusible (Hilo, 65 A, 10 A) - Hilo / 65 A / 10 A</t>
  </si>
  <si>
    <t>P01321</t>
  </si>
  <si>
    <t>[P01322] Fusible (Caja Primaria, 15 KV, 10 A) - Caja Primaria / 15 KV / 10 A</t>
  </si>
  <si>
    <t>P01322</t>
  </si>
  <si>
    <t>[P01323] Fusible (Caja Primaria, 65 A, 10 A) - Caja Primaria / 65 A / 10 A</t>
  </si>
  <si>
    <t>P01323</t>
  </si>
  <si>
    <t>[P01324] Fusible (Soga, 15 KV, 10 A) - Soga / 15 KV / 10 A</t>
  </si>
  <si>
    <t>P01324</t>
  </si>
  <si>
    <t>[P01325] Fusible (Soga, 65 A, 10 A) - Soga / 65 A / 10 A</t>
  </si>
  <si>
    <t>P01325</t>
  </si>
  <si>
    <t>[P01326] Fusible (Expulsión, 15 KV, 10 A) - Expulsión / 15 KV / 10 A</t>
  </si>
  <si>
    <t>P01326</t>
  </si>
  <si>
    <t>[P01327] Fusible (Expulsión, 65 A, 10 A) - Expulsión / 65 A / 10 A</t>
  </si>
  <si>
    <t>P01327</t>
  </si>
  <si>
    <t>[P01328] Fusible (HH, 15 KV, 10 A) - HH / 15 KV / 10 A</t>
  </si>
  <si>
    <t>P01328</t>
  </si>
  <si>
    <t>[P01329] Fusible (HH, 65 A, 10 A) - HH / 65 A / 10 A</t>
  </si>
  <si>
    <t>P01329</t>
  </si>
  <si>
    <t>[P01330] Fusible (Hilo, 10 KA, 5 A) - Hilo / 10 KA / 5 A</t>
  </si>
  <si>
    <t>P01330</t>
  </si>
  <si>
    <t>[P01331] Fusible (Hilo, 10 KA, 10 A) - Hilo / 10 KA / 10 A</t>
  </si>
  <si>
    <t>P01331</t>
  </si>
  <si>
    <t>[P01332] Fusible (Caja Primaria, 10 KA, 5 A) - Caja Primaria / 10 KA / 5 A</t>
  </si>
  <si>
    <t>P01332</t>
  </si>
  <si>
    <t>[P01333] Fusible (Caja Primaria, 10 KA, 10 A) - Caja Primaria / 10 KA / 10 A</t>
  </si>
  <si>
    <t>P01333</t>
  </si>
  <si>
    <t>[P01334] Fusible (Soga, 10 KA, 5 A) - Soga / 10 KA / 5 A</t>
  </si>
  <si>
    <t>P01334</t>
  </si>
  <si>
    <t>[P01335] Fusible (Soga, 10 KA, 10 A) - Soga / 10 KA / 10 A</t>
  </si>
  <si>
    <t>P01335</t>
  </si>
  <si>
    <t>[P01336] Fusible (Expulsión, 10 KA, 5 A) - Expulsión / 10 KA / 5 A</t>
  </si>
  <si>
    <t>P01336</t>
  </si>
  <si>
    <t>[P01337] Fusible (Expulsión, 10 KA, 10 A) - Expulsión / 10 KA / 10 A</t>
  </si>
  <si>
    <t>P01337</t>
  </si>
  <si>
    <t>[P01338] Fusible (HH, 10 KA, 5 A) - HH / 10 KA / 5 A</t>
  </si>
  <si>
    <t>P01338</t>
  </si>
  <si>
    <t>[P01339] Fusible (HH, 10 KA, 10 A) - HH / 10 KA / 10 A</t>
  </si>
  <si>
    <t>P01339</t>
  </si>
  <si>
    <t>[P01340] Fusible (Expulsión Tipo K, 10 KA, 5 A) - Expulsión Tipo K / 10 KA / 5 A</t>
  </si>
  <si>
    <t>P01340</t>
  </si>
  <si>
    <t>[P01341] Fusible (Expulsión Tipo K, 10 KA, 10 A) - Expulsión Tipo K / 10 KA / 10 A</t>
  </si>
  <si>
    <t>P01341</t>
  </si>
  <si>
    <t>[P01342] Fusible (Expulsión Tipo K, 15 KV, 5 A) - Expulsión Tipo K / 15 KV / 5 A</t>
  </si>
  <si>
    <t>P01342</t>
  </si>
  <si>
    <t>[P01343] Fusible (Expulsión Tipo K, 15 KV, 10 A) - Expulsión Tipo K / 15 KV / 10 A</t>
  </si>
  <si>
    <t>P01343</t>
  </si>
  <si>
    <t>[P01344] Fusible (Expulsión Tipo K, 65 A, 5 A) - Expulsión Tipo K / 65 A / 5 A</t>
  </si>
  <si>
    <t>P01344</t>
  </si>
  <si>
    <t>[P01345] Fusible (Expulsión Tipo K, 65 A, 10 A) - Expulsión Tipo K / 65 A / 10 A</t>
  </si>
  <si>
    <t>P01345</t>
  </si>
  <si>
    <t>[P01346] Fusible (Hilo, 10 KA, 1 A) - Hilo / 10 KA / 1 A</t>
  </si>
  <si>
    <t>P01346</t>
  </si>
  <si>
    <t>[P01347] Fusible (Hilo, 15 KV, 1 A) - Hilo / 15 KV / 1 A</t>
  </si>
  <si>
    <t>P01347</t>
  </si>
  <si>
    <t>[P01348] Fusible (Hilo, 65 A, 1 A) - Hilo / 65 A / 1 A</t>
  </si>
  <si>
    <t>P01348</t>
  </si>
  <si>
    <t>[P01349] Fusible (Expulsión Tipo K, 10 KA, 1 A) - Expulsión Tipo K / 10 KA / 1 A</t>
  </si>
  <si>
    <t>P01349</t>
  </si>
  <si>
    <t>[P01350] Fusible (Expulsión Tipo K, 15 KV, 1 A) - Expulsión Tipo K / 15 KV / 1 A</t>
  </si>
  <si>
    <t>P01350</t>
  </si>
  <si>
    <t>[P01351] Fusible (Expulsión Tipo K, 65 A, 1 A) - Expulsión Tipo K / 65 A / 1 A</t>
  </si>
  <si>
    <t>P01351</t>
  </si>
  <si>
    <t>[P01352] Fusible (Caja Primaria, 10 KA, 1 A) - Caja Primaria / 10 KA / 1 A</t>
  </si>
  <si>
    <t>P01352</t>
  </si>
  <si>
    <t>[P01353] Fusible (Caja Primaria, 15 KV, 1 A) - Caja Primaria / 15 KV / 1 A</t>
  </si>
  <si>
    <t>P01353</t>
  </si>
  <si>
    <t>[P01354] Fusible (Caja Primaria, 65 A, 1 A) - Caja Primaria / 65 A / 1 A</t>
  </si>
  <si>
    <t>P01354</t>
  </si>
  <si>
    <t>[P01355] Fusible (Soga, 10 KA, 1 A) - Soga / 10 KA / 1 A</t>
  </si>
  <si>
    <t>P01355</t>
  </si>
  <si>
    <t>[P01356] Fusible (Soga, 15 KV, 1 A) - Soga / 15 KV / 1 A</t>
  </si>
  <si>
    <t>P01356</t>
  </si>
  <si>
    <t>[P01357] Fusible (Soga, 65 A, 1 A) - Soga / 65 A / 1 A</t>
  </si>
  <si>
    <t>P01357</t>
  </si>
  <si>
    <t>[P01358] Fusible (Expulsión, 10 KA, 1 A) - Expulsión / 10 KA / 1 A</t>
  </si>
  <si>
    <t>P01358</t>
  </si>
  <si>
    <t>[P01359] Fusible (Expulsión, 15 KV, 1 A) - Expulsión / 15 KV / 1 A</t>
  </si>
  <si>
    <t>P01359</t>
  </si>
  <si>
    <t>[P01360] Fusible (Expulsión, 65 A, 1 A) - Expulsión / 65 A / 1 A</t>
  </si>
  <si>
    <t>P01360</t>
  </si>
  <si>
    <t>[P01361] Fusible (HH, 10 KA, 1 A) - HH / 10 KA / 1 A</t>
  </si>
  <si>
    <t>P01361</t>
  </si>
  <si>
    <t>[P01362] Fusible (HH, 15 KV, 1 A) - HH / 15 KV / 1 A</t>
  </si>
  <si>
    <t>P01362</t>
  </si>
  <si>
    <t>[P01363] Fusible (HH, 65 A, 1 A) - HH / 65 A / 1 A</t>
  </si>
  <si>
    <t>P01363</t>
  </si>
  <si>
    <t>[P01364] Fusible (Hilo, 1 A, 5 A) - Hilo / 1 A / 5 A</t>
  </si>
  <si>
    <t>P01364</t>
  </si>
  <si>
    <t>[P01365] Fusible (Hilo, 1 A, 10 A) - Hilo / 1 A / 10 A</t>
  </si>
  <si>
    <t>P01365</t>
  </si>
  <si>
    <t>[P01366] Fusible (Hilo, 1 A, 1 A) - Hilo / 1 A / 1 A</t>
  </si>
  <si>
    <t>P01366</t>
  </si>
  <si>
    <t>[P01367] Fusible (Expulsión Tipo K, 1 A, 5 A) - Expulsión Tipo K / 1 A / 5 A</t>
  </si>
  <si>
    <t>P01367</t>
  </si>
  <si>
    <t>[P01368] Fusible (Expulsión Tipo K, 1 A, 10 A) - Expulsión Tipo K / 1 A / 10 A</t>
  </si>
  <si>
    <t>P01368</t>
  </si>
  <si>
    <t>[P01369] Fusible (Expulsión Tipo K, 1 A, 1 A) - Expulsión Tipo K / 1 A / 1 A</t>
  </si>
  <si>
    <t>P01369</t>
  </si>
  <si>
    <t>[P01370] Fusible (Caja Primaria, 1 A, 5 A) - Caja Primaria / 1 A / 5 A</t>
  </si>
  <si>
    <t>P01370</t>
  </si>
  <si>
    <t>[P01371] Fusible (Caja Primaria, 1 A, 10 A) - Caja Primaria / 1 A / 10 A</t>
  </si>
  <si>
    <t>P01371</t>
  </si>
  <si>
    <t>[P01372] Fusible (Caja Primaria, 1 A, 1 A) - Caja Primaria / 1 A / 1 A</t>
  </si>
  <si>
    <t>P01372</t>
  </si>
  <si>
    <t>[P01373] Fusible (Soga, 1 A, 5 A) - Soga / 1 A / 5 A</t>
  </si>
  <si>
    <t>P01373</t>
  </si>
  <si>
    <t>[P01374] Fusible (Soga, 1 A, 10 A) - Soga / 1 A / 10 A</t>
  </si>
  <si>
    <t>P01374</t>
  </si>
  <si>
    <t>[P01375] Fusible (Soga, 1 A, 1 A) - Soga / 1 A / 1 A</t>
  </si>
  <si>
    <t>P01375</t>
  </si>
  <si>
    <t>[P01376] Fusible (Expulsión, 1 A, 10 A) - Expulsión / 1 A / 10 A</t>
  </si>
  <si>
    <t>P01376</t>
  </si>
  <si>
    <t>[P01377] Fusible (HH, 1 A, 5 A) - HH / 1 A / 5 A</t>
  </si>
  <si>
    <t>P01377</t>
  </si>
  <si>
    <t>[P01378] Fusible (HH, 1 A, 10 A) - HH / 1 A / 10 A</t>
  </si>
  <si>
    <t>P01378</t>
  </si>
  <si>
    <t>[P01379] Fusible (HH, 1 A, 1 A) - HH / 1 A / 1 A</t>
  </si>
  <si>
    <t>P01379</t>
  </si>
  <si>
    <t>[P01380] Fusible (Hilo, 10 KA, 34.5 KV) - Hilo / 10 KA / 34.5 KV</t>
  </si>
  <si>
    <t>P01380</t>
  </si>
  <si>
    <t>[P01381] Fusible (Hilo, 1 A, 34.5 KV) - Hilo / 1 A / 34.5 KV</t>
  </si>
  <si>
    <t>P01381</t>
  </si>
  <si>
    <t>[P01382] Fusible (Hilo, 15 KV, 34.5 KV) - Hilo / 15 KV / 34.5 KV</t>
  </si>
  <si>
    <t>P01382</t>
  </si>
  <si>
    <t>[P01383] Fusible (Hilo, 65 A, 34.5 KV) - Hilo / 65 A / 34.5 KV</t>
  </si>
  <si>
    <t>P01383</t>
  </si>
  <si>
    <t>[P01384] Fusible (Expulsión Tipo K, 10 KA, 34.5 KV) - Expulsión Tipo K / 10 KA / 34.5 KV</t>
  </si>
  <si>
    <t>P01384</t>
  </si>
  <si>
    <t>[P01385] Fusible (Expulsión Tipo K, 1 A, 34.5 KV) - Expulsión Tipo K / 1 A / 34.5 KV</t>
  </si>
  <si>
    <t>P01385</t>
  </si>
  <si>
    <t>[P01386] Fusible (Expulsión Tipo K, 15 KV, 34.5 KV) - Expulsión Tipo K / 15 KV / 34.5 KV</t>
  </si>
  <si>
    <t>P01386</t>
  </si>
  <si>
    <t>[P01387] Fusible (Expulsión Tipo K, 65 A, 34.5 KV) - Expulsión Tipo K / 65 A / 34.5 KV</t>
  </si>
  <si>
    <t>P01387</t>
  </si>
  <si>
    <t>[P01388] Fusible (Caja Primaria, 10 KA, 34.5 KV) - Caja Primaria / 10 KA / 34.5 KV</t>
  </si>
  <si>
    <t>P01388</t>
  </si>
  <si>
    <t>[P01389] Fusible (Caja Primaria, 1 A, 34.5 KV) - Caja Primaria / 1 A / 34.5 KV</t>
  </si>
  <si>
    <t>P01389</t>
  </si>
  <si>
    <t>[P01390] Fusible (Caja Primaria, 15 KV, 34.5 KV) - Caja Primaria / 15 KV / 34.5 KV</t>
  </si>
  <si>
    <t>P01390</t>
  </si>
  <si>
    <t>[P01391] Fusible (Caja Primaria, 65 A, 34.5 KV) - Caja Primaria / 65 A / 34.5 KV</t>
  </si>
  <si>
    <t>P01391</t>
  </si>
  <si>
    <t>[P01392] Fusible (Soga, 10 KA, 34.5 KV) - Soga / 10 KA / 34.5 KV</t>
  </si>
  <si>
    <t>P01392</t>
  </si>
  <si>
    <t>[P01393] Fusible (Soga, 1 A, 34.5 KV) - Soga / 1 A / 34.5 KV</t>
  </si>
  <si>
    <t>P01393</t>
  </si>
  <si>
    <t>[P01394] Fusible (Soga, 15 KV, 34.5 KV) - Soga / 15 KV / 34.5 KV</t>
  </si>
  <si>
    <t>P01394</t>
  </si>
  <si>
    <t>[P01395] Fusible (Soga, 65 A, 34.5 KV) - Soga / 65 A / 34.5 KV</t>
  </si>
  <si>
    <t>P01395</t>
  </si>
  <si>
    <t>[P01396] Fusible (Expulsión, 10 KA, 34.5 KV) - Expulsión / 10 KA / 34.5 KV</t>
  </si>
  <si>
    <t>P01396</t>
  </si>
  <si>
    <t>[P01397] Fusible (Expulsión, 1 A, 34.5 KV) - Expulsión / 1 A / 34.5 KV</t>
  </si>
  <si>
    <t>P01397</t>
  </si>
  <si>
    <t>[P01398] Fusible (Expulsión, 15 KV, 34.5 KV) - Expulsión / 15 KV / 34.5 KV</t>
  </si>
  <si>
    <t>P01398</t>
  </si>
  <si>
    <t>[P01399] Fusible (Expulsión, 65 A, 34.5 KV) - Expulsión / 65 A / 34.5 KV</t>
  </si>
  <si>
    <t>P01399</t>
  </si>
  <si>
    <t>[P01400] Fusible (HH, 10 KA, 34.5 KV) - HH / 10 KA / 34.5 KV</t>
  </si>
  <si>
    <t>P01400</t>
  </si>
  <si>
    <t>[P01401] Fusible (HH, 1 A, 34.5 KV) - HH / 1 A / 34.5 KV</t>
  </si>
  <si>
    <t>P01401</t>
  </si>
  <si>
    <t>[P01402] Fusible (HH, 15 KV, 34.5 KV) - HH / 15 KV / 34.5 KV</t>
  </si>
  <si>
    <t>P01402</t>
  </si>
  <si>
    <t>[P01403] Fusible (HH, 65 A, 34.5 KV) - HH / 65 A / 34.5 KV</t>
  </si>
  <si>
    <t>P01403</t>
  </si>
  <si>
    <t>[P01404] Gafa de Seguridad (Oscuro) - Oscuro</t>
  </si>
  <si>
    <t>P01404</t>
  </si>
  <si>
    <t>[P01405] Gafa de Seguridad (Oscuro Filtro UV) - Oscuro Filtro UV</t>
  </si>
  <si>
    <t>P01405</t>
  </si>
  <si>
    <t>[P01406] Gafa de Seguridad (Transparente) - Transparente</t>
  </si>
  <si>
    <t>P01406</t>
  </si>
  <si>
    <t>[P01407] Gancho Herpetológico Extensible</t>
  </si>
  <si>
    <t>P01407</t>
  </si>
  <si>
    <t>[P01408] Gastos Deportivos y Recreación</t>
  </si>
  <si>
    <t>P01408</t>
  </si>
  <si>
    <t>[P01409] Guantes (Poliuretano) - Poliuretano</t>
  </si>
  <si>
    <t>P01409</t>
  </si>
  <si>
    <t>[P01410] Guantes (Caucho) - Caucho</t>
  </si>
  <si>
    <t>P01410</t>
  </si>
  <si>
    <t>[P01411] Guantes (Latex) - Latex</t>
  </si>
  <si>
    <t>P01411</t>
  </si>
  <si>
    <t>[P01412] Guantes (Vaqueta) - Vaqueta</t>
  </si>
  <si>
    <t>P01412</t>
  </si>
  <si>
    <t>[P01413] Guantes (Antiestatico) - Antiestatico</t>
  </si>
  <si>
    <t>P01413</t>
  </si>
  <si>
    <t>[P01414] Guantes (Nitrilo) - Nitrilo</t>
  </si>
  <si>
    <t>P01414</t>
  </si>
  <si>
    <t>[P01415] Guantes (Dielectrica) - Dielectrica</t>
  </si>
  <si>
    <t>P01415</t>
  </si>
  <si>
    <t>[P01416] Guantes (Manipulación de Animales) - Manipulación de Animales</t>
  </si>
  <si>
    <t>P01416</t>
  </si>
  <si>
    <t>[P01417] Herraje Blindado (48 Puertos) - 48 Puertos</t>
  </si>
  <si>
    <t>P01417</t>
  </si>
  <si>
    <t>[P01418] Pasamontañas (Sin Logo) - Sin Logo</t>
  </si>
  <si>
    <t>P01418</t>
  </si>
  <si>
    <t>[P01419] Pasamontañas (Con Logo) - Con Logo</t>
  </si>
  <si>
    <t>P01419</t>
  </si>
  <si>
    <t>[P01420] Pava de Drill</t>
  </si>
  <si>
    <t>P01420</t>
  </si>
  <si>
    <t>[P01421] Pinza Herpetológico</t>
  </si>
  <si>
    <t>P01421</t>
  </si>
  <si>
    <t>[P01422] Protector Auditivo</t>
  </si>
  <si>
    <t>P01422</t>
  </si>
  <si>
    <t>[P01423] Rollo Plástico</t>
  </si>
  <si>
    <t>P01423</t>
  </si>
  <si>
    <t>[P01424] Smartps HUAWEI 250A-T0 Smart Power Sensor YDS-60-C24</t>
  </si>
  <si>
    <t>P01424</t>
  </si>
  <si>
    <t>[P01425] Sombrilla Topográfica</t>
  </si>
  <si>
    <t>P01425</t>
  </si>
  <si>
    <t>[P01426] Tablero Fotovoltaico</t>
  </si>
  <si>
    <t>P01426</t>
  </si>
  <si>
    <t>[P01427] Tablero Interconexión</t>
  </si>
  <si>
    <t>P01427</t>
  </si>
  <si>
    <t>[P01428] Tablero de Comunicaciones</t>
  </si>
  <si>
    <t>P01428</t>
  </si>
  <si>
    <t>[P01429] Tablero de Protección</t>
  </si>
  <si>
    <t>P01429</t>
  </si>
  <si>
    <t>[P01430] Tarjeta De Transmisión de Redes</t>
  </si>
  <si>
    <t>P01430</t>
  </si>
  <si>
    <t>[P01431] Transformador Trifásico Seco</t>
  </si>
  <si>
    <t>P01431</t>
  </si>
  <si>
    <t>[P01432] Tubo IMC (6") - 6"</t>
  </si>
  <si>
    <t>P01432</t>
  </si>
  <si>
    <t>[P01433] Zapato Steffi Sin Puntera (Negro, 36) - Negro / 36</t>
  </si>
  <si>
    <t>P01433</t>
  </si>
  <si>
    <t>[P01434] Zapato Steffi Sin Puntera (Negro, 38) - Negro / 38</t>
  </si>
  <si>
    <t>P01434</t>
  </si>
  <si>
    <t>[P01435] Zapato Steffi Sin Puntera (Negro, 37) - Negro / 37</t>
  </si>
  <si>
    <t>P01435</t>
  </si>
  <si>
    <t>[P01436] Zapato Steffi Sin Puntera (Negro, 39) - Negro / 39</t>
  </si>
  <si>
    <t>P01436</t>
  </si>
  <si>
    <t>[P01437] Zapato Steffi Sin Puntera (Negro, 40) - Negro / 40</t>
  </si>
  <si>
    <t>P01437</t>
  </si>
  <si>
    <t>[P01438] Zapato Steffi Sin Puntera (Negro, 41) - Negro / 41</t>
  </si>
  <si>
    <t>P01438</t>
  </si>
  <si>
    <t>[P01439] Zapato Steffi Sin Puntera (Negro, 42) - Negro / 42</t>
  </si>
  <si>
    <t>P01439</t>
  </si>
  <si>
    <t>[P01440] Zapato Steffi Sin Puntera (Negro, 43) - Negro / 43</t>
  </si>
  <si>
    <t>P01440</t>
  </si>
  <si>
    <t>[P01441] Zapato Steffi Sin Puntera (Negro, 45) - Negro / 45</t>
  </si>
  <si>
    <t>P01441</t>
  </si>
  <si>
    <t>[P01442] Zapato Steffi Sin Puntera (Negro, 44) - Negro / 44</t>
  </si>
  <si>
    <t>P01442</t>
  </si>
  <si>
    <t>[P01443] Zapato Steffi Sin Puntera (Blanco, 36) - Blanco / 36</t>
  </si>
  <si>
    <t>P01443</t>
  </si>
  <si>
    <t>[P01444] Zapato Steffi Sin Puntera (Blanco, 38) - Blanco / 38</t>
  </si>
  <si>
    <t>P01444</t>
  </si>
  <si>
    <t>[P01445] Zapato Steffi Sin Puntera (Blanco, 37) - Blanco / 37</t>
  </si>
  <si>
    <t>P01445</t>
  </si>
  <si>
    <t>[P01446] Zapato Steffi Sin Puntera (Blanco, 39) - Blanco / 39</t>
  </si>
  <si>
    <t>P01446</t>
  </si>
  <si>
    <t>[P01447] Zapato Steffi Sin Puntera (Blanco, 40) - Blanco / 40</t>
  </si>
  <si>
    <t>P01447</t>
  </si>
  <si>
    <t>[P01448] Zapato Steffi Sin Puntera (Blanco, 41) - Blanco / 41</t>
  </si>
  <si>
    <t>P01448</t>
  </si>
  <si>
    <t>[P01449] Zapato Steffi Sin Puntera (Blanco, 42) - Blanco / 42</t>
  </si>
  <si>
    <t>P01449</t>
  </si>
  <si>
    <t>[P01450] Zapato Steffi Sin Puntera (Blanco, 43) - Blanco / 43</t>
  </si>
  <si>
    <t>P01450</t>
  </si>
  <si>
    <t>[P01451] Zapato Steffi Sin Puntera (Blanco, 45) - Blanco / 45</t>
  </si>
  <si>
    <t>P01451</t>
  </si>
  <si>
    <t>[P01452] Zapato Steffi Sin Puntera (Blanco, 44) - Blanco / 44</t>
  </si>
  <si>
    <t>P01452</t>
  </si>
  <si>
    <t>[P01453] Bata Manga Larga Antifluido (Con Logo) - Con Logo</t>
  </si>
  <si>
    <t>P01453</t>
  </si>
  <si>
    <t>[P01454] Bata Manga Larga Antifluido (Sin Logo) - Sin Logo</t>
  </si>
  <si>
    <t>P01454</t>
  </si>
  <si>
    <t>[P01455] Bota de Cuero (copia) (Negro, Puntera de Acero, 36) - Negro / Puntera de Acero / 36</t>
  </si>
  <si>
    <t>P01455</t>
  </si>
  <si>
    <t>[P01456] Bota de Cuero (copia) (Negro, Puntera de Acero, 38) - Negro / Puntera de Acero / 38</t>
  </si>
  <si>
    <t>P01456</t>
  </si>
  <si>
    <t>[P01457] Bota de Cuero (copia) (Negro, Puntera de Acero, 37) - Negro / Puntera de Acero / 37</t>
  </si>
  <si>
    <t>P01457</t>
  </si>
  <si>
    <t>[P01458] Bota de Cuero (copia) (Negro, Puntera de Acero, 39) - Negro / Puntera de Acero / 39</t>
  </si>
  <si>
    <t>P01458</t>
  </si>
  <si>
    <t>[P01459] Bota de Cuero (copia) (Negro, Puntera de Acero, 40) - Negro / Puntera de Acero / 40</t>
  </si>
  <si>
    <t>P01459</t>
  </si>
  <si>
    <t>[P01460] Bota de Cuero (copia) (Negro, Puntera de Acero, 41) - Negro / Puntera de Acero / 41</t>
  </si>
  <si>
    <t>P01460</t>
  </si>
  <si>
    <t>[P01461] Bota de Cuero (copia) (Negro, Puntera de Acero, 42) - Negro / Puntera de Acero / 42</t>
  </si>
  <si>
    <t>P01461</t>
  </si>
  <si>
    <t>[P01462] Bota de Cuero (copia) (Negro, Puntera de Acero, 43) - Negro / Puntera de Acero / 43</t>
  </si>
  <si>
    <t>P01462</t>
  </si>
  <si>
    <t>[P01463] Bota de Cuero (copia) (Negro, Puntera de Acero, 45) - Negro / Puntera de Acero / 45</t>
  </si>
  <si>
    <t>P01463</t>
  </si>
  <si>
    <t>[P01464] Bota de Cuero (copia) (Café, Puntera de Acero, 36) - Café / Puntera de Acero / 36</t>
  </si>
  <si>
    <t>P01464</t>
  </si>
  <si>
    <t>[P01465] Bota de Cuero (copia) (Café, Puntera de Acero, 38) - Café / Puntera de Acero / 38</t>
  </si>
  <si>
    <t>P01465</t>
  </si>
  <si>
    <t>[P01466] Bota de Cuero (copia) (Café, Puntera de Acero, 37) - Café / Puntera de Acero / 37</t>
  </si>
  <si>
    <t>P01466</t>
  </si>
  <si>
    <t>[P01467] Bota de Cuero (copia) (Café, Puntera de Acero, 39) - Café / Puntera de Acero / 39</t>
  </si>
  <si>
    <t>P01467</t>
  </si>
  <si>
    <t>[P01468] Bota de Cuero (copia) (Café, Puntera de Acero, 40) - Café / Puntera de Acero / 40</t>
  </si>
  <si>
    <t>P01468</t>
  </si>
  <si>
    <t>[P01469] Bota de Cuero (copia) (Café, Puntera de Acero, 41) - Café / Puntera de Acero / 41</t>
  </si>
  <si>
    <t>P01469</t>
  </si>
  <si>
    <t>[P01470] Bota de Cuero (copia) (Café, Puntera de Acero, 42) - Café / Puntera de Acero / 42</t>
  </si>
  <si>
    <t>P01470</t>
  </si>
  <si>
    <t>[P01471] Bota de Cuero (copia) (Café, Puntera de Acero, 43) - Café / Puntera de Acero / 43</t>
  </si>
  <si>
    <t>P01471</t>
  </si>
  <si>
    <t>[P01472] Bota de Cuero (copia) (Café, Puntera de Acero, 45) - Café / Puntera de Acero / 45</t>
  </si>
  <si>
    <t>P01472</t>
  </si>
  <si>
    <t>[P01473] Cable Aluminio THHW- Serie 8000 de 600 V (copia) (2 AWG) - 2 AWG</t>
  </si>
  <si>
    <t>P01473</t>
  </si>
  <si>
    <t>[P01474] Cable Aluminio THHW- Serie 8000 de 600 V (copia) (4 AWG) - 4 AWG</t>
  </si>
  <si>
    <t>P01474</t>
  </si>
  <si>
    <t>[P01475] Cable Aluminio THHW- Serie 8000 de 600 V (copia) (6 AWG) - 6 AWG</t>
  </si>
  <si>
    <t>P01475</t>
  </si>
  <si>
    <t>[P01476] Cable Aluminio THHW- Serie 8000 de 600 V (copia) (1/0 AWG) - 1/0 AWG</t>
  </si>
  <si>
    <t>P01476</t>
  </si>
  <si>
    <t>[P01477] Cable Aluminio THHW- Serie 8000 de 600 V (copia) (2/0 AWG) - 2/0 AWG</t>
  </si>
  <si>
    <t>P01477</t>
  </si>
  <si>
    <t>[P01478] Cable Aluminio THHW- Serie 8000 de 600 V (copia) (4/0 AWG) - 4/0 AWG</t>
  </si>
  <si>
    <t>P01478</t>
  </si>
  <si>
    <t>[P01479] Cable XLPE Pantalla en Hilo (100 %, 34.5 KV, 2 AWG) - 100 % / 34.5 KV / 2 AWG</t>
  </si>
  <si>
    <t>P01479</t>
  </si>
  <si>
    <t>[P01480] Cable XLPE Pantalla en Hilo (133 %, 34.5 KV, 2 AWG) - 133 % / 34.5 KV / 2 AWG</t>
  </si>
  <si>
    <t>P01480</t>
  </si>
  <si>
    <t>[P01481] Cable XLPE Pantalla en Hilo (100 %, 34.5 KV, 4 AWG) - 100 % / 34.5 KV / 4 AWG</t>
  </si>
  <si>
    <t>P01481</t>
  </si>
  <si>
    <t>[P01482] Cable XLPE Pantalla en Hilo (133 %, 34.5 KV, 4 AWG) - 133 % / 34.5 KV / 4 AWG</t>
  </si>
  <si>
    <t>P01482</t>
  </si>
  <si>
    <t>[P01483] Cable XLPE Pantalla en Hilo (100 %, 34.5 KV, 6 AWG) - 100 % / 34.5 KV / 6 AWG</t>
  </si>
  <si>
    <t>P01483</t>
  </si>
  <si>
    <t>[P01484] Cable XLPE Pantalla en Hilo (133 %, 34.5 KV, 6 AWG) - 133 % / 34.5 KV / 6 AWG</t>
  </si>
  <si>
    <t>P01484</t>
  </si>
  <si>
    <t>[P01485] Cable XLPE Pantalla en Hilo (100 %, 34.5 KV, 1/0 AWG) - 100 % / 34.5 KV / 1/0 AWG</t>
  </si>
  <si>
    <t>P01485</t>
  </si>
  <si>
    <t>[P01486] Cable XLPE Pantalla en Hilo (133 %, 34.5 KV, 1/0 AWG) - 133 % / 34.5 KV / 1/0 AWG</t>
  </si>
  <si>
    <t>P01486</t>
  </si>
  <si>
    <t>[P01487] Cable XLPE Pantalla en Hilo (100 %, 34.5 KV, 2/0 AWG) - 100 % / 34.5 KV / 2/0 AWG</t>
  </si>
  <si>
    <t>P01487</t>
  </si>
  <si>
    <t>[P01488] Cable XLPE Pantalla en Hilo (133 %, 34.5 KV, 2/0 AWG) - 133 % / 34.5 KV / 2/0 AWG</t>
  </si>
  <si>
    <t>P01488</t>
  </si>
  <si>
    <t>[P01489] Cable XLPE Pantalla en Hilo (100 %, 34.5 KV, 4/0 AWG) - 100 % / 34.5 KV / 4/0 AWG</t>
  </si>
  <si>
    <t>P01489</t>
  </si>
  <si>
    <t>[P01490] Cable XLPE Pantalla en Hilo (133 %, 34.5 KV, 4/0 AWG) - 133 % / 34.5 KV / 4/0 AWG</t>
  </si>
  <si>
    <t>P01490</t>
  </si>
  <si>
    <t>[P01491] Cable XLPE Pantalla en Hilo (100 %, 35 KV, 2 AWG) - 100 % / 35 KV / 2 AWG</t>
  </si>
  <si>
    <t>P01491</t>
  </si>
  <si>
    <t>[P01492] Cable XLPE Pantalla en Hilo (133 %, 35 KV, 2 AWG) - 133 % / 35 KV / 2 AWG</t>
  </si>
  <si>
    <t>P01492</t>
  </si>
  <si>
    <t>[P01493] Cable XLPE Pantalla en Hilo (100 %, 35 KV, 4 AWG) - 100 % / 35 KV / 4 AWG</t>
  </si>
  <si>
    <t>P01493</t>
  </si>
  <si>
    <t>[P01494] Cable XLPE Pantalla en Hilo (133 %, 35 KV, 4 AWG) - 133 % / 35 KV / 4 AWG</t>
  </si>
  <si>
    <t>P01494</t>
  </si>
  <si>
    <t>[P01495] Cable XLPE Pantalla en Hilo (100 %, 35 KV, 6 AWG) - 100 % / 35 KV / 6 AWG</t>
  </si>
  <si>
    <t>P01495</t>
  </si>
  <si>
    <t>[P01496] Cable XLPE Pantalla en Hilo (133 %, 35 KV, 6 AWG) - 133 % / 35 KV / 6 AWG</t>
  </si>
  <si>
    <t>P01496</t>
  </si>
  <si>
    <t>[P01497] Cable XLPE Pantalla en Hilo (100 %, 35 KV, 1/0 AWG) - 100 % / 35 KV / 1/0 AWG</t>
  </si>
  <si>
    <t>P01497</t>
  </si>
  <si>
    <t>[P01498] Cable XLPE Pantalla en Hilo (133 %, 35 KV, 1/0 AWG) - 133 % / 35 KV / 1/0 AWG</t>
  </si>
  <si>
    <t>P01498</t>
  </si>
  <si>
    <t>[P01499] Cable XLPE Pantalla en Hilo (100 %, 35 KV, 2/0 AWG) - 100 % / 35 KV / 2/0 AWG</t>
  </si>
  <si>
    <t>P01499</t>
  </si>
  <si>
    <t>[P01500] Cable XLPE Pantalla en Hilo (133 %, 35 KV, 2/0 AWG) - 133 % / 35 KV / 2/0 AWG</t>
  </si>
  <si>
    <t>P01500</t>
  </si>
  <si>
    <t>[P01501] Cable XLPE Pantalla en Hilo (100 %, 35 KV, 4/0 AWG) - 100 % / 35 KV / 4/0 AWG</t>
  </si>
  <si>
    <t>P01501</t>
  </si>
  <si>
    <t>[P01502] Cable XLPE Pantalla en Hilo (133 %, 35 KV, 4/0 AWG) - 133 % / 35 KV / 4/0 AWG</t>
  </si>
  <si>
    <t>P01502</t>
  </si>
  <si>
    <t>[P01503] Cable XLPE Pantalla en Hilo (100 %, 15 KV, 2 AWG) - 100 % / 15 KV / 2 AWG</t>
  </si>
  <si>
    <t>P01503</t>
  </si>
  <si>
    <t>[P01504] Cable XLPE Pantalla en Hilo (133 %, 15 KV, 2 AWG) - 133 % / 15 KV / 2 AWG</t>
  </si>
  <si>
    <t>P01504</t>
  </si>
  <si>
    <t>[P01505] Cable XLPE Pantalla en Hilo (100 %, 15 KV, 4 AWG) - 100 % / 15 KV / 4 AWG</t>
  </si>
  <si>
    <t>P01505</t>
  </si>
  <si>
    <t>[P01506] Cable XLPE Pantalla en Hilo (133 %, 15 KV, 4 AWG) - 133 % / 15 KV / 4 AWG</t>
  </si>
  <si>
    <t>P01506</t>
  </si>
  <si>
    <t>[P01507] Cable XLPE Pantalla en Hilo (100 %, 15 KV, 6 AWG) - 100 % / 15 KV / 6 AWG</t>
  </si>
  <si>
    <t>P01507</t>
  </si>
  <si>
    <t>[P01508] Cable XLPE Pantalla en Hilo (133 %, 15 KV, 6 AWG) - 133 % / 15 KV / 6 AWG</t>
  </si>
  <si>
    <t>P01508</t>
  </si>
  <si>
    <t>[P01509] Cable XLPE Pantalla en Hilo (100 %, 15 KV, 1/0 AWG) - 100 % / 15 KV / 1/0 AWG</t>
  </si>
  <si>
    <t>P01509</t>
  </si>
  <si>
    <t>[P01510] Cable XLPE Pantalla en Hilo (133 %, 15 KV, 1/0 AWG) - 133 % / 15 KV / 1/0 AWG</t>
  </si>
  <si>
    <t>P01510</t>
  </si>
  <si>
    <t>[P01511] Cable XLPE Pantalla en Hilo (100 %, 15 KV, 2/0 AWG) - 100 % / 15 KV / 2/0 AWG</t>
  </si>
  <si>
    <t>P01511</t>
  </si>
  <si>
    <t>[P01512] Cable XLPE Pantalla en Hilo (133 %, 15 KV, 2/0 AWG) - 133 % / 15 KV / 2/0 AWG</t>
  </si>
  <si>
    <t>P01512</t>
  </si>
  <si>
    <t>[P01513] Cable XLPE Pantalla en Hilo (100 %, 15 KV, 4/0 AWG) - 100 % / 15 KV / 4/0 AWG</t>
  </si>
  <si>
    <t>P01513</t>
  </si>
  <si>
    <t>[P01514] Cable XLPE Pantalla en Hilo (133 %, 15 KV, 4/0 AWG) - 133 % / 15 KV / 4/0 AWG</t>
  </si>
  <si>
    <t>P01514</t>
  </si>
  <si>
    <t>[P01515] Conector Enresortado (10 AWG) - Rojo / 10 AWG</t>
  </si>
  <si>
    <t>P01515</t>
  </si>
  <si>
    <t>[P01516] Conector Enresortado (12 AWG) - Rojo / 12 AWG</t>
  </si>
  <si>
    <t>P01516</t>
  </si>
  <si>
    <t>[P01517] Conos de PVC</t>
  </si>
  <si>
    <t>P01517</t>
  </si>
  <si>
    <t>[P01518] Gorro Antifluido</t>
  </si>
  <si>
    <t>P01518</t>
  </si>
  <si>
    <t>[P01519] Gorro Antifluido (copia) (S) - S</t>
  </si>
  <si>
    <t>P01519</t>
  </si>
  <si>
    <t>[P01520] Gorro Antifluido (copia) (M) - M</t>
  </si>
  <si>
    <t>P01520</t>
  </si>
  <si>
    <t>[P01521] Gorro Antifluido (copia) (L) - L</t>
  </si>
  <si>
    <t>P01521</t>
  </si>
  <si>
    <t>[P01522] Gorro Antifluido (copia) (XL) - XL</t>
  </si>
  <si>
    <t>P01522</t>
  </si>
  <si>
    <t>[P01523] Gorro Antifluido (copia) (2XL) - 2XL</t>
  </si>
  <si>
    <t>P01523</t>
  </si>
  <si>
    <t>[P01524] Gorro Antifluido (copia) (3 XL) - 3 XL</t>
  </si>
  <si>
    <t>P01524</t>
  </si>
  <si>
    <t>[P01525] Impermeable</t>
  </si>
  <si>
    <t>P01525</t>
  </si>
  <si>
    <t>[P01526] Panel Solar (615 W) - 615 W</t>
  </si>
  <si>
    <t>[P01527] Panel Solar (620 W) - 620 W</t>
  </si>
  <si>
    <t>[P01528] Servicio de Corte</t>
  </si>
  <si>
    <t>P01528</t>
  </si>
  <si>
    <t>[P01529] TRASNPORT</t>
  </si>
  <si>
    <t>P01529</t>
  </si>
  <si>
    <t>[P01530] Tablet</t>
  </si>
  <si>
    <t>P01530</t>
  </si>
  <si>
    <t>[P01531] Tapa oído inserción</t>
  </si>
  <si>
    <t>P01531</t>
  </si>
  <si>
    <t>[P01532] X__ESTACIÓN METEREOLÓGICA</t>
  </si>
  <si>
    <t>P01532</t>
  </si>
  <si>
    <t>[P01533] X__LICENCIAMIENTO QUOIA MANAGER</t>
  </si>
  <si>
    <t>P01533</t>
  </si>
  <si>
    <t>[P01534] X__Medicion</t>
  </si>
  <si>
    <t>P01534</t>
  </si>
  <si>
    <t>[P01535] Accesorio Estructura Tipo Tracker 2P</t>
  </si>
  <si>
    <t>P01535</t>
  </si>
  <si>
    <t>[P01535] alojamient</t>
  </si>
  <si>
    <t>[P01536] Adaptador API 3 1/2" (M) X API 4 1/2" (H)</t>
  </si>
  <si>
    <t>P01536</t>
  </si>
  <si>
    <t>[P01537] Bota de Cuero (copia) (36) - Negro / 36</t>
  </si>
  <si>
    <t>P01537</t>
  </si>
  <si>
    <t>[P01538] Bota de Cuero (copia) (38) - Negro / 38</t>
  </si>
  <si>
    <t>P01538</t>
  </si>
  <si>
    <t>[P01539] Bota de Cuero (copia) (37) - Negro / 37</t>
  </si>
  <si>
    <t>P01539</t>
  </si>
  <si>
    <t>[P01540] Bota de Cuero (copia) (39) - Negro / 39</t>
  </si>
  <si>
    <t>P01540</t>
  </si>
  <si>
    <t>[P01541] Bota de Cuero (copia) (40) - Negro / 40</t>
  </si>
  <si>
    <t>P01541</t>
  </si>
  <si>
    <t>[P01542] Bota de Cuero (copia) (41) - Negro / 41</t>
  </si>
  <si>
    <t>P01542</t>
  </si>
  <si>
    <t>[P01543] Bota de Cuero (copia) (42) - Negro / 42</t>
  </si>
  <si>
    <t>P01543</t>
  </si>
  <si>
    <t>[P01544] Bota de Cuero (copia) (43) - Negro / 43</t>
  </si>
  <si>
    <t>P01544</t>
  </si>
  <si>
    <t>[P01545] Bota de Cuero (copia) (45) - Negro / 45</t>
  </si>
  <si>
    <t>P01545</t>
  </si>
  <si>
    <t>[P01546] Cable Aluminio KCMIL (350) - 350</t>
  </si>
  <si>
    <t>P01546</t>
  </si>
  <si>
    <t>[P01547] Cable Aluminio KCMIL (250) - 250</t>
  </si>
  <si>
    <t>P01547</t>
  </si>
  <si>
    <t>[P01548] Caja Plastica (L 20cm x 20cm x 12 cm, Control) - IP 65 / L 20cm x 20cm x 12 cm / Control</t>
  </si>
  <si>
    <t>P01548</t>
  </si>
  <si>
    <t>[P01549] Caja Plastica (L 20cm x 20cm x 12 cm, Inspección) - IP 65 / L 20cm x 20cm x 12 cm / Inspección</t>
  </si>
  <si>
    <t>P01549</t>
  </si>
  <si>
    <t>[P01550] Caja Plastica (L 20cm x 20cm x 12 cm, Paso) - IP 65 / L 20cm x 20cm x 12 cm / Paso</t>
  </si>
  <si>
    <t>P01550</t>
  </si>
  <si>
    <t>[P01551] Codo Rompecarga (15 KV) - 200 A / 15 KV</t>
  </si>
  <si>
    <t>P01551</t>
  </si>
  <si>
    <t>[P01552] Codo Rompecarga (10 KA) - 200 A / 10 KA</t>
  </si>
  <si>
    <t>P01552</t>
  </si>
  <si>
    <t>[P01553] Concentrado Para Perros</t>
  </si>
  <si>
    <t>P01553</t>
  </si>
  <si>
    <t>[P01554] Conector Ampa (cuña) (34.5 KV, 1/0 AWG) - 34.5 KV / 1/0 AWG</t>
  </si>
  <si>
    <t>P01554</t>
  </si>
  <si>
    <t>[P01555] Conector Ampa (cuña) (34.5 KV, 2 AWG) - 34.5 KV / 2 AWG</t>
  </si>
  <si>
    <t>P01555</t>
  </si>
  <si>
    <t>[P01556] Conector Ampa (cuña) (34.5 KV, 2/0 AWG) - 34.5 KV / 2/0 AWG</t>
  </si>
  <si>
    <t>P01556</t>
  </si>
  <si>
    <t>[P01557] Conector Ampa (cuña) (34.5 KV, 4/0 AWG) - 34.5 KV / 4/0 AWG</t>
  </si>
  <si>
    <t>P01557</t>
  </si>
  <si>
    <t>[P01558] Conector Ampa (cuña) (13.8 KV, 1/0 AWG) - 13.8 KV / 1/0 AWG</t>
  </si>
  <si>
    <t>P01558</t>
  </si>
  <si>
    <t>[P01559] Conector Ampa (cuña) (13.8 KV, 2 AWG) - 13.8 KV / 2 AWG</t>
  </si>
  <si>
    <t>P01559</t>
  </si>
  <si>
    <t>[P01560] Conector Ampa (cuña) (13.8 KV, 2/0 AWG) - 13.8 KV / 2/0 AWG</t>
  </si>
  <si>
    <t>P01560</t>
  </si>
  <si>
    <t>[P01561] Conector Ampa (cuña) (13.8 KV, 4/0 AWG) - 13.8 KV / 4/0 AWG</t>
  </si>
  <si>
    <t>P01561</t>
  </si>
  <si>
    <t>[P01562] Conector Perno (1/0 AWG) - 1/0 AWG</t>
  </si>
  <si>
    <t>P01562</t>
  </si>
  <si>
    <t>[P01563] Conector Perno (2/0 AWG) - 2/0 AWG</t>
  </si>
  <si>
    <t>P01563</t>
  </si>
  <si>
    <t>[P01564] Conector Perno (4/0 AWG) - 4/0 AWG</t>
  </si>
  <si>
    <t>P01564</t>
  </si>
  <si>
    <t>[P01565] Exámenes Médicos Post Incapacidad</t>
  </si>
  <si>
    <t>P01565</t>
  </si>
  <si>
    <t>[P01566] Fusible (Hilo, 10 KA, 15 KV) - Hilo / 10 KA / 15 KV</t>
  </si>
  <si>
    <t>P01566</t>
  </si>
  <si>
    <t>[P01567] Fusible (Hilo, 1 A, 15 KV) - Hilo / 1 A / 15 KV</t>
  </si>
  <si>
    <t>P01567</t>
  </si>
  <si>
    <t>[P01568] Fusible (Hilo, 65 A, 15 KV) - Hilo / 65 A / 15 KV</t>
  </si>
  <si>
    <t>P01568</t>
  </si>
  <si>
    <t>[P01569] Fusible (Caja Primaria, 10 KA, 15 KV) - Caja Primaria / 10 KA / 15 KV</t>
  </si>
  <si>
    <t>P01569</t>
  </si>
  <si>
    <t>[P01570] Fusible (Caja Primaria, 1 A, 15 KV) - Caja Primaria / 1 A / 15 KV</t>
  </si>
  <si>
    <t>P01570</t>
  </si>
  <si>
    <t>[P01571] Fusible (Caja Primaria, 65 A, 15 KV) - Caja Primaria / 65 A / 15 KV</t>
  </si>
  <si>
    <t>P01571</t>
  </si>
  <si>
    <t>[P01572] Fusible (Soga, 10 KA, 15 KV) - Soga / 10 KA / 15 KV</t>
  </si>
  <si>
    <t>P01572</t>
  </si>
  <si>
    <t>[P01573] Fusible (Soga, 1 A, 15 KV) - Soga / 1 A / 15 KV</t>
  </si>
  <si>
    <t>P01573</t>
  </si>
  <si>
    <t>[P01574] Fusible (Soga, 65 A, 15 KV) - Soga / 65 A / 15 KV</t>
  </si>
  <si>
    <t>P01574</t>
  </si>
  <si>
    <t>[P01575] Fusible (Expulsión, 10 KA, 15 KV) - Expulsión / 10 KA / 15 KV</t>
  </si>
  <si>
    <t>P01575</t>
  </si>
  <si>
    <t>[P01576] Fusible (Expulsión, 1 A, 15 KV) - Expulsión / 1 A / 15 KV</t>
  </si>
  <si>
    <t>P01576</t>
  </si>
  <si>
    <t>[P01577] Fusible (Expulsión, 65 A, 15 KV) - Expulsión / 65 A / 15 KV</t>
  </si>
  <si>
    <t>P01577</t>
  </si>
  <si>
    <t>[P01578] Fusible (HH, 10 KA, 15 KV) - HH / 10 KA / 15 KV</t>
  </si>
  <si>
    <t>P01578</t>
  </si>
  <si>
    <t>[P01579] Fusible (HH, 1 A, 15 KV) - HH / 1 A / 15 KV</t>
  </si>
  <si>
    <t>P01579</t>
  </si>
  <si>
    <t>[P01580] Fusible (HH, 65 A, 15 KV) - HH / 65 A / 15 KV</t>
  </si>
  <si>
    <t>P01580</t>
  </si>
  <si>
    <t>[P01581] Fusible (Hilo, 15 KV, 34.5 KV) - Hilo / 15 KV / 34.5 KV</t>
  </si>
  <si>
    <t>P01581</t>
  </si>
  <si>
    <t>[P01582] Fusible (Hilo, 15 KV, 5 A) - Hilo / 15 KV / 5 A</t>
  </si>
  <si>
    <t>P01582</t>
  </si>
  <si>
    <t>[P01583] Fusible (Hilo, 15 KV, 10 A) - Hilo / 15 KV / 10 A</t>
  </si>
  <si>
    <t>P01583</t>
  </si>
  <si>
    <t>[P01584] Fusible (Hilo, 15 KV, 1 A) - Hilo / 15 KV / 1 A</t>
  </si>
  <si>
    <t>P01584</t>
  </si>
  <si>
    <t>[P01585] Fusible (Hilo, 15 KV, 15 KV) - Hilo / 15 KV / 15 KV</t>
  </si>
  <si>
    <t>P01585</t>
  </si>
  <si>
    <t>[P01586] Fusible (Caja Primaria, 15 KV, 34.5 KV) - Caja Primaria / 15 KV / 34.5 KV</t>
  </si>
  <si>
    <t>P01586</t>
  </si>
  <si>
    <t>[P01587] Fusible (Caja Primaria, 15 KV, 10 A) - Caja Primaria / 15 KV / 10 A</t>
  </si>
  <si>
    <t>P01587</t>
  </si>
  <si>
    <t>[P01588] Fusible (Caja Primaria, 15 KV, 1 A) - Caja Primaria / 15 KV / 1 A</t>
  </si>
  <si>
    <t>P01588</t>
  </si>
  <si>
    <t>[P01589] Fusible (Caja Primaria, 15 KV, 15 KV) - Caja Primaria / 15 KV / 15 KV</t>
  </si>
  <si>
    <t>P01589</t>
  </si>
  <si>
    <t>[P01590] Fusible (Soga, 15 KV, 34.5 KV) - Soga / 15 KV / 34.5 KV</t>
  </si>
  <si>
    <t>P01590</t>
  </si>
  <si>
    <t>[P01591] Fusible (Soga, 15 KV, 10 A) - Soga / 15 KV / 10 A</t>
  </si>
  <si>
    <t>P01591</t>
  </si>
  <si>
    <t>[P01592] Fusible (Soga, 15 KV, 1 A) - Soga / 15 KV / 1 A</t>
  </si>
  <si>
    <t>P01592</t>
  </si>
  <si>
    <t>[P01593] Fusible (Soga, 15 KV, 15 KV) - Soga / 15 KV / 15 KV</t>
  </si>
  <si>
    <t>P01593</t>
  </si>
  <si>
    <t>[P01594] Fusible (Expulsión, 15 KV, 34.5 KV) - Expulsión / 15 KV / 34.5 KV</t>
  </si>
  <si>
    <t>P01594</t>
  </si>
  <si>
    <t>[P01595] Fusible (Expulsión, 15 KV, 10 A) - Expulsión / 15 KV / 10 A</t>
  </si>
  <si>
    <t>P01595</t>
  </si>
  <si>
    <t>[P01596] Fusible (Expulsión, 15 KV, 1 A) - Expulsión / 15 KV / 1 A</t>
  </si>
  <si>
    <t>P01596</t>
  </si>
  <si>
    <t>[P01597] Fusible (Expulsión, 15 KV, 15 KV) - Expulsión / 15 KV / 15 KV</t>
  </si>
  <si>
    <t>P01597</t>
  </si>
  <si>
    <t>[P01598] Fusible (HH, 15 KV, 34.5 KV) - HH / 15 KV / 34.5 KV</t>
  </si>
  <si>
    <t>P01598</t>
  </si>
  <si>
    <t>[P01599] Fusible (HH, 15 KV, 5 A) - HH / 15 KV / 5 A</t>
  </si>
  <si>
    <t>P01599</t>
  </si>
  <si>
    <t>[P01600] Fusible (HH, 15 KV, 10 A) - HH / 15 KV / 10 A</t>
  </si>
  <si>
    <t>P01600</t>
  </si>
  <si>
    <t>[P01601] Fusible (HH, 15 KV, 1 A) - HH / 15 KV / 1 A</t>
  </si>
  <si>
    <t>P01601</t>
  </si>
  <si>
    <t>[P01602] Fusible (HH, 15 KV, 15 KV) - HH / 15 KV / 15 KV</t>
  </si>
  <si>
    <t>P01602</t>
  </si>
  <si>
    <t>[P01603] Fusible (Hilo, 24 KV, 34.5 KV) - Hilo / 24 KV / 34.5 KV</t>
  </si>
  <si>
    <t>P01603</t>
  </si>
  <si>
    <t>[P01604] Fusible (Hilo, 24 KV, 5 A) - Hilo / 24 KV / 5 A</t>
  </si>
  <si>
    <t>P01604</t>
  </si>
  <si>
    <t>[P01605] Fusible (Hilo, 24 KV, 10 A) - Hilo / 24 KV / 10 A</t>
  </si>
  <si>
    <t>P01605</t>
  </si>
  <si>
    <t>[P01606] Fusible (Hilo, 24 KV, 1 A) - Hilo / 24 KV / 1 A</t>
  </si>
  <si>
    <t>P01606</t>
  </si>
  <si>
    <t>[P01607] Fusible (Hilo, 24 KV, 15 KV) - Hilo / 24 KV / 15 KV</t>
  </si>
  <si>
    <t>P01607</t>
  </si>
  <si>
    <t>[P01608] Fusible (Hilo, 63 A, 34.5 KV) - Hilo / 63 A / 34.5 KV</t>
  </si>
  <si>
    <t>P01608</t>
  </si>
  <si>
    <t>[P01609] Fusible (Hilo, 63 A, 5 A) - Hilo / 63 A / 5 A</t>
  </si>
  <si>
    <t>P01609</t>
  </si>
  <si>
    <t>[P01610] Fusible (Hilo, 63 A, 10 A) - Hilo / 63 A / 10 A</t>
  </si>
  <si>
    <t>P01610</t>
  </si>
  <si>
    <t>[P01611] Fusible (Hilo, 63 A, 1 A) - Hilo / 63 A / 1 A</t>
  </si>
  <si>
    <t>P01611</t>
  </si>
  <si>
    <t>[P01612] Fusible (Hilo, 63 A, 15 KV) - Hilo / 63 A / 15 KV</t>
  </si>
  <si>
    <t>P01612</t>
  </si>
  <si>
    <t>[P01613] Fusible (Caja Primaria, 24 KV, 34.5 KV) - Caja Primaria / 24 KV / 34.5 KV</t>
  </si>
  <si>
    <t>P01613</t>
  </si>
  <si>
    <t>[P01614] Fusible (Caja Primaria, 24 KV, 5 A) - Caja Primaria / 24 KV / 5 A</t>
  </si>
  <si>
    <t>P01614</t>
  </si>
  <si>
    <t>[P01615] Fusible (Caja Primaria, 24 KV, 10 A) - Caja Primaria / 24 KV / 10 A</t>
  </si>
  <si>
    <t>P01615</t>
  </si>
  <si>
    <t>[P01616] Fusible (Caja Primaria, 24 KV, 1 A) - Caja Primaria / 24 KV / 1 A</t>
  </si>
  <si>
    <t>P01616</t>
  </si>
  <si>
    <t>[P01617] Fusible (Caja Primaria, 24 KV, 15 KV) - Caja Primaria / 24 KV / 15 KV</t>
  </si>
  <si>
    <t>P01617</t>
  </si>
  <si>
    <t>[P01618] Fusible (Caja Primaria, 63 A, 34.5 KV) - Caja Primaria / 63 A / 34.5 KV</t>
  </si>
  <si>
    <t>P01618</t>
  </si>
  <si>
    <t>[P01619] Fusible (Caja Primaria, 63 A, 5 A) - Caja Primaria / 63 A / 5 A</t>
  </si>
  <si>
    <t>P01619</t>
  </si>
  <si>
    <t>[P01620] Fusible (Caja Primaria, 63 A, 10 A) - Caja Primaria / 63 A / 10 A</t>
  </si>
  <si>
    <t>P01620</t>
  </si>
  <si>
    <t>[P01621] Fusible (Caja Primaria, 63 A, 1 A) - Caja Primaria / 63 A / 1 A</t>
  </si>
  <si>
    <t>P01621</t>
  </si>
  <si>
    <t>[P01622] Fusible (Caja Primaria, 63 A, 15 KV) - Caja Primaria / 63 A / 15 KV</t>
  </si>
  <si>
    <t>P01622</t>
  </si>
  <si>
    <t>[P01623] Fusible (Soga, 24 KV, 34.5 KV) - Soga / 24 KV / 34.5 KV</t>
  </si>
  <si>
    <t>P01623</t>
  </si>
  <si>
    <t>[P01624] Fusible (Soga, 24 KV, 5 A) - Soga / 24 KV / 5 A</t>
  </si>
  <si>
    <t>P01624</t>
  </si>
  <si>
    <t>[P01625] Fusible (Soga, 24 KV, 10 A) - Soga / 24 KV / 10 A</t>
  </si>
  <si>
    <t>P01625</t>
  </si>
  <si>
    <t>[P01626] Fusible (Soga, 24 KV, 1 A) - Soga / 24 KV / 1 A</t>
  </si>
  <si>
    <t>P01626</t>
  </si>
  <si>
    <t>[P01627] Fusible (Soga, 24 KV, 15 KV) - Soga / 24 KV / 15 KV</t>
  </si>
  <si>
    <t>P01627</t>
  </si>
  <si>
    <t>[P01628] Fusible (Soga, 63 A, 34.5 KV) - Soga / 63 A / 34.5 KV</t>
  </si>
  <si>
    <t>P01628</t>
  </si>
  <si>
    <t>[P01629] Fusible (Soga, 63 A, 5 A) - Soga / 63 A / 5 A</t>
  </si>
  <si>
    <t>P01629</t>
  </si>
  <si>
    <t>[P01630] Fusible (Soga, 63 A, 10 A) - Soga / 63 A / 10 A</t>
  </si>
  <si>
    <t>P01630</t>
  </si>
  <si>
    <t>[P01631] Fusible (Soga, 63 A, 1 A) - Soga / 63 A / 1 A</t>
  </si>
  <si>
    <t>P01631</t>
  </si>
  <si>
    <t>[P01632] Fusible (Soga, 63 A, 15 KV) - Soga / 63 A / 15 KV</t>
  </si>
  <si>
    <t>P01632</t>
  </si>
  <si>
    <t>[P01633] Fusible (Expulsión, 24 KV, 34.5 KV) - Expulsión / 24 KV / 34.5 KV</t>
  </si>
  <si>
    <t>P01633</t>
  </si>
  <si>
    <t>[P01634] Fusible (Expulsión, 24 KV, 5 A) - Expulsión / 24 KV / 5 A</t>
  </si>
  <si>
    <t>P01634</t>
  </si>
  <si>
    <t>[P01635] Fusible (Expulsión, 24 KV, 10 A) - Expulsión / 24 KV / 10 A</t>
  </si>
  <si>
    <t>P01635</t>
  </si>
  <si>
    <t>[P01636] Fusible (Expulsión, 24 KV, 1 A) - Expulsión / 24 KV / 1 A</t>
  </si>
  <si>
    <t>P01636</t>
  </si>
  <si>
    <t>[P01637] Fusible (Expulsión, 24 KV, 15 KV) - Expulsión / 24 KV / 15 KV</t>
  </si>
  <si>
    <t>P01637</t>
  </si>
  <si>
    <t>[P01638] Fusible (Expulsión, 63 A, 34.5 KV) - Expulsión / 63 A / 34.5 KV</t>
  </si>
  <si>
    <t>P01638</t>
  </si>
  <si>
    <t>[P01639] Fusible (Expulsión, 63 A, 5 A) - Expulsión / 63 A / 5 A</t>
  </si>
  <si>
    <t>P01639</t>
  </si>
  <si>
    <t>[P01640] Fusible (Expulsión, 63 A, 10 A) - Expulsión / 63 A / 10 A</t>
  </si>
  <si>
    <t>P01640</t>
  </si>
  <si>
    <t>[P01641] Fusible (Expulsión, 63 A, 1 A) - Expulsión / 63 A / 1 A</t>
  </si>
  <si>
    <t>P01641</t>
  </si>
  <si>
    <t>[P01642] Fusible (Expulsión, 63 A, 15 KV) - Expulsión / 63 A / 15 KV</t>
  </si>
  <si>
    <t>P01642</t>
  </si>
  <si>
    <t>[P01643] Fusible (HH, 24 KV, 34.5 KV) - HH / 24 KV / 34.5 KV</t>
  </si>
  <si>
    <t>P01643</t>
  </si>
  <si>
    <t>[P01644] Fusible (HH, 24 KV, 5 A) - HH / 24 KV / 5 A</t>
  </si>
  <si>
    <t>P01644</t>
  </si>
  <si>
    <t>[P01645] Fusible (HH, 24 KV, 10 A) - HH / 24 KV / 10 A</t>
  </si>
  <si>
    <t>P01645</t>
  </si>
  <si>
    <t>[P01646] Fusible (HH, 24 KV, 1 A) - HH / 24 KV / 1 A</t>
  </si>
  <si>
    <t>P01646</t>
  </si>
  <si>
    <t>[P01647] Fusible (HH, 24 KV, 15 KV) - HH / 24 KV / 15 KV</t>
  </si>
  <si>
    <t>P01647</t>
  </si>
  <si>
    <t>[P01648] Fusible (HH, 63 A, 34.5 KV) - HH / 63 A / 34.5 KV</t>
  </si>
  <si>
    <t>P01648</t>
  </si>
  <si>
    <t>[P01649] Fusible (HH, 63 A, 5 A) - HH / 63 A / 5 A</t>
  </si>
  <si>
    <t>P01649</t>
  </si>
  <si>
    <t>[P01650] Fusible (HH, 63 A, 10 A) - HH / 63 A / 10 A</t>
  </si>
  <si>
    <t>P01650</t>
  </si>
  <si>
    <t>[P01651] Fusible (HH, 63 A, 1 A) - HH / 63 A / 1 A</t>
  </si>
  <si>
    <t>P01651</t>
  </si>
  <si>
    <t>[P01652] Fusible (HH, 63 A, 15 KV) - HH / 63 A / 15 KV</t>
  </si>
  <si>
    <t>P01652</t>
  </si>
  <si>
    <t>[P01653] Fusible De Expulsión Tipo K (10 KA) - 10 KA</t>
  </si>
  <si>
    <t>P01653</t>
  </si>
  <si>
    <t>[P01654] Fusible De Expulsión Tipo K (140 A) - 140 A</t>
  </si>
  <si>
    <t>P01654</t>
  </si>
  <si>
    <t>[P01655] Fusible De Expulsión Tipo K (1 A) - 1 A</t>
  </si>
  <si>
    <t>P01655</t>
  </si>
  <si>
    <t>[P01656] Fusible De Expulsión Tipo K (15 KV) - 15 KV</t>
  </si>
  <si>
    <t>P01656</t>
  </si>
  <si>
    <t>[P01657] Fusible De Expulsión Tipo K (65 A) - 65 A</t>
  </si>
  <si>
    <t>P01657</t>
  </si>
  <si>
    <t>[P01658] Hidrosolta</t>
  </si>
  <si>
    <t>P01658</t>
  </si>
  <si>
    <t>[P01659] Horas Extras Alquiler</t>
  </si>
  <si>
    <t>P01659</t>
  </si>
  <si>
    <t>[P01660] KASE</t>
  </si>
  <si>
    <t>P01660</t>
  </si>
  <si>
    <t>[P01661] Molde Cable "TH" 1/0 a 1/0</t>
  </si>
  <si>
    <t>P01661</t>
  </si>
  <si>
    <t>[P01662] Molde Cable-Varilla 5/8 a 4/0 AWG Ref: TROD5849</t>
  </si>
  <si>
    <t>P01662</t>
  </si>
  <si>
    <t>[P01663] Molde Horizontal 1/0 AWG "T"  Ref: Sg1Tn 2694</t>
  </si>
  <si>
    <t>P01663</t>
  </si>
  <si>
    <t>[P01664] Molde Varilla 1/0 a 5/8</t>
  </si>
  <si>
    <t>P01664</t>
  </si>
  <si>
    <t>[P01665] Molde Varilla 5/8 a 2/0</t>
  </si>
  <si>
    <t>P01665</t>
  </si>
  <si>
    <t>[P01666] Panel Solar (610 W) - 610 W</t>
  </si>
  <si>
    <t>[P01667] Panel Solar (655 W) - 655 W</t>
  </si>
  <si>
    <t>[P01668] Terminal Estañada (Ojo, 35 KV, 250) - 1/2" / Ojo / 35 KV / 250</t>
  </si>
  <si>
    <t>P01668</t>
  </si>
  <si>
    <t>[P01669] Terminal Estañada (Pala, 35 KV, 250) - 1/2" / Pala / 35 KV / 250</t>
  </si>
  <si>
    <t>P01669</t>
  </si>
  <si>
    <t>[P01670] Terminal Estañada (Ojo, 35 KV, 350) - 1/2" / Ojo / 35 KV / 350</t>
  </si>
  <si>
    <t>P01670</t>
  </si>
  <si>
    <t>[P01671] Terminal Estañada (Pala, 35 KV, 350) - 1/2" / Pala / 35 KV / 350</t>
  </si>
  <si>
    <t>P01671</t>
  </si>
  <si>
    <t>[P01672] Terminal Estañada (Ojo, 35 KV, 400) - 1/2" / Ojo / 35 KV / 400</t>
  </si>
  <si>
    <t>P01672</t>
  </si>
  <si>
    <t>[P01673] Terminal Estañada (Pala, 35 KV, 400) - 1/2" / Pala / 35 KV / 400</t>
  </si>
  <si>
    <t>P01673</t>
  </si>
  <si>
    <t>[P01674] Terminal Estañada (Ojo, 35 KV, 500) - 1/2" / Ojo / 35 KV / 500</t>
  </si>
  <si>
    <t>P01674</t>
  </si>
  <si>
    <t>[P01675] Terminal Estañada (Pala, 35 KV, 500) - 1/2" / Pala / 35 KV / 500</t>
  </si>
  <si>
    <t>P01675</t>
  </si>
  <si>
    <t>[P01676] Terminal Estañada (Ojo, 15 KV, 250) - 1/2" / Ojo / 15 KV / 250</t>
  </si>
  <si>
    <t>P01676</t>
  </si>
  <si>
    <t>[P01677] Terminal Estañada (Pala, 15 KV, 250) - 1/2" / Pala / 15 KV / 250</t>
  </si>
  <si>
    <t>P01677</t>
  </si>
  <si>
    <t>[P01678] Terminal Estañada (Ojo, 15 KV, 350) - 1/2" / Ojo / 15 KV / 350</t>
  </si>
  <si>
    <t>P01678</t>
  </si>
  <si>
    <t>[P01679] Terminal Estañada (Pala, 15 KV, 350) - 1/2" / Pala / 15 KV / 350</t>
  </si>
  <si>
    <t>P01679</t>
  </si>
  <si>
    <t>[P01680] Terminal Estañada (Ojo, 15 KV, 400) - 1/2" / Ojo / 15 KV / 400</t>
  </si>
  <si>
    <t>P01680</t>
  </si>
  <si>
    <t>[P01681] Terminal Estañada (Pala, 15 KV, 400) - 1/2" / Pala / 15 KV / 400</t>
  </si>
  <si>
    <t>P01681</t>
  </si>
  <si>
    <t>[P01682] Terminal Estañada (Ojo, 15 KV, 500) - 1/2" / Ojo / 15 KV / 500</t>
  </si>
  <si>
    <t>P01682</t>
  </si>
  <si>
    <t>[P01683] Terminal Estañada (Pala, 15 KV, 500) - 1/2" / Pala / 15 KV / 500</t>
  </si>
  <si>
    <t>P01683</t>
  </si>
  <si>
    <t>[P01684] Terminal Tipo U (Amarillo, 10 AWG) - Amarillo / 10 AWG</t>
  </si>
  <si>
    <t>P01684</t>
  </si>
  <si>
    <t>[P01685] Terminal Tipo U (Amarillo, 12 AWG) - Amarillo / 12 AWG</t>
  </si>
  <si>
    <t>P01685</t>
  </si>
  <si>
    <t>[P01686] Terminal Tipo U (Azul, 10 AWG) - Azul / 10 AWG</t>
  </si>
  <si>
    <t>P01686</t>
  </si>
  <si>
    <t>[P01687] Terminal Tipo U (Azul, 12 AWG) - Azul / 12 AWG</t>
  </si>
  <si>
    <t>P01687</t>
  </si>
  <si>
    <t>[P01688] Toma Doble Polo Tierra 20Amp 125V Blanco</t>
  </si>
  <si>
    <t>P01688</t>
  </si>
  <si>
    <t>[P01689] Aislador Tipo Garra 15 KV (copia)</t>
  </si>
  <si>
    <t>P01689</t>
  </si>
  <si>
    <t>[P01690] Aislador Tipo Poste Line Post Con Pin Para 13.2 Kv Ansi 57-1. (copia)</t>
  </si>
  <si>
    <t>P01690</t>
  </si>
  <si>
    <t>[P01691] Aislador Tipo Poste Line Post Con Pin Para 13.2 Kv Ansi 57-1. (copia)</t>
  </si>
  <si>
    <t>P01691</t>
  </si>
  <si>
    <t>[P01692] Alquiler (Vehículo) - Vehículo</t>
  </si>
  <si>
    <t>P01692</t>
  </si>
  <si>
    <t>[P01693] Alquiler (Equipo de Computo) - Equipo de Computo</t>
  </si>
  <si>
    <t>P01693</t>
  </si>
  <si>
    <t>[P01694] Alquiler (Equipo de Topografía) - Equipo de Topografía</t>
  </si>
  <si>
    <t>P01694</t>
  </si>
  <si>
    <t>[P01695] Arrendamiento (Equipo) - Equipo</t>
  </si>
  <si>
    <t>P01695</t>
  </si>
  <si>
    <t>[P01696] Arrendamiento (Vehículo) - Vehículo</t>
  </si>
  <si>
    <t>P01696</t>
  </si>
  <si>
    <t>[P01697] Bandeja Fija Ventilada</t>
  </si>
  <si>
    <t>P01697</t>
  </si>
  <si>
    <t>[P01698] Bps Surge Protective Device (12.5V/320-S, 4P) - 12.5V/320-S / 4P</t>
  </si>
  <si>
    <t>P01698</t>
  </si>
  <si>
    <t>[P01699] Bps Surge Protective Device (12.5V/180-S, 4P) - 12.5V/180-S / 4P</t>
  </si>
  <si>
    <t>P01699</t>
  </si>
  <si>
    <t>[P01700] Bps Surge Protective Device (12.5V/320-S, 3P) - 12.5V/320-S / 3P</t>
  </si>
  <si>
    <t>P01700</t>
  </si>
  <si>
    <t>[P01701] Bps Surge Protective Device (12.5V/180-S, 3P) - 12.5V/180-S / 3P</t>
  </si>
  <si>
    <t>P01701</t>
  </si>
  <si>
    <t>[P01702] COMPRA UWATTS</t>
  </si>
  <si>
    <t>P01702</t>
  </si>
  <si>
    <t>[P01703] Cable Control AWG (6x12 AWG) - 6x12 AWG</t>
  </si>
  <si>
    <t>P01703</t>
  </si>
  <si>
    <t>[P01704] Cable Control AWG (4x12 AWG) - 4x12 AWG</t>
  </si>
  <si>
    <t>P01704</t>
  </si>
  <si>
    <t>[P01705] Celda de Protección</t>
  </si>
  <si>
    <t>P01705</t>
  </si>
  <si>
    <t>[P01706] Cofre Eléctrico Metálico</t>
  </si>
  <si>
    <t>P01706</t>
  </si>
  <si>
    <t>[P01707] Conector Rj45 (Exterior) - Exterior</t>
  </si>
  <si>
    <t>P01707</t>
  </si>
  <si>
    <t>[P01708] Conector Rj45 (Interior) - Interior</t>
  </si>
  <si>
    <t>P01708</t>
  </si>
  <si>
    <t>[P01709] Conector Rj45 (Impermeable) - Impermeable</t>
  </si>
  <si>
    <t>P01709</t>
  </si>
  <si>
    <t>[P01710] Cruceta Angular Metalica  2.40 Mt (L 1.40 mt) - L 1.40 mt</t>
  </si>
  <si>
    <t>P01710</t>
  </si>
  <si>
    <t>[P01711] Cruceta Angular Metalica  2.40 Mt (L 2.40 mt) - L 2.40 mt</t>
  </si>
  <si>
    <t>P01711</t>
  </si>
  <si>
    <t>[P01712] Cámara Wifi CS-HB8-R100-2C4WD</t>
  </si>
  <si>
    <t>P01712</t>
  </si>
  <si>
    <t>[P01713] Cámaras Tipo Bala DS-2CD1043G2-LIU</t>
  </si>
  <si>
    <t>P01713</t>
  </si>
  <si>
    <t>[P01714] Cámaras Tipo Bala DS-2CD1643G2-LIZU</t>
  </si>
  <si>
    <t>P01714</t>
  </si>
  <si>
    <t>[P01715] Cámaras Tipo Domo DS-2DE4225IW-DE(T5)</t>
  </si>
  <si>
    <t>P01715</t>
  </si>
  <si>
    <t>[P01716] Fusible HH (1 A, 34.5 KV) - 1 A / 34.5 KV</t>
  </si>
  <si>
    <t>P01716</t>
  </si>
  <si>
    <t>[P01717] Fusible HH (1 A, 15 KV) - 1 A / 15 KV</t>
  </si>
  <si>
    <t>P01717</t>
  </si>
  <si>
    <t>[P01718] Fusible HH (1 A, 24 KV) - 1 A / 24 KV</t>
  </si>
  <si>
    <t>P01718</t>
  </si>
  <si>
    <t>[P01719] Fusible HH (65 A, 34.5 KV) - 65 A / 34.5 KV</t>
  </si>
  <si>
    <t>P01719</t>
  </si>
  <si>
    <t>[P01720] Fusible HH (65 A, 15 KV) - 65 A / 15 KV</t>
  </si>
  <si>
    <t>P01720</t>
  </si>
  <si>
    <t>[P01721] Fusible HH (65 A, 24 KV) - 65 A / 24 KV</t>
  </si>
  <si>
    <t>P01721</t>
  </si>
  <si>
    <t>[P01722] Fusible HH (63 A, 34.5 KV) - 63 A / 34.5 KV</t>
  </si>
  <si>
    <t>P01722</t>
  </si>
  <si>
    <t>[P01723] Fusible HH (63 A, 15 KV) - 63 A / 15 KV</t>
  </si>
  <si>
    <t>P01723</t>
  </si>
  <si>
    <t>[P01724] Fusible HH (63 A, 24 KV) - 63 A / 24 KV</t>
  </si>
  <si>
    <t>P01724</t>
  </si>
  <si>
    <t>[P01725] Interruptor Fijo (1P) - 75 A / 1P</t>
  </si>
  <si>
    <t>P01725</t>
  </si>
  <si>
    <t>[P01726] Interruptor Fijo (3P) - 75 A / 3P</t>
  </si>
  <si>
    <t>P01726</t>
  </si>
  <si>
    <t>[P01727] Interruptor Regulable (200 A, 1P) - 200 A / 1P</t>
  </si>
  <si>
    <t>P01727</t>
  </si>
  <si>
    <t>[P01728] Interruptor Regulable (200 A, 3P) - 200 A / 3P</t>
  </si>
  <si>
    <t>P01728</t>
  </si>
  <si>
    <t>[P01729] Interruptor Regulable (1000 A, 1P) - 1000 A / 1P</t>
  </si>
  <si>
    <t>P01729</t>
  </si>
  <si>
    <t>[P01730] Interruptor Regulable (1000 A, 3P) - 1000 A / 3P</t>
  </si>
  <si>
    <t>P01730</t>
  </si>
  <si>
    <t>[P01731] Interruptor Regulable (400 A, 1P) - 400 A / 1P</t>
  </si>
  <si>
    <t>P01731</t>
  </si>
  <si>
    <t>[P01732] Interruptor Regulable (400 A, 3P) - 400 A / 3P</t>
  </si>
  <si>
    <t>P01732</t>
  </si>
  <si>
    <t>[P01733] Multitoma Rackeable</t>
  </si>
  <si>
    <t>P01733</t>
  </si>
  <si>
    <t>[P01734] Nylon x Carrete (0.9 mm) - 0.9 mm</t>
  </si>
  <si>
    <t>P01734</t>
  </si>
  <si>
    <t>[P01735] Nylon x Carrete (0.6 mm) - 0.6 mm</t>
  </si>
  <si>
    <t>P01735</t>
  </si>
  <si>
    <t>[P01736] Ponchadora de Red</t>
  </si>
  <si>
    <t>P01736</t>
  </si>
  <si>
    <t>[P01737] Switch Administrable 8 Puertos</t>
  </si>
  <si>
    <t>P01737</t>
  </si>
  <si>
    <t>[P01738] TRANSPORT</t>
  </si>
  <si>
    <t>P01738</t>
  </si>
  <si>
    <t>[P01739] Tablero de Servicios</t>
  </si>
  <si>
    <t>P01739</t>
  </si>
  <si>
    <t>[P01740] Alquiler (Canon Mensual) - Canon Mensual</t>
  </si>
  <si>
    <t>P01740</t>
  </si>
  <si>
    <t>[P01741] Alquiler (Contenedor) - Contenedor</t>
  </si>
  <si>
    <t>P01741</t>
  </si>
  <si>
    <t>[P01742] Alquiler (Equipo Especializado) - Equipo Especializado</t>
  </si>
  <si>
    <t>P01742</t>
  </si>
  <si>
    <t>[P01743] Alquiler (Canon Mensual)</t>
  </si>
  <si>
    <t>P01743</t>
  </si>
  <si>
    <t>[P01744] Cable Ecológico ASCR (35 KV, 1/0 AWG) - 35 KV / 1/0 AWG</t>
  </si>
  <si>
    <t>P01744</t>
  </si>
  <si>
    <t>[P01745] Cable Ecológico ASCR (35 KV, 2/0 AWG) - 35 KV / 2/0 AWG</t>
  </si>
  <si>
    <t>P01745</t>
  </si>
  <si>
    <t>[P01746] Caja Plastica (L 20cm x 20cm x 8cm, Control) - IP 65 / L 20cm x 20cm x 8cm / Control</t>
  </si>
  <si>
    <t>P01746</t>
  </si>
  <si>
    <t>[P01747] Caja Plastica (L 20cm x 20cm x 8cm, Inspección) - IP 65 / L 20cm x 20cm x 8cm / Inspección</t>
  </si>
  <si>
    <t>P01747</t>
  </si>
  <si>
    <t>[P01748] Caja Plastica (L 20cm x 20cm x 8cm, Paso) - IP 65 / L 20cm x 20cm x 8cm / Paso</t>
  </si>
  <si>
    <t>P01748</t>
  </si>
  <si>
    <t>[P01749] Caja Plastica (L 22cm x 22cm x 12, Control) - IP 65 / L 22cm x 22cm x 12 / Control</t>
  </si>
  <si>
    <t>P01749</t>
  </si>
  <si>
    <t>[P01750] Caja Plastica (L 22cm x 22cm x 12, Inspección) - IP 65 / L 22cm x 22cm x 12 / Inspección</t>
  </si>
  <si>
    <t>P01750</t>
  </si>
  <si>
    <t>[P01751] Caja Plastica (L 22cm x 22cm x 12, Paso) - IP 65 / L 22cm x 22cm x 12 / Paso</t>
  </si>
  <si>
    <t>P01751</t>
  </si>
  <si>
    <t>[P01752] Conector Perno (copia) (Rojo, 12 AWG) - Rojo / 12 AWG</t>
  </si>
  <si>
    <t>P01752</t>
  </si>
  <si>
    <t>[P01753] Conector Perno (copia) (Naranja, 12 AWG) - Naranja / 12 AWG</t>
  </si>
  <si>
    <t>P01753</t>
  </si>
  <si>
    <t>[P01754] Conector Perno (copia) (Amarillo, 12 AWG) - Amarillo / 12 AWG</t>
  </si>
  <si>
    <t>P01754</t>
  </si>
  <si>
    <t>[P01755] Conector Perno (copia) (Rojo, 10 AWG) - Rojo / 10 AWG</t>
  </si>
  <si>
    <t>P01755</t>
  </si>
  <si>
    <t>[P01756] Conector Perno (copia) (Naranja, 10 AWG) - Naranja / 10 AWG</t>
  </si>
  <si>
    <t>P01756</t>
  </si>
  <si>
    <t>[P01757] Conector Perno (copia) (Amarillo, 10 AWG) - Amarillo / 10 AWG</t>
  </si>
  <si>
    <t>P01757</t>
  </si>
  <si>
    <t>[P01758] Cámaras DS-2CD1343G2-LIUF</t>
  </si>
  <si>
    <t>P01758</t>
  </si>
  <si>
    <t>[P01759] Cámaras IP Poe PT DS-2SE2C400MWG-E/14</t>
  </si>
  <si>
    <t>P01759</t>
  </si>
  <si>
    <t>[P01760] Cámaras Térmica DHI-TPC-BF5441-B35Z3-BM-S2</t>
  </si>
  <si>
    <t>P01760</t>
  </si>
  <si>
    <t>[P01761] Grabadora  DS-7604NI-Q1/4P</t>
  </si>
  <si>
    <t>P01761</t>
  </si>
  <si>
    <t>[P01762] Instalacion De Equipo De Medida (copia)</t>
  </si>
  <si>
    <t>P01762</t>
  </si>
  <si>
    <t>[P01763] Instalacion De Equipo De Medida (copia)</t>
  </si>
  <si>
    <t>P01763</t>
  </si>
  <si>
    <t>[P01764] Inversor Inverter SUN2000-330KTL-H1 (copia)</t>
  </si>
  <si>
    <t>P01764</t>
  </si>
  <si>
    <t>[P01765] Juego Destornilladores (copia)</t>
  </si>
  <si>
    <t>P01765</t>
  </si>
  <si>
    <t>[P01766] Molde Horizontal 1/0 AWG "X"  Ref: Sg1Tn 2694 (copia)</t>
  </si>
  <si>
    <t>P01766</t>
  </si>
  <si>
    <t>[P01767] P00028</t>
  </si>
  <si>
    <t>P01767</t>
  </si>
  <si>
    <t>[P01768] PAPELER</t>
  </si>
  <si>
    <t>P01768</t>
  </si>
  <si>
    <t>[P01769] POLIZA</t>
  </si>
  <si>
    <t>P01769</t>
  </si>
  <si>
    <t>[P01770] Pinza Electricista 8" (copia)</t>
  </si>
  <si>
    <t>P01770</t>
  </si>
  <si>
    <t>[P01771] Portatil (copia)</t>
  </si>
  <si>
    <t>P01771</t>
  </si>
  <si>
    <t>[P01772] Recolección de Residuos</t>
  </si>
  <si>
    <t>P01772</t>
  </si>
  <si>
    <t>[P01773] Reconectador ABB OVR 38 kV/16kA/70kVrms/170kV 1200A</t>
  </si>
  <si>
    <t>P01773</t>
  </si>
  <si>
    <t>[P01774] Reconectador ABB OVR15 kV/12.5A/50kVvrms/110kV 630A</t>
  </si>
  <si>
    <t>[P01775] Smartlogger 3000 A00Gl Solar Smart Monitor &amp; Data Logger (copia)</t>
  </si>
  <si>
    <t>[P01776] TAI Universal - Slew-Drive Single-Axis Independent Tracking System—2P</t>
  </si>
  <si>
    <t>P01776</t>
  </si>
  <si>
    <t>[P01777] TRASNPORT</t>
  </si>
  <si>
    <t>P01777</t>
  </si>
  <si>
    <t>[P01778] Tornillo (copia)</t>
  </si>
  <si>
    <t>P01778</t>
  </si>
  <si>
    <t>[P01779] Tubo Galvanizado Pesado (1/2", L 3mt) - 1/2" / L 3mt</t>
  </si>
  <si>
    <t>P01779</t>
  </si>
  <si>
    <t>[P01780] Tubo Galvanizado Pesado (1/2", L 6mt) - 1/2" / L 6mt</t>
  </si>
  <si>
    <t>P01780</t>
  </si>
  <si>
    <t>[P01781] Tubo Galvanizado Pesado (3/4", L 3mt) - 3/4" / L 3mt</t>
  </si>
  <si>
    <t>P01781</t>
  </si>
  <si>
    <t>[P01782] Tubo Galvanizado Pesado (3/4", L 6mt) - 3/4" / L 6mt</t>
  </si>
  <si>
    <t>P01782</t>
  </si>
  <si>
    <t>[P01783] Tubo Galvanizado Pesado (1", L 3mt) - 1" / L 3mt</t>
  </si>
  <si>
    <t>P01783</t>
  </si>
  <si>
    <t>[P01784] Tubo Galvanizado Pesado (1", L 6mt) - 1" / L 6mt</t>
  </si>
  <si>
    <t>P01784</t>
  </si>
  <si>
    <t>[P01785] Tubo Galvanizado Pesado (1 1/2", L 3mt) - 1 1/2" / L 3mt</t>
  </si>
  <si>
    <t>P01785</t>
  </si>
  <si>
    <t>[P01786] Tubo Galvanizado Pesado (1 1/2", L 6mt) - 1 1/2" / L 6mt</t>
  </si>
  <si>
    <t>P01786</t>
  </si>
  <si>
    <t>[P01787] Tubo Galvanizado Pesado (1 1/4", L 3mt) - 1 1/4" / L 3mt</t>
  </si>
  <si>
    <t>P01787</t>
  </si>
  <si>
    <t>[P01788] Tubo Galvanizado Pesado (1 1/4", L 6mt) - 1 1/4" / L 6mt</t>
  </si>
  <si>
    <t>P01788</t>
  </si>
  <si>
    <t>[P01789] Tubo Galvanizado Pesado (2", L 3mt) - 2" / L 3mt</t>
  </si>
  <si>
    <t>P01789</t>
  </si>
  <si>
    <t>[P01790] Tubo Galvanizado Pesado (2", L 6mt) - 2" / L 6mt</t>
  </si>
  <si>
    <t>P01790</t>
  </si>
  <si>
    <t>[P01791] Tubo Galvanizado Pesado (3", L 3mt) - 3" / L 3mt</t>
  </si>
  <si>
    <t>P01791</t>
  </si>
  <si>
    <t>[P01792] Tubo Galvanizado Pesado (3", L 6mt) - 3" / L 6mt</t>
  </si>
  <si>
    <t>P01792</t>
  </si>
  <si>
    <t>[P01793] Tubo Galvanizado Pesado (4", L 3mt) - 4" / L 3mt</t>
  </si>
  <si>
    <t>P01793</t>
  </si>
  <si>
    <t>[P01794] Tubo Galvanizado Pesado (4", L 6mt) - 4" / L 6mt</t>
  </si>
  <si>
    <t>P01794</t>
  </si>
  <si>
    <t>[P01795] Tubo TPI (Rollo x 75m) (1", Ligera UV) - 1" / Ligera UV</t>
  </si>
  <si>
    <t>P01795</t>
  </si>
  <si>
    <t>[P01796] Tubo TPI (Rollo x 75m) (1", Normal) - 1" / Normal</t>
  </si>
  <si>
    <t>P01796</t>
  </si>
  <si>
    <t>[P01797] Unión IMC (copia) (1/2") - 1/2"</t>
  </si>
  <si>
    <t>P01797</t>
  </si>
  <si>
    <t>[P01798] Unión IMC (copia) (3/4") - 3/4"</t>
  </si>
  <si>
    <t>P01798</t>
  </si>
  <si>
    <t>[P01799] Unión IMC (copia) (1") - 1"</t>
  </si>
  <si>
    <t>P01799</t>
  </si>
  <si>
    <t>[P01800] Unión IMC (copia) (1 1/2") - 1 1/2"</t>
  </si>
  <si>
    <t>P01800</t>
  </si>
  <si>
    <t>[P01801] Unión IMC (copia) (1 1/4") - 1 1/4"</t>
  </si>
  <si>
    <t>P01801</t>
  </si>
  <si>
    <t>[P01802] Unión IMC (copia) (2") - 2"</t>
  </si>
  <si>
    <t>P01802</t>
  </si>
  <si>
    <t>[P01803] Unión IMC (copia) (4") - 4"</t>
  </si>
  <si>
    <t>P01803</t>
  </si>
  <si>
    <t>[P01804] X__HUAWEI SmartLogger3000A00GL Solar Smart Monitor &amp; Data Logger</t>
  </si>
  <si>
    <t>P01804</t>
  </si>
  <si>
    <t>[P01805] X__INVERSOR DE 300k SOPORTE INVERSORES+TORNILLERIA+TECHO</t>
  </si>
  <si>
    <t>P01805</t>
  </si>
  <si>
    <t>[P01806] X__INVERSOR HUAWEI SUN2000 50KTL-M3</t>
  </si>
  <si>
    <t>P01806</t>
  </si>
  <si>
    <t>[P01807] X__INVERSOR HUAWEI SUN2000-100KTL-M2</t>
  </si>
  <si>
    <t>P01807</t>
  </si>
  <si>
    <t>[P01808] X__Inversor HUAWEI SUN2000-330KTL-H1</t>
  </si>
  <si>
    <t>P01808</t>
  </si>
  <si>
    <t>[P01809] X__PANEL SOLAR LONGI LR7-72HYD-650M</t>
  </si>
  <si>
    <t>P01809</t>
  </si>
  <si>
    <t>[P01810] X__TRANSFORMADOR POTENCIA INTERIOR 13200/V3-120/V3</t>
  </si>
  <si>
    <t>P01810</t>
  </si>
  <si>
    <t>[P01811] Panel Solar (625 W) - 625 W</t>
  </si>
  <si>
    <t>[P01812] SMIDO</t>
  </si>
  <si>
    <t>P01812</t>
  </si>
  <si>
    <t>[P01813] 51353502 INTERNET - PLANES</t>
  </si>
  <si>
    <t>P01813</t>
  </si>
  <si>
    <t>[P01814] Analizador Calidad de Energía</t>
  </si>
  <si>
    <t>P01814</t>
  </si>
  <si>
    <t>[P01815] Base Extintor 20 LB, Blanco Piso</t>
  </si>
  <si>
    <t>[P01816] Bata Manga Larga Antifluido (copia) (Con Logo) - Con Logo</t>
  </si>
  <si>
    <t>P01816</t>
  </si>
  <si>
    <t>[P01817] Bata Manga Larga Antifluido (copia) (Sin Logo) - Sin Logo</t>
  </si>
  <si>
    <t>P01817</t>
  </si>
  <si>
    <t>[P01818] Caja de control para reconectador 15 Kv</t>
  </si>
  <si>
    <t>P01818</t>
  </si>
  <si>
    <t>[P01819] Conector SC/APC SM (Monomodo)</t>
  </si>
  <si>
    <t>[P01820] Conector Tubular (10 AWG) - 10 AWG</t>
  </si>
  <si>
    <t>P01820</t>
  </si>
  <si>
    <t>[P01821] Conector Tubular (12 AWG) - 12 AWG</t>
  </si>
  <si>
    <t>P01821</t>
  </si>
  <si>
    <t>[P01822] Estibador Manual</t>
  </si>
  <si>
    <t>P01822</t>
  </si>
  <si>
    <t>[P01823] Fuente de Poder NVT Phybridge 55 VDC 1 90W</t>
  </si>
  <si>
    <t>P01823</t>
  </si>
  <si>
    <t>[P01824] Hojas de Segueta</t>
  </si>
  <si>
    <t>P01824</t>
  </si>
  <si>
    <t>[P01825] Martillo</t>
  </si>
  <si>
    <t>P01825</t>
  </si>
  <si>
    <t>[P01826] Medidor De Propiedades Térmicas TEMPOS</t>
  </si>
  <si>
    <t>P01826</t>
  </si>
  <si>
    <t>[P01827] Pegante PVC - Normal</t>
  </si>
  <si>
    <t>P01827</t>
  </si>
  <si>
    <t>[P01828] Pistolas de Calefateo</t>
  </si>
  <si>
    <t>P01828</t>
  </si>
  <si>
    <t>[P01829] Ponchadora Rj45 Rj11</t>
  </si>
  <si>
    <t>P01829</t>
  </si>
  <si>
    <t>[P01830] Set de cables reconectador 15kv auto recloser</t>
  </si>
  <si>
    <t>P01830</t>
  </si>
  <si>
    <t>[P01831] Terminal Tipo Ojo (Azul, 10 AWG) - Azul / 10 AWG</t>
  </si>
  <si>
    <t>P01831</t>
  </si>
  <si>
    <t>[P01832] Terminal Tipo Ojo (Azul, 12 AWG) - Azul / 12 AWG</t>
  </si>
  <si>
    <t>P01832</t>
  </si>
  <si>
    <t>[P01833] Terminal Tipo Ojo (Azul, 8 AWG) - Azul / 8 AWG</t>
  </si>
  <si>
    <t>P01833</t>
  </si>
  <si>
    <t>[P01834] Terminal Tipo Ojo (Azul, 6 AWG) - Azul / 6 AWG</t>
  </si>
  <si>
    <t>P01834</t>
  </si>
  <si>
    <t>[P01835] Terminal Tipo Ojo (Blanco, 10 AWG) - Blanco / 10 AWG</t>
  </si>
  <si>
    <t>P01835</t>
  </si>
  <si>
    <t>[P01836] Terminal Tipo Ojo (Blanco, 12 AWG) - Blanco / 12 AWG</t>
  </si>
  <si>
    <t>P01836</t>
  </si>
  <si>
    <t>[P01837] Terminal Tipo Ojo (Blanco, 8 AWG) - Blanco / 8 AWG</t>
  </si>
  <si>
    <t>P01837</t>
  </si>
  <si>
    <t>[P01838] Terminal Tipo Ojo (Blanco, 6 AWG) - Blanco / 6 AWG</t>
  </si>
  <si>
    <t>P01838</t>
  </si>
  <si>
    <t>[P01839] Terminal Tipo Ojo (Naranja, 10 AWG) - Naranja / 10 AWG</t>
  </si>
  <si>
    <t>P01839</t>
  </si>
  <si>
    <t>[P01840] Terminal Tipo Ojo (Naranja, 12 AWG) - Naranja / 12 AWG</t>
  </si>
  <si>
    <t>P01840</t>
  </si>
  <si>
    <t>[P01841] Terminal Tipo Ojo (Naranja, 8 AWG) - Naranja / 8 AWG</t>
  </si>
  <si>
    <t>P01841</t>
  </si>
  <si>
    <t>[P01842] Terminal Tipo Ojo (Naranja, 6 AWG) - Naranja / 6 AWG</t>
  </si>
  <si>
    <t>P01842</t>
  </si>
  <si>
    <t>[P01843] Terminal Tipo Ojo (Amarillo, 10 AWG) - Amarillo / 10 AWG</t>
  </si>
  <si>
    <t>P01843</t>
  </si>
  <si>
    <t>[P01844] Terminal Tipo Ojo (Amarillo, 12 AWG) - Amarillo / 12 AWG</t>
  </si>
  <si>
    <t>P01844</t>
  </si>
  <si>
    <t>[P01845] Terminal Tipo Ojo (Amarillo, 8 AWG) - Amarillo / 8 AWG</t>
  </si>
  <si>
    <t>P01845</t>
  </si>
  <si>
    <t>[P01846] Terminal Tipo Ojo (Amarillo, 6 AWG) - Amarillo / 6 AWG</t>
  </si>
  <si>
    <t>P01846</t>
  </si>
  <si>
    <t>[P01847] Terminal Tipo Ojo (Rojo, 10 AWG) - Rojo / 10 AWG</t>
  </si>
  <si>
    <t>P01847</t>
  </si>
  <si>
    <t>[P01848] Terminal Tipo Ojo (Rojo, 12 AWG) - Rojo / 12 AWG</t>
  </si>
  <si>
    <t>P01848</t>
  </si>
  <si>
    <t>[P01849] Terminal Tipo Ojo (Rojo, 8 AWG) - Rojo / 8 AWG</t>
  </si>
  <si>
    <t>P01849</t>
  </si>
  <si>
    <t>[P01850] Terminal Tipo Ojo (Rojo, 6 AWG) - Rojo / 6 AWG</t>
  </si>
  <si>
    <t>P01850</t>
  </si>
  <si>
    <t>[P01851] Transformador Potencia 13800/V3 12V3 5VA</t>
  </si>
  <si>
    <t>[P01852] Materiales/Insumo Obra</t>
  </si>
  <si>
    <t>P01852</t>
  </si>
  <si>
    <t>[P01853] Control de Maleza</t>
  </si>
  <si>
    <t>P01853</t>
  </si>
  <si>
    <t>[PXXXX] Tapa Superior Bandeja Galvanizada (L 1.2mt, A 30cm, Escalera) - L 1.2mt / A 30cm / Escalera</t>
  </si>
  <si>
    <t>PXXXX</t>
  </si>
  <si>
    <t>19.689,06</t>
  </si>
  <si>
    <t>22050501 NACIONALES</t>
  </si>
  <si>
    <t>Adaptador IMC (copia) (1") - 1"</t>
  </si>
  <si>
    <t>Adaptador IMC (copia) (1/2") - 1/2"</t>
  </si>
  <si>
    <t>Adaptador IMC (copia) (2") - 2"</t>
  </si>
  <si>
    <t>Adaptador IMC (copia) (3/4") - 3/4"</t>
  </si>
  <si>
    <t>Adaptador IMC (copia) (4") - 4"</t>
  </si>
  <si>
    <t>ALOJAMIENT</t>
  </si>
  <si>
    <t>ARNES GUADAÑADORA</t>
  </si>
  <si>
    <t>Arrendamiento</t>
  </si>
  <si>
    <t>ASIS</t>
  </si>
  <si>
    <t>ASISTENCA</t>
  </si>
  <si>
    <t>ASISTENCIA</t>
  </si>
  <si>
    <t>ASUMID</t>
  </si>
  <si>
    <t>BASE</t>
  </si>
  <si>
    <t>Boquilla</t>
  </si>
  <si>
    <t>Bornera De Pruebas (Cuchilla) - Cuchilla</t>
  </si>
  <si>
    <t>Bornera De Pruebas (Puente) - Puente</t>
  </si>
  <si>
    <t>Bota de Cuero (Café, Puntera Reforzada, 36) - Café / Puntera Reforzada / 36</t>
  </si>
  <si>
    <t>Bota de Cuero (Café, Puntera Reforzada, 37) - Café / Puntera Reforzada / 37</t>
  </si>
  <si>
    <t>Bota de Cuero (Café, Puntera Reforzada, 38) - Café / Puntera Reforzada / 38</t>
  </si>
  <si>
    <t>Bota de Cuero (Café, Puntera Reforzada, 40) - Café / Puntera Reforzada / 40</t>
  </si>
  <si>
    <t>Bota de Cuero (Café, Puntera Reforzada, 41) - Café / Puntera Reforzada / 41</t>
  </si>
  <si>
    <t>Bota de Cuero (Café, Puntera Reforzada, 42) - Café / Puntera Reforzada / 42</t>
  </si>
  <si>
    <t>Bota de Cuero (Café, Puntera Reforzada, 43) - Café / Puntera Reforzada / 43</t>
  </si>
  <si>
    <t>Bota de Cuero (Café, Puntera Reforzada, 45) - Café / Puntera Reforzada / 45</t>
  </si>
  <si>
    <t>Bota de Cuero (Café, Soldador, 36) - Café / Soldador / 36</t>
  </si>
  <si>
    <t>Bota de Cuero (Café, Soldador, 37) - Café / Soldador / 37</t>
  </si>
  <si>
    <t>Bota de Cuero (Café, Soldador, 38) - Café / Soldador / 38</t>
  </si>
  <si>
    <t>Bota de Cuero (Café, Soldador, 39) - Café / Soldador / 39</t>
  </si>
  <si>
    <t>Bota de Cuero (Café, Soldador, 40) - Café / Soldador / 40</t>
  </si>
  <si>
    <t>Bota de Cuero (Café, Soldador, 41) - Café / Soldador / 41</t>
  </si>
  <si>
    <t>Bota de Cuero (Café, Soldador, 42) - Café / Soldador / 42</t>
  </si>
  <si>
    <t>Bota de Cuero (Café, Soldador, 43) - Café / Soldador / 43</t>
  </si>
  <si>
    <t>Bota de Cuero (Café, Soldador, 45) - Café / Soldador / 45</t>
  </si>
  <si>
    <t>Bota de Cuero (Negro, Soldador, 36) - Negro / Soldador / 36</t>
  </si>
  <si>
    <t>Bota de Cuero (Negro, Soldador, 37) - Negro / Soldador / 37</t>
  </si>
  <si>
    <t>Bota de Cuero (Negro, Soldador, 38) - Negro / Soldador / 38</t>
  </si>
  <si>
    <t>Bota de Cuero (Negro, Soldador, 41) - Negro / Soldador / 41</t>
  </si>
  <si>
    <t>Bota de Cuero (Negro, Soldador, 45) - Negro / Soldador / 45</t>
  </si>
  <si>
    <t>Bota de Seguridad (Café, 44) - Café / 44</t>
  </si>
  <si>
    <t>Bota de Seguridad (Negro, 44) - Negro / 44</t>
  </si>
  <si>
    <t>Bps Surge Protective Device</t>
  </si>
  <si>
    <t>Cable Cobre (8 AWG, Desnudo) - 8 AWG / Desnudo</t>
  </si>
  <si>
    <t>Cable Cobre (8 AWG, Encauchetado) - 8 AWG / Encauchetado</t>
  </si>
  <si>
    <t>Cable de control - 6x12</t>
  </si>
  <si>
    <t>Cable UTP 6A</t>
  </si>
  <si>
    <t>Cable UTP 6A - 2 AWG / Encauchetado</t>
  </si>
  <si>
    <t>Canecas para residuos 55LTRS (Blanco) - Blanco</t>
  </si>
  <si>
    <t>Canecas para residuos 55LTRS (Negro) - Negro</t>
  </si>
  <si>
    <t>Canecas para residuos 55LTRS (Rojo) - Rojo</t>
  </si>
  <si>
    <t>Canecas para residuos 55LTRS (Verde) - Verde</t>
  </si>
  <si>
    <t>Casco con protectores auditivos</t>
  </si>
  <si>
    <t>CHELA PARA LA CULATA</t>
  </si>
  <si>
    <t>Cinta Doble Faz Extra Fuerte (Extra fuerte(transparente)) - Extra fuerte(transparente)</t>
  </si>
  <si>
    <t>Cinta Doble Faz Extra Fuerte (Film (transparente)) - Film (transparente)</t>
  </si>
  <si>
    <t>Cinta Peligro (alta tension (Roja)) - alta tension (Roja)</t>
  </si>
  <si>
    <t>Cinta Peligro (alta tensión)</t>
  </si>
  <si>
    <t>Cinta Peligro (telecomunicaciones (verde)) - telecomunicaciones (verde)</t>
  </si>
  <si>
    <t>Cinta Peligro (telecomunicaciones)</t>
  </si>
  <si>
    <t>Clavo</t>
  </si>
  <si>
    <t>Conector de subestacion recto en cobre (Bulon 20MM) - Bulon 20MM</t>
  </si>
  <si>
    <t>Conector de subestacion recto en cobre (Bulon 30MM) - Bulon 30MM</t>
  </si>
  <si>
    <t>Control de Maleza (AHUYAMA ARJUNA F1 X 1000 SEM) - AHUYAMA ARJUNA F1 x 1000 SEM / AHUYAMA ARJUNA F1 X 1000 SEM</t>
  </si>
  <si>
    <t>Control de Maleza (EXALT 60 SC X 100 ML) - AHUYAMA ARJUNA F1 x 1000 SEM / EXALT 60 SC X 100 ML</t>
  </si>
  <si>
    <t>Control de Maleza (SAM GR X 50 KG - PRECISAGRO) - AHUYAMA ARJUNA F1 x 1000 SEM / SAM GR X 50 KG - PRECISAGRO</t>
  </si>
  <si>
    <t>CUCHILLAS MONOPOLARES</t>
  </si>
  <si>
    <t>CULATA</t>
  </si>
  <si>
    <t>DPS A 38KV - varistores de óxido metálico</t>
  </si>
  <si>
    <t>Dps Polimerico 36Kv 10Ka (copia)</t>
  </si>
  <si>
    <t>ESPARGOS PARA LLANTAS</t>
  </si>
  <si>
    <t>Estructura metálica para punto ecologico - Metalica</t>
  </si>
  <si>
    <t>Estructura tipo tracker 2P marca Antai</t>
  </si>
  <si>
    <t>Fumigadora (copia)</t>
  </si>
  <si>
    <t>Fumigadora (copia) (FUMIGADORA ESPALDA 2T X 25 LT) - FUMIGADORA ESPALDA 2T X 25 LT</t>
  </si>
  <si>
    <t>Fumigadora (copia) (FUMIGADORA R.C. ACTIVA) - FUMIGADORA R.C. ACTIVA</t>
  </si>
  <si>
    <t>Fumigadora (FUMIGADORA ESPALDA 2T X 25 LT) - FUMIGADORA ESPALDA 2T X 25 LT</t>
  </si>
  <si>
    <t>Fumigadora (FUMIGADORA R.C. ACTIVA) - FUMIGADORA R.C. ACTIVA</t>
  </si>
  <si>
    <t>Fusible (Caja Primaria, 15 KV, 15 KV) - Caja Primaria / 15 KV / 15 KV</t>
  </si>
  <si>
    <t>Fusible (Expulsión Tipo K, 1 A, 15 KV) - Expulsión Tipo K / 1 A / 15 KV</t>
  </si>
  <si>
    <t>Fusible (Expulsión Tipo K, 10 KA, 15 KV) - Expulsión Tipo K / 10 KA / 15 KV</t>
  </si>
  <si>
    <t>Fusible (Expulsión Tipo K, 15 KV, 1 A) - Expulsión Tipo K / 15 KV / 1 A</t>
  </si>
  <si>
    <t>Fusible (Expulsión Tipo K, 15 KV, 10 A) - Expulsión Tipo K / 15 KV / 10 A</t>
  </si>
  <si>
    <t>Fusible (Expulsión Tipo K, 15 KV, 15 KV) - Expulsión Tipo K / 15 KV / 15 KV</t>
  </si>
  <si>
    <t>Fusible (Expulsión Tipo K, 15 KV, 34.5 KV) - Expulsión Tipo K / 15 KV / 34.5 KV</t>
  </si>
  <si>
    <t>Fusible (Expulsión Tipo K, 15 KV, 5 A) - Expulsión Tipo K / 15 KV / 5 A</t>
  </si>
  <si>
    <t>Fusible (Expulsión Tipo K, 65 A, 15 KV) - Expulsión Tipo K / 65 A / 15 KV</t>
  </si>
  <si>
    <t>Fusible (Expulsión, 15 KV, 15 KV) - Expulsión / 15 KV / 15 KV</t>
  </si>
  <si>
    <t>Fusible (HH, 15 KV, 15 KV) - HH / 15 KV / 15 KV</t>
  </si>
  <si>
    <t>Fusible (Hilo, 15 KV, 15 KV) - Hilo / 15 KV / 15 KV</t>
  </si>
  <si>
    <t>Fusible (Soga, 15 KV, 15 KV) - Soga / 15 KV / 15 KV</t>
  </si>
  <si>
    <t>gaoslina</t>
  </si>
  <si>
    <t>GASOLINA</t>
  </si>
  <si>
    <t>gsoli</t>
  </si>
  <si>
    <t>Guadañadora (copia)</t>
  </si>
  <si>
    <t>Guantes (Nylon) - Nylon</t>
  </si>
  <si>
    <t>Internet (copia)</t>
  </si>
  <si>
    <t>Interruptor Sencillo (copia)</t>
  </si>
  <si>
    <t>Inverter SUN2000-300KTL-H1</t>
  </si>
  <si>
    <t>Jean Industrial (Reflectivo, 10) - Reflectivo / 10</t>
  </si>
  <si>
    <t>Jean Industrial (Reflectivo, 14) - Reflectivo / 14</t>
  </si>
  <si>
    <t>Jean Industrial (Reflectivo, 18) - Reflectivo / 18</t>
  </si>
  <si>
    <t>Jean Industrial (Reflectivo, 30) - Reflectivo / 30</t>
  </si>
  <si>
    <t>Jean Industrial (Reflectivo, 34) - Reflectivo / 34</t>
  </si>
  <si>
    <t>Jean Industrial (Reflectivo, 36) - Reflectivo / 36</t>
  </si>
  <si>
    <t>Jean Industrial (Reflectivo, 38) - Reflectivo / 38</t>
  </si>
  <si>
    <t>Kit de Tierra Premoldeados</t>
  </si>
  <si>
    <t>Linterna</t>
  </si>
  <si>
    <t>LLANTA</t>
  </si>
  <si>
    <t>MATERUA</t>
  </si>
  <si>
    <t>Oximetro</t>
  </si>
  <si>
    <t>PANEL SOLAR LR7-72HYD-650M</t>
  </si>
  <si>
    <t>PASAJE</t>
  </si>
  <si>
    <t>Peaje</t>
  </si>
  <si>
    <t>Reflector Led 50W - Vatio (100W) - 100W</t>
  </si>
  <si>
    <t>Reflector Led 50W - Vatio (50W) - 50W</t>
  </si>
  <si>
    <t>ROTULA</t>
  </si>
  <si>
    <t>Router RUT142</t>
  </si>
  <si>
    <t>SERVICIO DE PRENSA</t>
  </si>
  <si>
    <t>Smartlogger 3000 A03EU (MBUS)</t>
  </si>
  <si>
    <t>Soldadura Exotérmica</t>
  </si>
  <si>
    <t>Sujetador Bandeja Tipo Perfil</t>
  </si>
  <si>
    <t>SUMIDO</t>
  </si>
  <si>
    <t>Tapa Bandeja Tipo T Galvanizada (A 20cm) - Alt 8cm / A 20cm</t>
  </si>
  <si>
    <t>Tapa Bandeja Tipo T Galvanizada (A 40cm) - Alt 8cm / A 40cm</t>
  </si>
  <si>
    <t>Tapa Superior Bandeja Galvanizada (L 1.2mt, A 10cm, Tipo T) - L 1.2mt / A 10cm / Tipo T</t>
  </si>
  <si>
    <t>Tensiometro</t>
  </si>
  <si>
    <t>TERMINAL LH</t>
  </si>
  <si>
    <t>Terminal Tipo Ojo (Amarillo, 2 AWG) - Amarillo / 2 AWG</t>
  </si>
  <si>
    <t>Terminal Tipo Ojo (Azul, 2 AWG) - Azul / 2 AWG</t>
  </si>
  <si>
    <t>Terminal Tipo Ojo (Blanco, 2 AWG) - Blanco / 2 AWG</t>
  </si>
  <si>
    <t>Terminal Tipo Ojo (Naranja, 2 AWG) - Naranja / 2 AWG</t>
  </si>
  <si>
    <t>Terminal Tipo Ojo (Rojo, 2 AWG) - Rojo / 2 AWG</t>
  </si>
  <si>
    <t>TRASNPO</t>
  </si>
  <si>
    <t>tubo galvanizado 4</t>
  </si>
  <si>
    <t>Tubo TPI (Rollo x 75m) (1") - 1"</t>
  </si>
  <si>
    <t>Tubo TPI (Rollo x 75m) (2") - 2"</t>
  </si>
  <si>
    <t>Tubo TPI (Rollo x 75m) (3/4") - 3/4"</t>
  </si>
  <si>
    <t>Tubo TPI (Rollo x 75m) (4") - 4"</t>
  </si>
  <si>
    <t>Vinipel</t>
  </si>
  <si>
    <t>CRUCE DE MATERIALES · PEPC ↔ BOM</t>
  </si>
  <si>
    <t>PEPC</t>
  </si>
  <si>
    <t>OPCIÓN 1 (mejor match)</t>
  </si>
  <si>
    <t>Código PEPC</t>
  </si>
  <si>
    <t>BOM ID</t>
  </si>
  <si>
    <t>BOM Material</t>
  </si>
  <si>
    <t>Similitud %</t>
  </si>
  <si>
    <t>No encontré</t>
  </si>
  <si>
    <t>Cable cobre 12 AWG THWN/THHN PVC 90°C Verde</t>
  </si>
  <si>
    <t>Tal vez</t>
  </si>
  <si>
    <t>Terminal campana PVC 4"</t>
  </si>
  <si>
    <t>Conector Bimetálico rectangular AL-CU 6 AWG Ciles</t>
  </si>
  <si>
    <t>Conector a compresión tipo H bimetálico 1/0 AWG</t>
  </si>
  <si>
    <t>No creo que H y AL-CU sean lo mismo</t>
  </si>
  <si>
    <t>Conector Bimetálico rectangular AL-CU 2 AWG Ciles</t>
  </si>
  <si>
    <t>Conector Bimetálico rectangular AL-CU 1/0 AWG Ciles</t>
  </si>
  <si>
    <t>Conector Bimetálico rectangular AL-CU 500 KCMIL Ciles</t>
  </si>
  <si>
    <t>Preguntar</t>
  </si>
  <si>
    <t>Cable fotovoltaico 6mm2 Cu (FLEX) XLPE 600 V (AC) /1,8KV (DC) 90°C PVC SR DB FR color negro</t>
  </si>
  <si>
    <t>Cable fotovoltaico 6mm2 Cu (FLEX) XLPE 600 V (AC) /1,8KV (DC) 90°C PVC SR DB FR color rojo</t>
  </si>
  <si>
    <t>Cable de control 6x12 AWG</t>
  </si>
  <si>
    <t>Cable de control 4x12 AWG</t>
  </si>
  <si>
    <t>Tubo IMC-3/4" x 3m</t>
  </si>
  <si>
    <t>IMC Diámetro 2" x 3m</t>
  </si>
  <si>
    <t>Unión IMC 3/4"</t>
  </si>
  <si>
    <t>Tubo PVC Conduit 3/4" x 3m</t>
  </si>
  <si>
    <t>Tubo anillado de poliamida INTERFLEX NYLOFIX AGT-12N (paquetes 30m)</t>
  </si>
  <si>
    <t>Tubo anillado de poliamida INTERFLEX NYLOFIX AGT-48N (paquetes 30m)</t>
  </si>
  <si>
    <t>Tubo anillado de poliamida Interflex Nylofix AGT-36N (paq x 30m)</t>
  </si>
  <si>
    <t>Tubo PVC BD Liso 1/2" x 3m</t>
  </si>
  <si>
    <t>Terminal tipo campana PVC 2"</t>
  </si>
  <si>
    <t>Curva PVC 1/2"</t>
  </si>
  <si>
    <t>Curva PVC 2"</t>
  </si>
  <si>
    <t>CURVA PVC 2"</t>
  </si>
  <si>
    <t>Curva PVC 4"</t>
  </si>
  <si>
    <t>CURVA PVC 3/4"</t>
  </si>
  <si>
    <t>Coraza Americana 1"</t>
  </si>
  <si>
    <t>Bandeja tipo escalera 30cmx5cmx 2,4m</t>
  </si>
  <si>
    <t>Bandeja tipo malla para exterior 20cmx 5cm x 3m</t>
  </si>
  <si>
    <t>Tapa bandeja tipo malla galzanizada 20cm x 1,2m</t>
  </si>
  <si>
    <t>Perfil ranurado galvanizado 4x2 x3m</t>
  </si>
  <si>
    <t>Soporte peldaño dentado para bandeja 20cm</t>
  </si>
  <si>
    <t>Sujetador de bandeja tipo perfil</t>
  </si>
  <si>
    <t>Sujetador Bandeja Tipo Perfil - Arandela, Tuerca Mordaza y tornillo
 Ref: SBEG001</t>
  </si>
  <si>
    <t>Tornillo acero galvanizado cabeza hex. 5/8" x 3" con tuerca
 tuerca</t>
  </si>
  <si>
    <t>Tuerca hexagonal galvanizada 5/8"</t>
  </si>
  <si>
    <t>Tornillo acero inox hexagonal 1/2" x 2" con tuerca</t>
  </si>
  <si>
    <t>Arandela plana redonda inox 1/2"</t>
  </si>
  <si>
    <t>Arandela de presión inox 1/2"</t>
  </si>
  <si>
    <t>Arandela curva cuadrada 5/8" x 2-1/4 x 3/16</t>
  </si>
  <si>
    <t>Hebilla Grapa bandit 3/4"</t>
  </si>
  <si>
    <t>Soldadura Exotérmica 115g</t>
  </si>
  <si>
    <t>Soldadura exotérmica 250 g</t>
  </si>
  <si>
    <t>Base Pararayo Sencillo Rosca 3/4"</t>
  </si>
  <si>
    <t>Abrazadera de cable con tornillo 1/0 (plastico)</t>
  </si>
  <si>
    <t>Abrazadera doble ala 3/4"</t>
  </si>
  <si>
    <t>Terminal premoldeado tipo interior 1/0 15kV TFT con Kit de Tierra Juego por 3 unidades</t>
  </si>
  <si>
    <t>Borna terminal Cobre 4/0 AWG</t>
  </si>
  <si>
    <t>Borna terminal Cobre 2 AWG</t>
  </si>
  <si>
    <t>Terminal de ojo azul 12 AWG</t>
  </si>
  <si>
    <t>LEYENDA DE SIMILITUD:</t>
  </si>
  <si>
    <t>≥ 85% Match alto</t>
  </si>
  <si>
    <t xml:space="preserve">¿Requiere movimiento de tierras? si no, 0, </t>
  </si>
  <si>
    <t>Movimiento de tierras - Desnivel</t>
  </si>
  <si>
    <t>% Afectación (Terreno en desnivel)- este lo que encuentre en TSF</t>
  </si>
  <si>
    <t xml:space="preserve">Factor </t>
  </si>
  <si>
    <t>Millones</t>
  </si>
  <si>
    <t>&lt;50cm</t>
  </si>
  <si>
    <t>80-120M</t>
  </si>
  <si>
    <t>Estos valores solo cuberen 2 ha</t>
  </si>
  <si>
    <t>Este valor base lo tomamos de refencias de proyectos viejitos</t>
  </si>
  <si>
    <t>50cm y 1m</t>
  </si>
  <si>
    <t>120-450</t>
  </si>
  <si>
    <t>&gt;1m</t>
  </si>
  <si>
    <t>450-900</t>
  </si>
  <si>
    <t>Estos valores ya cubren todo</t>
  </si>
  <si>
    <t xml:space="preserve">Obras provisionales, se adicona el comedor caseta a 45 m2 </t>
  </si>
  <si>
    <t>Predio rocoso</t>
  </si>
  <si>
    <t xml:space="preserve">sí </t>
  </si>
  <si>
    <t>falta predrilling</t>
  </si>
  <si>
    <t>pilote</t>
  </si>
  <si>
    <t>35 cm de diametro suponienod prof de 220</t>
  </si>
  <si>
    <t>Bloques agregar 30 sobre el valor del hincado si el predio es rocoso</t>
  </si>
  <si>
    <t>C A N T I D A D E S   D E   O B R A   C I V I L</t>
  </si>
  <si>
    <t xml:space="preserve">Ejemplo, san martín </t>
  </si>
  <si>
    <t>AIU</t>
  </si>
  <si>
    <t>TOTAL</t>
  </si>
  <si>
    <t>Este incluye AIU</t>
  </si>
  <si>
    <t xml:space="preserve">Costo real - Cotizaciones </t>
  </si>
  <si>
    <t xml:space="preserve">ITEM </t>
  </si>
  <si>
    <t>Costo Directo DAVID</t>
  </si>
  <si>
    <t>C. UNIT. SUGERIDO (COP)</t>
  </si>
  <si>
    <t>SUBTOTAL COSTO DIRECTO (COP)</t>
  </si>
  <si>
    <t xml:space="preserve"> </t>
  </si>
  <si>
    <t>1.0</t>
  </si>
  <si>
    <t xml:space="preserve">  A C T I V I D A D E S   P R E L I M I N A R E S </t>
  </si>
  <si>
    <t>Comprende todas las actividades necesarias para la localización, trazado y replanteo para la rocería del predio del proyecto. Incluye el uso de equipo topográfico, personal especializado, establecimiento de puntos de control, referencias altimétricas y planimétricas.</t>
  </si>
  <si>
    <t>Comprende la rocería, limpieza y despeje de maleza, vegetación baja, arbustos y cobertura vegetal superficial existente, como actividad previa a los trabajos de replanteo definitivo y movimiento de tierras. La intervención se realizará dentro del polígono asignado para el proyecto con 1,50 m adicionales hacia el exterior del mismo, con el fin de facilitar la ejecución segura de las obras. Incluye el uso de medios manuales y/o mecánicos según las condiciones del terreno, cargue, transporte y disposición final del material vegetal producto de la rocería en botadero certificado, dejando el área limpia y apta para las actividades posteriores.</t>
  </si>
  <si>
    <t>el hecho de contemplar botadero aumenta 3.75M por ha</t>
  </si>
  <si>
    <t>Área del proyecto</t>
  </si>
  <si>
    <t>Comprende el descapote, remoción y limpieza de la capa superficial del terreno, incluyendo tierra orgánica, raíces, restos vegetales y residuos superficiales, hasta una profundidad máxima de 30 cm, o hasta encontrar material competente, según diseño y condiciones del suelo. La actividad incluye la ejecución con medios manuales y/o mecánicos, cargue, transporte y disposición final del material retirado en botadero certificado, así como la limpieza y conformación básica de la superficie resultante, dejándola apta para el desarrollo de las actividades de movimiento de tierras y conformación del terreno.</t>
  </si>
  <si>
    <t>Se aumentan 650 pesos por ajuste botadero m2</t>
  </si>
  <si>
    <t>Pregunta si se necesita descapote.</t>
  </si>
  <si>
    <t>Comprende la tala de los árboles identificados y reportados en el inventario forestal aprobado para el proyecto, dentro del área de intervención autorizada. Incluye el corte, troceo, retiro del material vegetal, así como el destoconado completo de los árboles talados, garantizando la eliminación de raíces y restos que puedan interferir con las obras civiles posteriores.
El ítem contempla el cargue, transporte y disposición final certificada del material producto de la tala y destoconado, conforme a la normativa ambiental vigente y a las disposiciones establecidas por la autoridad competente.</t>
  </si>
  <si>
    <t>Valor genérico 30</t>
  </si>
  <si>
    <t>2.0</t>
  </si>
  <si>
    <t xml:space="preserve">  N I V E L A C I Ó N / M O V I M I E N T O   D E   T I E R R A S</t>
  </si>
  <si>
    <t>Se debe preguntar si necesita, adicionalmente si es bajo (1), medio (2) o alto(3)</t>
  </si>
  <si>
    <t>Incluye todas las actividades necesarias para la localización, trazado y replanteo del área de movimiento de tierras según diseños. Comprende el uso de equipo topográfico, personal calificado, establecimiento de puntos de control planimétricos y altimétricos, definición de límites de corte y relleno, niveles de diseño y pendientes, así como la verificación durante y previa a la ejecución de excavaciones, rellenos y compactaciones.</t>
  </si>
  <si>
    <t>Comprende la excavación y corte del material común necesario para alcanzar los niveles de explanación definidos en el diseño. En caso de presentarse rocas, el ítem incluye su remoción mediante métodos mecánicos, físicos, químicos o hidráulicos, según las condiciones del terreno y las restricciones del proyecto. Incluye cargue, transporte y disposición final del material excavado en botadero certificado, perfilado del área intervenida y limpieza general, dejando la superficie apta para la ejecución de rellenos o capas posteriores.</t>
  </si>
  <si>
    <t>Valor genérico</t>
  </si>
  <si>
    <t>Poner porcentaje de afectación</t>
  </si>
  <si>
    <t>Relleno con material del sitio o material seleccionado INVIAS 220</t>
  </si>
  <si>
    <t>Comprende la ejecución de rellenos utilizando material producto de los cortes del sitio, siempre que se encuentre libre de materia orgánica y sea aprobado mediante estudio geotécnico o ensayos suministrados por el contratista. En caso de que el material del sitio no cumpla con los requisitos técnicos, se contempla el suministro, transporte, extendido y conformación de material seleccionado tipo INVIAS 220. Incluye humectación, nivelación y preparación del relleno para su posterior compactación, cumpliendo con las especificaciones técnicas, granulometría y grado de compactación definidos en el diseño y exigidos por la normativa INVIAS.</t>
  </si>
  <si>
    <t>Comprende la humecatación para la compactación de la totalidad del área de la explanación mediante el uso de equipos adecuados en caso de que el suelo existente no tenga la humedad suficiente para alcanzar la densidad y condiciones especificadas en los planos y en el diseño del proyecto.</t>
  </si>
  <si>
    <t>3.0</t>
  </si>
  <si>
    <t xml:space="preserve">  C E R R A M I E N T O</t>
  </si>
  <si>
    <t>CERRAMIENTO PERIMETRAL</t>
  </si>
  <si>
    <t>Metros de cerramiento</t>
  </si>
  <si>
    <t>valor por metro lineal, la puerta va por aparte a 3.5M cada una</t>
  </si>
  <si>
    <t>3.1.1.1</t>
  </si>
  <si>
    <t>Localización, trazado y replanteo de cerramiento con equipo topográfico</t>
  </si>
  <si>
    <t>Incluye la localización, trazado y replanteo del eje del cerramiento de acuerdo con los planos y coordenadas del proyecto. Comprende el uso de equipo topográfico, personal especializado, establecimiento de puntos de control, marcación de alineamientos, ubicación de postes, accesos y elementos especiales, garantizando la correcta implantación del cerramiento antes del inicio de las excavaciones.</t>
  </si>
  <si>
    <t xml:space="preserve">  E X C A V A C I O N E S</t>
  </si>
  <si>
    <t>3.1.2.1</t>
  </si>
  <si>
    <t>Excavación manual de material común</t>
  </si>
  <si>
    <t>Comprende la excavación para la instalación de postes, parales y demás elementos del cerramiento, ejecutada de forma manual y/o mecánica según las condiciones del terreno, incluyendo el uso de herramientas menores y equipos cuando sea necesario por presencia de material duro, rocoso u otras interferencias.
Incluye la conformación de la excavación de acuerdo con las dimensiones y especificaciones definidas en el diseño, la limpieza del fondo y la preparación del área para la correcta instalación de los elementos estructurales.</t>
  </si>
  <si>
    <t>3.1.2.2</t>
  </si>
  <si>
    <t>Retiro de material producto de la excavación</t>
  </si>
  <si>
    <t>Incluye el cargue, transporte y disposición final del material producto de las excavaciones en botadero certificado, así como la limpieza del área intervenida, dejando el sitio en condiciones adecuadas para continuar con la instalación del cerramiento.</t>
  </si>
  <si>
    <t xml:space="preserve">  C A R P I N T E R Í A   M E T Á L I C A</t>
  </si>
  <si>
    <t>3.1.3.1</t>
  </si>
  <si>
    <t>Postes principales</t>
  </si>
  <si>
    <t>Fabricación, suministro e instalación de tubería galvanizada de Ø2" (espesor de 1.5 mm)  con 3,00 m de altura, compuesta por 0,50 m de anclaje, 2,00 m de afloramiento y 0,50 m de gallinazo, instalada cada 3,00 m. Incluye alineación, nivelación y fijación.</t>
  </si>
  <si>
    <t>Aumento por adicionales a suministro</t>
  </si>
  <si>
    <t>3.1.3.2</t>
  </si>
  <si>
    <t>Vientos</t>
  </si>
  <si>
    <t>Suministro e instalación de tubería galvanizada de Ø 1½" (espesor de 1.9mm) calibre 14, con 2,40 m de longitud, compuesta por 2,00 m de afloramiento, 0,32 m de soporte horizontal superior y 0,62 m de soporte horizontal inferior, instalados cada 25 m.</t>
  </si>
  <si>
    <t>3.1.3.3</t>
  </si>
  <si>
    <t>Diagonales</t>
  </si>
  <si>
    <t>Suministro e instalación de tubería galvanizada de Ø 1½ " (espesor de 1.9mm) calibre 14, con 3,40 m de longitud, soldadas a los postes principales cada 12.5m, incluyendo diagonales adicionales en esquinas para garantizar la estabilidad estructural del cerramiento.</t>
  </si>
  <si>
    <t>3.1.3.4</t>
  </si>
  <si>
    <t>Malla Eslabonada</t>
  </si>
  <si>
    <t>Suministro e instalación de malla eslabonada en alambre galvanizado calibre 10.5, con ojo 6x6 cm y 2,00 m de altura, correctamente tensada y fijada a la estructura metálica.</t>
  </si>
  <si>
    <t>3.1.3.5</t>
  </si>
  <si>
    <t xml:space="preserve">Alambre de Púas </t>
  </si>
  <si>
    <t>Suministro e instalación de alambre de púas galvanizado calibre 12.5, dispuesto en cuatro (4) hiladas continuas a lo largo del cerramiento, instaladas sobre el gallinazo o estructura superior del cerramiento. Incluye el tensado adecuado del alambre, fijación a los postes y elementos metálicos, amarres o accesorios, empalmes, anclajes en cambios de dirección y esquinas, así como todos los elementos necesarios para garantizar su correcta instalación, alineación y funcionamiento como elemento de seguridad perimetral.</t>
  </si>
  <si>
    <t>3.1.3.6</t>
  </si>
  <si>
    <t>Ángulo inferior</t>
  </si>
  <si>
    <t>Suministro e instalación de ángulo 3/4" x 1/8" en la parte inferior del cerramiento, con una longitud de 2,50 m, para refuerzo y fijación de la malla.</t>
  </si>
  <si>
    <t>Aumento por adicionales a suministro y ajuste de medida</t>
  </si>
  <si>
    <t>3.1.3.7</t>
  </si>
  <si>
    <t xml:space="preserve">Tapones para parales </t>
  </si>
  <si>
    <t>Incluye tapones para parales metálicos, con punto de soldadura para fijación de malla y puerta, garantizando cierre y protección del elemento</t>
  </si>
  <si>
    <t>3.1.3.8</t>
  </si>
  <si>
    <t xml:space="preserve">Cinta bandit </t>
  </si>
  <si>
    <t>Suministro e instalación de cinta bandit en aluminio calibre 1/2", instalada cada 0,50 m para el amarre de la malla según diseños, incluyendo hebillas y elementos de sujeción.</t>
  </si>
  <si>
    <t>Aumento por inclusión de hebilla</t>
  </si>
  <si>
    <t>3.1.4</t>
  </si>
  <si>
    <t xml:space="preserve">  A C C E S O   V E H I C U L A R</t>
  </si>
  <si>
    <t>3.1.4.1</t>
  </si>
  <si>
    <t>Estructura para puerta vehicular</t>
  </si>
  <si>
    <t>Incluye el suministro e instalación de parales en tubería pesada de 4" x 4,18 mm (calibre 8), con 2,90 m de altura, tipo presión roscado, para soporte de la puerta vehicular según diseños.</t>
  </si>
  <si>
    <t>3.1.4.2</t>
  </si>
  <si>
    <t xml:space="preserve">Tubo central </t>
  </si>
  <si>
    <t xml:space="preserve">Incluye suminstro, fabricación, instalación, alineación, soldaduras y fijaciones de tubo galvanizado de 1 1/2" calibre 14, 1,85 m de altura + 0,35 m de gallinazo, comprende el ajuste final para correcto funcionamiento del acceso vehicular </t>
  </si>
  <si>
    <t>3.1.4.3</t>
  </si>
  <si>
    <t>Tubos pivote</t>
  </si>
  <si>
    <t xml:space="preserve">Incluye suministro, fabricación, instalación, alineación, soldaduras y fijaciones de tubo galvanizado de 1 1/2" calibre 14, 1.85m de altura, comprende el ajuste final para correcto funcionamiento del acceso vehicular </t>
  </si>
  <si>
    <t xml:space="preserve">Tubos laterales para alambre de púas </t>
  </si>
  <si>
    <t xml:space="preserve">Incluye suministro, fabricación, instalación, alineación, soldaduras y fijaciones de tubo galvanizado de 1 1/2" calibre 14, 0.35m de altura, comprende el ajuste final para correcto funcionamiento del acceso vehicular </t>
  </si>
  <si>
    <t>3.1.4.5</t>
  </si>
  <si>
    <t>Tubos (H) superiores e inferiores</t>
  </si>
  <si>
    <t xml:space="preserve">Incluye suminstro, fabricación, instalación, alineación, soldaduras y fijaciones de tubo galvanizado de 1 1/2" calibre 14, 2.93m de longitud, comprende el ajuste final para correcto funcionamiento del acceso vehicular </t>
  </si>
  <si>
    <t>3.1.4.6</t>
  </si>
  <si>
    <t>Tubos (H) intermedios</t>
  </si>
  <si>
    <t xml:space="preserve">Incluye suministro, fabricación, instalación, alineación, soldaduras y fijaciones de tubo galvanizado de 1 1/2" calibre 14, 1.45m de longitud, comprende el ajuste final para correcto funcionamiento del acceso vehicular </t>
  </si>
  <si>
    <t>3.1.4.7</t>
  </si>
  <si>
    <t>Tubos diagonales</t>
  </si>
  <si>
    <t xml:space="preserve">Incluye fabricación, instalación, alineación, soldaduras y fijaciones de tubo galvanizado de 1 1/2" calibre 14, 1.70m de longitud,  comprende el ajuste final para correcto funcionamiento del acceso vehicular </t>
  </si>
  <si>
    <t>3.1.4.8</t>
  </si>
  <si>
    <t>Bisagra</t>
  </si>
  <si>
    <t>Incluye fabricación , instalación, alineación, soldaduras y fijación de bisagra usando tubería galvanizada Ø4" nominal  x 4,18 mm (calibre 8), la actividad incluye el suministro de la tubería.</t>
  </si>
  <si>
    <t>3.1.4.9</t>
  </si>
  <si>
    <t xml:space="preserve"> varilla lisa</t>
  </si>
  <si>
    <t>Suministro e instalación de bastón en varilla lisa de 5/8", utilizado como elemento estructural y/o de refuerzo en puertas, accesos o puntos especiales del cerramiento, de acuerdo con los planos del proyecto. Incluye corte, alineación, soldadura, fijación y todos los trabajos necesarios para su correcta instalación y funcionamiento.</t>
  </si>
  <si>
    <t>3.1.4.10</t>
  </si>
  <si>
    <t xml:space="preserve">Pasadores de seguridad </t>
  </si>
  <si>
    <t>Suministro e instalación de pasadores de seguridad en acero galvanizado de 1/2" x 10 cm, destinados al aseguramiento de puertas y elementos móviles del cerramiento. Incluye perforaciones, ajustes, fijación, pruebas de funcionamiento y todos los accesorios necesarios para garantizar su correcto desempeño.</t>
  </si>
  <si>
    <t>3.1.5</t>
  </si>
  <si>
    <t xml:space="preserve">  A C E R O S   A C C E S O   V E H I C U L A R</t>
  </si>
  <si>
    <t>TOTAL (kg)</t>
  </si>
  <si>
    <t>3.1.5.1</t>
  </si>
  <si>
    <t xml:space="preserve">  ZAPATA</t>
  </si>
  <si>
    <t>3.1.5.1.1</t>
  </si>
  <si>
    <t xml:space="preserve">Refuerzo longitudinal </t>
  </si>
  <si>
    <t>Incluye suministro, corte, figurado y colocación barras para el refuerzo longitudinal de la zapata del acceso vehicular. Contempla amarres, traslapos y separación conforme a diseño: 
20 #4 L= 1.25m LL 0.2 (Se recomienda 5 barras de 6 metros)</t>
  </si>
  <si>
    <t>kg</t>
  </si>
  <si>
    <t>3.1.5.1.2</t>
  </si>
  <si>
    <t xml:space="preserve">Refuerzo transversal </t>
  </si>
  <si>
    <t>Incluye suministro, corte, figurado y colocación barras para el refuerzo transversal de la zapata del acceso vehicular. Contempla amarres, traslapos y separación conforme a diseño: 
20 #4  L= 1.25m LL 0.2 (Se recomienda 5 barras de 6 metros)</t>
  </si>
  <si>
    <t>3.1.5.2</t>
  </si>
  <si>
    <t xml:space="preserve">  PEDESTALES</t>
  </si>
  <si>
    <t>3.1.5.2.1</t>
  </si>
  <si>
    <t>Inlcuye Suministro, corte, figurado y colocación de refuerzo longitudinal, contempla amarres, traslapos y separación conforme a diseño: 
16 #4 L= 1.975m L 0.2 (Se recomienda 6 barras de 6 metros)</t>
  </si>
  <si>
    <t>3.1.5.2.2</t>
  </si>
  <si>
    <t>Inlcuye Suministro, corte, figurado y colocación de refuerzo transversal, contempla amarres, traslapos y separación conforme a diseño:
 24 #3 L= 1.2m LL 0.1 @0.15 (Se recomienda 5 barras de 6 metros)</t>
  </si>
  <si>
    <t>ajuste de numero de barra</t>
  </si>
  <si>
    <t>3.1.5.3</t>
  </si>
  <si>
    <t xml:space="preserve">  VIGAS DE FUNDACIÓN</t>
  </si>
  <si>
    <t>3.1.5.3.1</t>
  </si>
  <si>
    <t>Inlcuye Suministro, corte, figurado y colocación de refuerzo longitudinal, contempla amarres, traslapos y separación conforme a diseño: 
3 #5 L= 5.1423m L 0.25 (Se recomienda 3 barras de 6 metros)</t>
  </si>
  <si>
    <t>3.1.5.3.2</t>
  </si>
  <si>
    <t>Inlcuye Suministro, corte, figurado y colocación de refuerzo longitudinal, contempla amarres, traslapos y separación conforme a diseño:
 3 #5 L= 2.7623m L 0.25 (Se recomienda 2 barras de 6 metros)</t>
  </si>
  <si>
    <t>3.1.5.3.3</t>
  </si>
  <si>
    <t>Inlcuye Suministro, corte, figurado y colocación de refuerzo longitudinal, contempla amarres, traslapos y separación conforme a diseño: 
3 #5 L= 2.2523m L 0.25 (Se recomienda 2 barras de 6 metros)</t>
  </si>
  <si>
    <t>3.1.5.3.4</t>
  </si>
  <si>
    <t>Inlcuye Suministro, corte, figurado y colocación de refuerzo longitudinal, contempla amarres, traslapos y separación conforme a diseño:
3 #5 L= 5.6423m L 0.25 (Se recomienda 3 barras de 6 metros)</t>
  </si>
  <si>
    <t>3.1.5.3.5</t>
  </si>
  <si>
    <t>Inlcuye Suministro, corte, figurado y colocación de refuerzo longitudinal, contempla amarres, traslapos y separación conforme a diseño:
2 #4 L= 3.7723m L 0.15 (Se recomienda 2 barras de 6 metros)</t>
  </si>
  <si>
    <t>3.1.5.3.6</t>
  </si>
  <si>
    <t>3.1.5.3.7</t>
  </si>
  <si>
    <t>Refuerzo transversal</t>
  </si>
  <si>
    <t>Inlcuye Suministro, corte, figurado y colocación de refuerzo transversal, contempla amarres, traslapos y separación conforme a diseño:
36 #3 L= 1.2m LL 0.1 @0.12 y 0.24 (Se recomienda 8 barras de 6 metros)</t>
  </si>
  <si>
    <t>3.1.5.3.8</t>
  </si>
  <si>
    <t>Inlcuye Suministro, corte, figurado y colocación de refuerzo transversal, contempla amarres, traslapos y separación conforme a diseño:
36 #3 L= 0.4m LL 0.1 @0.12 y 0.24 (Se recomienda 3 barras de 6 metros)</t>
  </si>
  <si>
    <t>3.1.6</t>
  </si>
  <si>
    <t xml:space="preserve">  C O N C R E T O S </t>
  </si>
  <si>
    <t>TOTAL (m3)</t>
  </si>
  <si>
    <t>3.1.6.1</t>
  </si>
  <si>
    <t xml:space="preserve">  CERRAMIENTO</t>
  </si>
  <si>
    <t>3.1.6.1.1</t>
  </si>
  <si>
    <t xml:space="preserve">Solado de limpieza </t>
  </si>
  <si>
    <t>Incluye el suministro, transporte, colocación, vibrado, nivelación y curado del concreto según diseños para solado de limpieza con espesor de 5cm para pedestales de parales y vientos.</t>
  </si>
  <si>
    <t>3.1.6.1.2</t>
  </si>
  <si>
    <t xml:space="preserve">Pedestales </t>
  </si>
  <si>
    <t xml:space="preserve">Incluye el suministro, transporte, colocación, vibrado, nivelación y curado del concreto de 21 Mpa según diseños para pedestales de parales y vientos </t>
  </si>
  <si>
    <t>3.1.6.2</t>
  </si>
  <si>
    <t xml:space="preserve">  ACCESO VEHICULAR</t>
  </si>
  <si>
    <t>3.1.6.2.1</t>
  </si>
  <si>
    <t>3.1.6.2.2</t>
  </si>
  <si>
    <t xml:space="preserve">Incluye el suministro, transporte, colocación, vibrado, nivelación y curado del concreto de 21 Mpa según diseños para pedestales de acceso vehicular </t>
  </si>
  <si>
    <t>3.1.6.2.3</t>
  </si>
  <si>
    <t xml:space="preserve">Zapatas </t>
  </si>
  <si>
    <t xml:space="preserve">Incluye el suministro, transporte, colocación, vibrado, nivelación y curado del concreto de 21 Mpa según diseños para zapatas de acceso vehicular </t>
  </si>
  <si>
    <t>3.1.6.2.4</t>
  </si>
  <si>
    <t xml:space="preserve">Viga </t>
  </si>
  <si>
    <t xml:space="preserve">Incluye el suministro, transporte, colocación, vibrado, nivelación y curado del concreto de 21 Mpa según diseños para viga de cimentación de acceso vehicular </t>
  </si>
  <si>
    <t>3.1.7</t>
  </si>
  <si>
    <t xml:space="preserve">  P I N T U R A   A N T I C O R R O S I V A</t>
  </si>
  <si>
    <t>3.1.7.1</t>
  </si>
  <si>
    <t xml:space="preserve">Imprimante </t>
  </si>
  <si>
    <t>Comprende la preparación de superficie, aplicación de imprimante en elementos metálicos, conforme a especificaciones técnicas definidas en diseño.</t>
  </si>
  <si>
    <t>gal</t>
  </si>
  <si>
    <t>3.1.7.2</t>
  </si>
  <si>
    <t xml:space="preserve">Pintura Anticorrosiva </t>
  </si>
  <si>
    <t>Comprende la preparación de superficie, aplicación de pintura anticorrosiva para ángulos, conforme a especificaciones técnicas definidas en diseño.</t>
  </si>
  <si>
    <t>CERRAMIENTO INTERNO</t>
  </si>
  <si>
    <t>3.2.1.1</t>
  </si>
  <si>
    <t>3.2.2.1</t>
  </si>
  <si>
    <t>3.2.2.2</t>
  </si>
  <si>
    <t>3.2.3</t>
  </si>
  <si>
    <t>3.2.3.1</t>
  </si>
  <si>
    <t>3.2.3.2</t>
  </si>
  <si>
    <t>3.2.3.3</t>
  </si>
  <si>
    <t>3.2.3.4</t>
  </si>
  <si>
    <t>3.2.3.5</t>
  </si>
  <si>
    <t>3.2.3.6</t>
  </si>
  <si>
    <t>3.2.3.7</t>
  </si>
  <si>
    <t>3.2.3.8</t>
  </si>
  <si>
    <t>Cable tensor superior</t>
  </si>
  <si>
    <t>Suministro e instalación de alambre galvanizado liso calibre 14 para tensar la malla en parte superior según diseño</t>
  </si>
  <si>
    <t>3.2.4.1</t>
  </si>
  <si>
    <t>3.2.4.2</t>
  </si>
  <si>
    <t>3.2.4.3</t>
  </si>
  <si>
    <t>3.2.4.4</t>
  </si>
  <si>
    <t>**Validar con David</t>
  </si>
  <si>
    <t>Son un solo item como arriba</t>
  </si>
  <si>
    <t>3.2.4.5</t>
  </si>
  <si>
    <t>3.2.4.6</t>
  </si>
  <si>
    <t>3.2.4.7</t>
  </si>
  <si>
    <t>3.2.4.8</t>
  </si>
  <si>
    <t>3.2.4.9</t>
  </si>
  <si>
    <t>3.2.4.10</t>
  </si>
  <si>
    <t>3.2.5</t>
  </si>
  <si>
    <t>3.2.5.1</t>
  </si>
  <si>
    <t>3.2.5.1.1</t>
  </si>
  <si>
    <t>3.2.5.1.2</t>
  </si>
  <si>
    <t>3.2.5.2</t>
  </si>
  <si>
    <t>3.2.5.2.1</t>
  </si>
  <si>
    <t>Inlcuye Suministro, corte, figurado y colocación de refuerzo longitudinal, contempla amarres, traslapos y separación conforme a diseño: 
8 #4 L= 1.975m L 0.2 (Se recomienda 6 barras de 6 metros)</t>
  </si>
  <si>
    <t>3.2.5.2.2</t>
  </si>
  <si>
    <t>Inlcuye Suministro, corte, figurado y colocación de refuerzo longitudinal, contempla amarres, traslapos y separación conforme a diseño: 
12 #3 L= 1.2m LL 0.1 (Se recomienda 5 barras de 6 metros)</t>
  </si>
  <si>
    <t>3.2.5.3.1</t>
  </si>
  <si>
    <t>3.2.5.3.2</t>
  </si>
  <si>
    <t>Inlcuye Suministro, corte, figurado y colocación de refuerzo longitudinal, contempla amarres, traslapos y separación conforme a diseño: 
3 #5 L= 2.7623m L 0.25 (Se recomienda 2 barras de 6 metros)</t>
  </si>
  <si>
    <t>3.2.5.3.3</t>
  </si>
  <si>
    <t>3.2.5.3.4</t>
  </si>
  <si>
    <t>Inlcuye Suministro, corte, figurado y colocación de refuerzo longitudinal, contempla amarres, traslapos y separación conforme a diseño: 
3 #5 L= 5.6423m L 0.25 (Se recomienda 3 barras de 6 metros)</t>
  </si>
  <si>
    <t>3.2.5.3.5</t>
  </si>
  <si>
    <t>Inlcuye Suministro, corte, figurado y colocación de refuerzo longitudinal, contempla amarres, traslapos y separación conforme a diseño: 
2 #4 L= 3.7723m L 0.15 (Se recomienda 2 barras de 6 metros)</t>
  </si>
  <si>
    <t>3.2.5.3.6</t>
  </si>
  <si>
    <t>3.2.5.3.7</t>
  </si>
  <si>
    <t>Inlcuye Suministro, corte, figurado y colocación de refuerzo longitudinal, contempla amarres, traslapos y separación conforme a diseño: 
36 #3 L= 1.2m LL 0.1 (Se recomienda 8 barras de 6 metros)</t>
  </si>
  <si>
    <t>3.2.5.3.8</t>
  </si>
  <si>
    <t>Inlcuye Suministro, corte, figurado y colocación de refuerzo longitudinal, contempla amarres, traslapos y separación conforme a diseño: 
36 #3 LL= 0.4m L 0.1 (Se recomienda 3 barras de 6 metros)</t>
  </si>
  <si>
    <t>3.2.6</t>
  </si>
  <si>
    <t>3.2.6.1</t>
  </si>
  <si>
    <t>3.2.6.1.1</t>
  </si>
  <si>
    <t>3.2.6.1.2</t>
  </si>
  <si>
    <t>3.2.6.2</t>
  </si>
  <si>
    <t>3.2.6.2.1</t>
  </si>
  <si>
    <t>3.2.6.2.2</t>
  </si>
  <si>
    <t>3.2.6.2.3</t>
  </si>
  <si>
    <t>3.2.6.2.4</t>
  </si>
  <si>
    <t>3.2.7</t>
  </si>
  <si>
    <t>3.2.7.1</t>
  </si>
  <si>
    <t>3.2.7.2</t>
  </si>
  <si>
    <t>4.0</t>
  </si>
  <si>
    <t xml:space="preserve">  O B R A S   P R O V I S I O N A L E S</t>
  </si>
  <si>
    <t>adicionar 1 comedor y aumento de caseta a 45 m2</t>
  </si>
  <si>
    <t>Incluye la construcción, adecuación y posterior retiro de caseta temporal para el almacenamiento de materiales de dimensiones 10m x 4.5m, indicadas en diseño. Incluye materiales, mano de obra, montaje y desmontaje.</t>
  </si>
  <si>
    <t>Valores genéricos</t>
  </si>
  <si>
    <t>Incluye la construcción, adecuación y posterior retiro de centro de acopio y clasificación de residuos de dimensiones 6.0m x 6.0m, indicadas en diseño. Incluye materiales, mano de obra, montaje y desmontaje.</t>
  </si>
  <si>
    <t>5.0</t>
  </si>
  <si>
    <t xml:space="preserve">  V Í A S   D E   A C C E S O</t>
  </si>
  <si>
    <t>Comprende todas las actividades necesarias para la localización, trazado y replanteo en campo del eje y los anchos de la vía de acceso de 506m de longitud según diseños. Incluye el uso de equipo topográfico, personal especializado, establecimiento de puntos de control, referencias altimétricas y planimétricas, marcación del eje, bordes de vía y niveles de rasante. El ítem contempla la verificación geométrica previa al inicio de las actividades de movimiento de tierras.</t>
  </si>
  <si>
    <t>Incluye el corte, excavación y retiro del material existente necesario para alcanzar los niveles de diseño de la vía de 506m de longitud, considerando la conformación del cajón vial según diseños. Comprende la remoción de capa vegetal, suelos inadecuados o materiales con capacidad portante deficiente. El ítem incluye cargue, transporte y disposición final del material retirado en botadero certificado, así como el perfilado y limpieza del área excavada.</t>
  </si>
  <si>
    <t>mismo valor de actividad arriba</t>
  </si>
  <si>
    <t>Espesor de corte según formato</t>
  </si>
  <si>
    <t>Conformación de vía en material seleccionado 220 INVIAS (explanación)</t>
  </si>
  <si>
    <t>Comprende el suministro, transporte, extendido, conformación, humectación y compactación del material seleccionado tipo 220 INVIAS para la explanación de la vía de 506m de longitud, hasta alcanzar los niveles, pendientes y espesores definidos en el diseño. Incluye la compactación al porcentaje exigido por la normativa INVIAS y la preparación adecuada de la superficie para recibir las capas estructurales superiores .</t>
  </si>
  <si>
    <t>Valor promedio de 220 y 320</t>
  </si>
  <si>
    <t>Espesor de lleno es espesor de corte x 1.2</t>
  </si>
  <si>
    <t>Conformación de vía en Sub-base granular clase C 320 INVIAS</t>
  </si>
  <si>
    <t xml:space="preserve">Incluye el suministro, transporte, extendido, nivelación y compactación de material de sub-base granular clase C 320 INVIAS, una vez ejecutada la explanación. La capa deberá conformarse con un espesor compactado de 20 cm, un ancho de 4,00 m y una longitud total de 506 m, cumpliendo con las especificaciones técnicas, granulometría y grado de compactación definidos en el diseño y exigidos por la normativa INVIAS </t>
  </si>
  <si>
    <t>Conformación de vía en Base granular clase C 330 INVIAS</t>
  </si>
  <si>
    <t>Comprende el suministro, transporte, extendido, conformación y compactación de material de base granular clase C 330 INVIAS sobre la sub-base previamente ejecutada. La base se conformará con un espesor compactado de 10 cm, un ancho de 4,00 m y una longitud total de 506 m, garantizando los niveles, pendientes y características mecánicas establecidas en los diseños y especificaciones INVIAS dejando la vía lista para su operación.</t>
  </si>
  <si>
    <t>Conformación de sobreanchos en material seleccionado 220 INVIAS (explanación)</t>
  </si>
  <si>
    <t>Comprende el suministro, transporte, extendido, conformación, humectación y compactación del material seleccionado tipo 220 INVIAS para la explanación de los sobreanchos presentados según diseño, hasta alcanzar los niveles, pendientes y espesores definidos. Incluye la excavación, relleno y compactación al porcentaje exigido por la normativa INVIAS y la preparación adecuada de la superficie para recibir las capas estructurales superiores .</t>
  </si>
  <si>
    <t>6.0</t>
  </si>
  <si>
    <t xml:space="preserve">  Z A N J A S   Y   C A J A S   D E   I N S P E C C I Ó N</t>
  </si>
  <si>
    <t>Se pone numero de cajas diferenciadas por MT y BT (usualmente son 2 MT y 4-5 BT)</t>
  </si>
  <si>
    <t>día</t>
  </si>
  <si>
    <t xml:space="preserve">  E X C A V A C I Ó N   Y   C O N F O R M A C I Ó N   D E   Z A N J A S  </t>
  </si>
  <si>
    <t xml:space="preserve">  Z A N J A S   D C </t>
  </si>
  <si>
    <t>6.2.1.1</t>
  </si>
  <si>
    <t>Excavación zanjas DC</t>
  </si>
  <si>
    <t>Detalle</t>
  </si>
  <si>
    <t>Comprende la excavación, conformación y preparación de zanjas según plano anexo para zanjas DC, incluye la instalación, alineación y nivelación de la tubería y cinta de seguridad indicadas en los diseños. 
Ancho (m) = 0.35, Profundidad(m) = 0.6, Longitud(m) = 175.892</t>
  </si>
  <si>
    <t>6.2.1.5</t>
  </si>
  <si>
    <t xml:space="preserve">Arenilla </t>
  </si>
  <si>
    <t>Incluye el suministro, transporte y conformación de arenilla para el relleno de zanjas DC, con un espesor compactado y ancho variables según la sección de zanja que aplique conforme a los detalles constructivos, secciones típicas y especificaciones indicadas en los diseños</t>
  </si>
  <si>
    <t>6.2.2</t>
  </si>
  <si>
    <t xml:space="preserve">  Z A N J A S   A C </t>
  </si>
  <si>
    <t>6.2.2.1</t>
  </si>
  <si>
    <t>Excavación zanjas AC</t>
  </si>
  <si>
    <t>Comprende la excavación, conformación y preparación de zanjas según plano anexo para zanjas AC, incluye la instalación, alineación y nivelación de la tubería y cinta de seguridad indicadas en los diseños.
Ancho (m) = 0.4, Profundidad (m) = 0.9, Longitud (m) = 77.056</t>
  </si>
  <si>
    <t>6.2.2.2</t>
  </si>
  <si>
    <t>Comprende la excavación, conformación y preparación de zanjas según plano anexo para zanjas AC, incluye la instalación, alineación y nivelación de la tubería y cinta de seguridad indicadas en los diseños.
Ancho (m) = 1, Profundidad (m) = 0.9, Longitud (m) = 40.873</t>
  </si>
  <si>
    <t>6.2.2.3</t>
  </si>
  <si>
    <t>Comprende la excavación, conformación y preparación de zanjas según plano anexo para zanjas AC, incluye la instalación, alineación y nivelación de la tubería y cinta de seguridad indicadas en los diseños.
Ancho (m) = 1, Profundidad (m) = 1.05, Longitud (m) = 2.21</t>
  </si>
  <si>
    <t>6.2.2.4</t>
  </si>
  <si>
    <t>Incluye el suministro, transporte y conformación de arenilla para el relleno de zanjas AC, con un espesor compactado y anchos variable según la sección de zanja que aplique conforme a los detalles constructivos, secciones típicas y especificaciones indicadas en los diseños</t>
  </si>
  <si>
    <t>6.2.2.5</t>
  </si>
  <si>
    <t>Concreto</t>
  </si>
  <si>
    <t>Incluye el suministro, transporte y confromación con concreto de 21 Mpa para el relleno de zanjas AC en los cruces con la vía, con un espesor y ancho variables según la sección de zanja que aplique conforme a los detalles constructivos, secciones típicas y especificaciones indicadas en los diseños</t>
  </si>
  <si>
    <t xml:space="preserve">  Z A N J A S   M T </t>
  </si>
  <si>
    <t>6.2.3.1</t>
  </si>
  <si>
    <t>Excavación zanjas MT</t>
  </si>
  <si>
    <t>Comprende la excavación, conformación y preparación de zanjas según plano anexo para zanjas MT, incluye la instalación, alineación y nivelación de la tubería y cinta de seguridad indicadas en los diseños.
Ancho (m) = 0.65, Profundidad (m) = 0.95, Longitud (m) = 125.336</t>
  </si>
  <si>
    <t>6.2.3.3</t>
  </si>
  <si>
    <t>Incluye el suministro, transporte y conformación de arenilla para el relleno de zanjas MT, con un espesor compactado y ancho variables según la sección de zanja que aplique conforme a los detalles constructivos, secciones típicas y especificaciones indicadas en los diseños</t>
  </si>
  <si>
    <t>mismo valor de arriba</t>
  </si>
  <si>
    <t>6.2.3.4</t>
  </si>
  <si>
    <t>Incluye el suministro, transporte y confromación con concreto de 21 Mpa para el relleno de zanjas MT en los cruces con la vía, con un espesor y ancho variables según la sección de zanja que aplique conforme a los detalles constructivos, secciones típicas y especificaciones indicadas en los diseños</t>
  </si>
  <si>
    <t xml:space="preserve">  Z A N J A S   C O M U N I C A C I O N E S    Y   E N E R G Í A  (C C T V,   I N V E R S O R E S   Y   E S T A C I Ó N   M E T E O R O L Ó G I C A)</t>
  </si>
  <si>
    <t>6.2.4.1</t>
  </si>
  <si>
    <t xml:space="preserve">Excavación zanjas Energía </t>
  </si>
  <si>
    <t>Comprende la excavación, conformación y preparación de zanjas según plano anexo, incluye la instalación, alineación y nivelación de la tubería y cinta de seguridad indicadas en los diseños.
Ancho (m) = 0.3, Profundidad (m)= 0.67, Longitud (m) = 55.773</t>
  </si>
  <si>
    <t>6.2.4.2</t>
  </si>
  <si>
    <t xml:space="preserve">Excavación zanjas Comunicaciones </t>
  </si>
  <si>
    <t>Comprende la excavación, conformación y preparación de zanjas según plano anexo, incluye la instalación, alineación y nivelación de la tubería y cinta de seguridad indicadas en los diseños.
Ancho (m) = 0.3, Profundidad 8m) = 0.37, Longitud (m) = 497.934</t>
  </si>
  <si>
    <t>6.2.4.3</t>
  </si>
  <si>
    <t>Excavación zanjas CCTV</t>
  </si>
  <si>
    <t>Comprende la excavación, conformación y preparación de zanjas CCTV (Circuito Cerrado de Televisión) según plano anexo, incluye la instalación, alineación y nivelación de la tubería y cinta de seguridad indicadas en los diseños.
Ancho = (m) 0.5, Profundidad (m) = 0.67, Longitud (m) = 392.38</t>
  </si>
  <si>
    <t>6.2.4.4</t>
  </si>
  <si>
    <t>Incluye el suministro, transporte y conformación de arenilla para el relleno de zanjas, con un espesor compactado y anchos variable según la sección de zanja que aplique conforme a los detalles constructivos, secciones típicas y especificaciones indicadas en los diseños</t>
  </si>
  <si>
    <t>6.2.4.5</t>
  </si>
  <si>
    <t>Incluye el suministro, transporte y confromación con concreto de 21 Mpa para el relleno de zanjas de comunicaciones y energía en los cruces con la vía, con un espesor y ancho variables según la sección de zanja que aplique conforme a los detalles constructivos, secciones típicas y especificaciones indicadas en los diseños</t>
  </si>
  <si>
    <t xml:space="preserve">  Z A N J A S   S I S T E M A    P U E S T A   A   T I E R R A   ( S P T )</t>
  </si>
  <si>
    <t>6.2.5.1</t>
  </si>
  <si>
    <t>Excavación zanjas SPT</t>
  </si>
  <si>
    <t>Comprende la excavación, conformación y preparación de zanjas SPT según plano anexo.
Ancho (m) = 0.3, Profundidad (m) = 0.56, Longitud (m) = 376.793</t>
  </si>
  <si>
    <t xml:space="preserve">  E X C A V A C I Ó N   Y   F U N D I C I Ó N   D E   C A J A S   D E   P A S O   Y   D E   R E G I S T R O</t>
  </si>
  <si>
    <t xml:space="preserve">  EXCAVACIÓN MANUAL PARA CAVIDAD DE CAJAS</t>
  </si>
  <si>
    <t>6.3.1.1</t>
  </si>
  <si>
    <t>MT</t>
  </si>
  <si>
    <t>CAJAS DE REGISTRO MT (RS3-005)</t>
  </si>
  <si>
    <t>Incluye el replanteo y excavación según diseños, considerando, bombeo o control de aguas si se requiere, perfilado de fondo, retiro y disposición del material sobrante de CAJAS DE REGISTRO MT (RS3-005): Profundidad terreno (m)  = 1.52, Profundidad nivel de tapa (m)  = 1.67, Lado A (m) = 1.8, Lado B (m) = 1.5, Espesor Concreto (m) = 0.15, Material granular (m2) = 0.49, Espesor material granular (m) = 0.25, Espesor material seleccionado  = 0.1, Cantidad = 4</t>
  </si>
  <si>
    <t>6.3.1.2</t>
  </si>
  <si>
    <t>CAJAS DE REGISTRO BT (SB 300)</t>
  </si>
  <si>
    <t>Incluye el replanteo y excavación según diseños, considerando, bombeo o control de aguas si se requiere, perfilado de fondo, retiro y disposición del material sobrante de CAJAS DE REGISTRO BT (SB 300): Profundidad terreno (m)  = 1.3, Profundidad nivel de tapa (m)  = 1.45, Lado A (m) = 1.3, Lado B (m) = 1.3, Espesor Concreto (m) = 0.15, Material granular (m2) = 0.49, Espesor material granular (m) = 0.25, Espesor material seleccionado  = 0.1, Cantidad = 4</t>
  </si>
  <si>
    <t>6.3.1.3</t>
  </si>
  <si>
    <t>DC, CI Y CEM</t>
  </si>
  <si>
    <t>CAJAS DE PASO DC, CI Y CEM</t>
  </si>
  <si>
    <t>Incluye el replanteo y excavación según diseños, considerando, bombeo o control de aguas si se requiere, perfilado de fondo, retiro y disposición del material sobrante de CAJAS DE PASO DC, CI Y CEM: Profundidad terreno (m)  = 0.05, Profundidad nivel de tapa (m)  = 0.1, Lado A (m) = 0.3, Lado B (m) = 0.25, Espesor Concreto (m) = 0.075, Cantidad = 16</t>
  </si>
  <si>
    <t>Caja no encontrada</t>
  </si>
  <si>
    <t>6.3.1.4</t>
  </si>
  <si>
    <t>CCTV</t>
  </si>
  <si>
    <t>CAJAS DE PASO CCTV</t>
  </si>
  <si>
    <t>Incluye el replanteo y excavación según diseños, considerando, bombeo o control de aguas si se requiere, perfilado de fondo, retiro y disposición del material sobrante de CAJAS DE PASO CCTV: Profundidad terreno (m)  = 0.05, Profundidad nivel de tapa (m)  = 0.1, Lado A (m) = 0.4, Lado B (m) = 0.4, Espesor Concreto (m) = 0.075, Cantidad = 30</t>
  </si>
  <si>
    <t xml:space="preserve">  MALLA ELECTROSOLDADA PARA REFUERZO DE PAREDES Y BASE DE LAS CAJAS</t>
  </si>
  <si>
    <t>6.3.2.1</t>
  </si>
  <si>
    <t>Incluye suministro, corte e instalación de malla electrosoldada D188, Altura (m) = 5.46, Ancho (m) = 4.57. Además, se debe garantizar los respectivos traslapos (si aplica) y disposición correcta dentro del elemento estructural conforme a diseño.</t>
  </si>
  <si>
    <t>6.3.2.2</t>
  </si>
  <si>
    <t>Incluye suministro, corte e instalación de malla electrosoldada D188, Altura (m) = 3.31, Ancho (m) = 3.31. Además, se debe garantizar los respectivos traslapos (si aplica) y disposición correcta dentro del elemento estructural conforme a diseño.</t>
  </si>
  <si>
    <t xml:space="preserve">  CONCRETO</t>
  </si>
  <si>
    <t>6.3.3.1</t>
  </si>
  <si>
    <t>Comprende el suministro, transporte, vaciado, vibrado y curado del concreto para la construcción de la losa de fondo y muros, cumpliendo con la resistencia, dosificación y especificaciones técnicas indicadas en los diseños de las CAJAS DE REGISTRO MT (RS3-005): Profundidad terreno (m)  = 1.52, Profundidad nivel de tapa (m)  = 1.67, Lado A (m) = 1.8, Lado B (m) = 1.5, Espesor Concreto (m) = 0.15, Material granular (m2) = 0.49, Espesor material granular (m) = 0.25, Espesor material seleccionado  = 0.1, Cantidad = 4</t>
  </si>
  <si>
    <t>6.3.3.2</t>
  </si>
  <si>
    <t>Comprende el suministro, transporte, vaciado, vibrado y curado del concreto para la construcción de la losa de fondo y muros, cumpliendo con la resistencia, dosificación y especificaciones técnicas indicadas en los diseños de las CAJAS DE REGISTRO BT (SB 300): Profundidad terreno (m)  = 1.3, Profundidad nivel de tapa (m)  = 1.45, Lado A (m) = 1.3, Lado B (m) = 1.3, Espesor Concreto (m) = 0.15, Material granular (m2) = 0.49, Espesor material granular (m) = 0.25, Espesor material seleccionado  = 0.1, Cantidad = 4</t>
  </si>
  <si>
    <t>6.3.3.3</t>
  </si>
  <si>
    <t>Comprende el suministro, transporte, colocación y vaciado de concreto simple para el recubrimiento de cajas plásticas, cumpliendo con las especificaciones técnicas indicadas en los diseños de las CAJAS DE PASO DC, CI Y CEM: Profundidad terreno (m)  = 0.05, Profundidad nivel de tapa (m)  = 0.1, Lado A (m) = 0.3, Lado B (m) = 0.25, Espesor Concreto (m) = 0.075, Cantidad = 16</t>
  </si>
  <si>
    <t>6.3.3.4</t>
  </si>
  <si>
    <t>Comprende el suministro, transporte, colocación y vaciado de concreto simple para el recubrimiento de cajas plásticas, cumpliendo con las especificaciones técnicas indicadas en los diseños de las CAJAS DE PASO CCTV: Profundidad terreno (m)  = 0.05, Profundidad nivel de tapa (m)  = 0.1, Lado A (m) = 0.4, Lado B (m) = 0.4, Espesor Concreto (m) = 0.075, Cantidad = 30</t>
  </si>
  <si>
    <t xml:space="preserve">  MATERIAL GRANULAR FILTRANTE</t>
  </si>
  <si>
    <t>6.3.4.1</t>
  </si>
  <si>
    <t>Comprende el suministro, transporte, colocación y conformación del material granular filtrante en la base y/o zonas indicadas en los diseños de las cajas MT, espesor de e (m) = 0.25 y dimensiones de 0.7m x 0.7m</t>
  </si>
  <si>
    <t>6.3.4.2</t>
  </si>
  <si>
    <t>Comprende el suministro, transporte, colocación y conformación del material granular filtrante en la base y/o zonas indicadas en los diseños de las cajas BT, espesor de e (m) = 0.25 y dimensiones de 0.7m x 0.7m</t>
  </si>
  <si>
    <t xml:space="preserve">  MATERIAL SELECCIONADO PARA COMPACTAR</t>
  </si>
  <si>
    <t>6.3.5.1</t>
  </si>
  <si>
    <t>Incluye el suministro, transporte, colocación, extendido y compactación del material seleccionado para el relleno perimetral de la caja según diseño, garantizando estabilidad y correcta integración con el terreno circundante.</t>
  </si>
  <si>
    <t>6.3.5.2</t>
  </si>
  <si>
    <t>7.0</t>
  </si>
  <si>
    <t xml:space="preserve">  C I M E N T A C I Ó N   E   I N S T A L A C I Ó N   D E   E S T R U C T U R A   D E   I N V E R S O R E S</t>
  </si>
  <si>
    <t xml:space="preserve">  A C T I V I DA D E S   P R E L I M I N A R E S </t>
  </si>
  <si>
    <t>Incluye la localización, trazado y replanteo de las cimentaciones de los inversores de acuerdo con los planos y coordenadas del proyecto. Comprende el uso de equipo topográfico, personal especializado y establecimiento de puntos de control.</t>
  </si>
  <si>
    <t>dia</t>
  </si>
  <si>
    <t>7.2.1</t>
  </si>
  <si>
    <t>Excavación manual de material común.</t>
  </si>
  <si>
    <t>Comprende la excavación de material común, ejecutada de forma manual y/o mecánica según las condiciones del terreno, incluyendo el uso de herramientas menores y equipos cuando sea necesario por presencia de material duro, rocoso u otras interferencias hasta alcanzar las dimensiones, profundidades y niveles definidos en el diseño. Incluye limpieza del fondo, cargue, transporte y disposición final del material excavado en botadero certificado, dejando el área lista para la instalación de las cimentaciones.</t>
  </si>
  <si>
    <t xml:space="preserve">  C O N C R E T O S</t>
  </si>
  <si>
    <t>7.3.1</t>
  </si>
  <si>
    <t xml:space="preserve">Losa </t>
  </si>
  <si>
    <t>Incluye el suministro, transporte, colocación, vibrado, nivelación y curado del concreto de 21 Mpa según diseños para losa.</t>
  </si>
  <si>
    <t>7.3.2</t>
  </si>
  <si>
    <t xml:space="preserve">Micropilotes </t>
  </si>
  <si>
    <t xml:space="preserve">Incluye el suministro, transporte, colocación, vibrado, nivelación y curado del concreto de 21 Mpa según diseños para micropilotes (0,5 m x 0,5 m x 1 m) </t>
  </si>
  <si>
    <t>7.3.3</t>
  </si>
  <si>
    <t>Incluye el suministro, transporte, colocación, vibrado, nivelación y curado del concreto según diseños para solado de limpieza con espesor de 5cm para micropilotes de cimentación.</t>
  </si>
  <si>
    <t xml:space="preserve">  A C E R O S </t>
  </si>
  <si>
    <t>7.4.1</t>
  </si>
  <si>
    <t>Malla electrosoldada D-84</t>
  </si>
  <si>
    <t>Incluye el suministro, colocación y amarre de malla electrosoldada D-84 según diseño. Contempla traslapos y disposición correcta dentro del elemento estructural.</t>
  </si>
  <si>
    <t>7.4.2</t>
  </si>
  <si>
    <t>Inlcuye Suministro, corte, figurado y colocación de refuerzo longitudinal, contempla amarres, traslapos y separación conforme a diseño: 32 #4 L= 1.35m L 0.25 (Se recomienda 8 barras de 6 metros)</t>
  </si>
  <si>
    <t>7.4.3</t>
  </si>
  <si>
    <t>Inlcuye Suministro, corte, figurado y colocación de refuerzo longitudinal, contempla amarres, traslapos y separación conforme a diseño: 32 #5 L= 1.45m L 0.3 (Se recomienda 8 barras de 6 metros)</t>
  </si>
  <si>
    <t>7.4.4</t>
  </si>
  <si>
    <t>Inlcuye Suministro, corte, figurado y colocación de refuerzo longitudinal, contempla amarres, traslapos y separación conforme a diseño: 72 #3 L= 1.7m L 0.15 (Se recomienda 24 barras de 6 metros)</t>
  </si>
  <si>
    <t xml:space="preserve">  C U B I E R T A</t>
  </si>
  <si>
    <t>7.5.1</t>
  </si>
  <si>
    <t>Cubierta para techo</t>
  </si>
  <si>
    <t>Incluye el suministro, transporte e instalación de cubierta para inversores en teja UPVC 2 mm 1.10m x 1.86m</t>
  </si>
  <si>
    <t>7.5.3</t>
  </si>
  <si>
    <t>Caballete</t>
  </si>
  <si>
    <t>Incluye el suministro, transporte e instalación de caballete para cubierta de inversores en teja UPVC 2 mm 1.86m</t>
  </si>
  <si>
    <t>7.5.4</t>
  </si>
  <si>
    <t>Tornillería</t>
  </si>
  <si>
    <t>Incluye el suministro e instalación de tornillos autoperforantes de 1 1/2", con aplicación de soldadura epóxica sintética para asegurar la fijación, garantizar la estabilidad de la unión y protegerla contra agentes ambientales.</t>
  </si>
  <si>
    <t>8.0</t>
  </si>
  <si>
    <t>S H E L T E R</t>
  </si>
  <si>
    <t xml:space="preserve"> C I M E N T A C I Ó N   D E   S H E L T E R</t>
  </si>
  <si>
    <t>8.1.1.1</t>
  </si>
  <si>
    <t>Incluye la localización, trazado y replanteo de las cimentaciones del shelter de acuerdo con los planos y coordenadas del proyecto. Comprende el uso de equipo topográfico, personal especializado y establecimiento de puntos de control.</t>
  </si>
  <si>
    <t>8.1.2</t>
  </si>
  <si>
    <t>8.1.2.1</t>
  </si>
  <si>
    <t>Comprende la excavación manual de material común ejecutada de forma manual y/o mecánica según las condiciones del terreno, incluyendo el uso de herramientas menores y equipos cuando sea necesario por presencia de material duro, rocoso u otras interferencias hasta alcanzar las dimensiones, profundidades y niveles definidos en el diseño. Incluye limpieza del fondo, cargue, transporte y disposición final del material excavado en botadero certificado, dejando el área lista para la instalación de las cimentaciones.</t>
  </si>
  <si>
    <t>8.1.3</t>
  </si>
  <si>
    <t>8.1.3.1</t>
  </si>
  <si>
    <t>Incluye el suministro, transporte, colocación, vibrado, nivelación y curado del concreto de 21 Mpa según diseños para Micropilotes 0.35m x 0.35m x 1.10m donde se excavan a 0.60m de profundidad y sobresale 0.50m sobre el nivel del suelo, según diseño</t>
  </si>
  <si>
    <t>8.1.3.2</t>
  </si>
  <si>
    <t xml:space="preserve">Viga prerimetral </t>
  </si>
  <si>
    <t>Incluye el suministro, transporte, colocación, vibrado, nivelación y curado del concreto de 21 Mpa según diseños para viga perimetral, sección 0.3m x 0.3m bajo el nivel del terreno natural, según diseño</t>
  </si>
  <si>
    <t>8.1.3.3</t>
  </si>
  <si>
    <t>Zapata corrida</t>
  </si>
  <si>
    <t>8.1.3.4</t>
  </si>
  <si>
    <t>Incluye el suministro, transporte, colocación, vibrado, nivelación y curado del concreto según diseños para solado de limpieza con espesor de 5cm para cimentación de Shelter.</t>
  </si>
  <si>
    <t>8.1.4</t>
  </si>
  <si>
    <t>TOTAL (Kg)</t>
  </si>
  <si>
    <t>8.1.4.1</t>
  </si>
  <si>
    <t xml:space="preserve">  V I G A S   D E   F U N D A C I Ó N</t>
  </si>
  <si>
    <t>8.1.4.1.1</t>
  </si>
  <si>
    <t>Refuerzo longitudinal VF-1 y VF-2</t>
  </si>
  <si>
    <t>Inlcuye Suministro, corte, figurado y colocación de refuerzo longitudinal, contempla amarres, traslapos y separación conforme a diseño: 12 #5 L= 3.16m LL 0.25 (Se recomienda 12 barras de 6 metros)</t>
  </si>
  <si>
    <t>8.1.4.1.2</t>
  </si>
  <si>
    <t>Refuerzo longitudinal VF-A y VF-B</t>
  </si>
  <si>
    <t>Inlcuye Suministro, corte, figurado y colocación de refuerzo longitudinal, contempla amarres, traslapos y separación conforme a diseño: 12 #5 L= 2.18m LL 0.25 (Se recomienda usar sobrante de las barras utilizadas en VF-1 y VF-2)</t>
  </si>
  <si>
    <t>8.1.4.1.3</t>
  </si>
  <si>
    <t>Inlcuye Suministro, corte, figurado y colocación de refuerzo transversal, contempla amarres, traslapos y separación conforme a diseño: 66 #3 L= 0.76m LL 0.08 (Se recomienda 10 barras de 6 metros)</t>
  </si>
  <si>
    <t>8.1.4.2</t>
  </si>
  <si>
    <t xml:space="preserve">  M I C R O P I L O T E S</t>
  </si>
  <si>
    <t>8.1.4.3</t>
  </si>
  <si>
    <t>Refuerzo Longitudinal</t>
  </si>
  <si>
    <t>Inlcuye Suministro, corte, figurado y colocación de refuerzo longitudinal, contempla amarres, traslapos y separación conforme a diseño: 16 #5 L= 1.8m LL 0.25 (Se recomienda 6 barras de 6 metros)</t>
  </si>
  <si>
    <t>8.1.4.4</t>
  </si>
  <si>
    <t>Inlcuye Suministro, corte, figurado y colocación de refuerzo longitudinal, contempla amarres, traslapos y separación conforme a diseño: 16 #4 L= 1.7m LL 0.2 (Se recomienda 6 barras de 6 metros)</t>
  </si>
  <si>
    <t>8.1.4.5</t>
  </si>
  <si>
    <t>Inlcuye Suministro, corte, figurado y colocación de refuerzo transversal, contempla amarres, traslapos y separación conforme a diseño: 14 #3 L= 0.96m LL 0.08 (Se recomienda 10 barras de 6 metros)</t>
  </si>
  <si>
    <t>8.1.4.6</t>
  </si>
  <si>
    <t>Inlcuye Suministro, corte, figurado y colocación de refuerzo transversal, contempla amarres, traslapos y separación conforme a diseño: 27 #3 L= 0.36m LL 0.08 (Se recomienda 7 barras de 6 metros)</t>
  </si>
  <si>
    <t xml:space="preserve">  Z A P A T A S</t>
  </si>
  <si>
    <t>Refuerzo longitudinal</t>
  </si>
  <si>
    <t>Inlcuye Suministro, corte, figurado y colocación de refuerzo longitudinal, contempla amarres, traslapos y separación conforme a diseño: 12 #5 L= 2.88m LL 0.25 (Se recomienda 6 barras de 6 metros)</t>
  </si>
  <si>
    <t>Inlcuye Suministro, corte, figurado y colocación de refuerzo transversal, contempla amarres, traslapos y separación conforme a diseño: 26 #5 L= 1.35m LL 0.25 (Se recomienda 7 barras de 6 metros)</t>
  </si>
  <si>
    <t xml:space="preserve"> T R A M P A   D E   A C E I T E</t>
  </si>
  <si>
    <t>8.2.1</t>
  </si>
  <si>
    <t>8.2.1.1</t>
  </si>
  <si>
    <t>8.2.2</t>
  </si>
  <si>
    <t xml:space="preserve">  A C E R O</t>
  </si>
  <si>
    <t>8.2.2.1</t>
  </si>
  <si>
    <t>Refuerzo longitudinal paredes</t>
  </si>
  <si>
    <t>Incluye suministro, corte, figurado y colocación barras para el refuerzo longitudinal de la zapata del acceso vehicular. Contempla amarres, traslapos y separación conforme a diseño: 25 #4 L= 2.3m LL 0.25 (Se recomienda 13 barras de 6 metros)</t>
  </si>
  <si>
    <t>8.2.2.2</t>
  </si>
  <si>
    <t>Refuerzo transversal paredes</t>
  </si>
  <si>
    <t>Incluye suministro, corte, figurado y colocación barras para el refuerzo longitudinal de la zapata del acceso vehicular. Contempla amarres, traslapos y separación conforme a diseño: 9 #4 L= 5.35m LL 0.25 (Se recomienda 9 barras de 6 metros)</t>
  </si>
  <si>
    <t>8.2.2.3</t>
  </si>
  <si>
    <t>Refuerzo longitudinal losa</t>
  </si>
  <si>
    <t>Incluye suministro, corte, figurado y colocación barras para el refuerzo longitudinal de la zapata del acceso vehicular. Contempla amarres, traslapos y separación conforme a diseño: 7 #4 L= 1.75m LL 0.25 (Se recomienda 3 barras de 6 metros)</t>
  </si>
  <si>
    <t>8.2.2.4</t>
  </si>
  <si>
    <t>Refuerzo transversal losa</t>
  </si>
  <si>
    <t>8.2.3</t>
  </si>
  <si>
    <t>8.2.3.1</t>
  </si>
  <si>
    <t>Estructura trampa de aceite</t>
  </si>
  <si>
    <t>Comprende el suministro, transporte, vaciado, vibrado y curado del concreto para la construcción de la losa de fondo y muros, cumpliendo con la resistencia (28 MPa), dosificación y especificaciones técnicas indicadas en los diseños de la trampa de acite</t>
  </si>
  <si>
    <t>8.2.3.2</t>
  </si>
  <si>
    <t>Incluye el suministro, transporte, colocación, vibrado, nivelación y curado del concreto según diseños para solado de limpieza con espesor de 5cm para trampa de aceite.</t>
  </si>
  <si>
    <t>9.0</t>
  </si>
  <si>
    <t xml:space="preserve">  C I M E N T A C I Ó N   L U M I N A R I A S </t>
  </si>
  <si>
    <t>Incluye la localización, trazado y replanteo de las cimentaciones de las luminarias de acuerdo con los planos y coordenadas del proyecto. Comprende el uso de equipo topográfico, personal especializado y establecimiento de puntos de control.</t>
  </si>
  <si>
    <t xml:space="preserve">  E X C A V A C I O N E S </t>
  </si>
  <si>
    <t>Comprende la excavación manual de material común ejecutada de forma manual y/o mecánica según las condiciones del terreno, incluyendo el uso de herramientas menores y equipos cuando sea necesario por presencia de material duro, rocoso u otras interferencias hasta alcanzar las dimensiones, profundidades y niveles definidos en el diseño. Incluye limpieza del fondo, cargue, transporte y disposición final del material excavado en botadero certificado, dejando el área lista para la instalación de las cimentaciones y luminarias.</t>
  </si>
  <si>
    <t>Bloque</t>
  </si>
  <si>
    <t xml:space="preserve">Incluye el suministro, transporte, colocación, vibrado, nivelación y curado del concreto de 21 MPa para sostenimiento de 18 luminarias según diseños.                
</t>
  </si>
  <si>
    <t>9.3.2</t>
  </si>
  <si>
    <t>Incluye el suministro, transporte, colocación, vibrado, nivelación y curado del concreto según diseños para solado de limpieza con espesor de 5cm para cimentaciones de luminarias.</t>
  </si>
  <si>
    <t>10.0</t>
  </si>
  <si>
    <t xml:space="preserve"> C I M E N T A C I Ó N   C C T V</t>
  </si>
  <si>
    <t xml:space="preserve"> A C T I V I D A D E S   P R E L I M I N A R E S </t>
  </si>
  <si>
    <t>10.1.1</t>
  </si>
  <si>
    <t>Incluye la localización, trazado y replanteo de las cimentaciones de las cámaras de acuerdo con los planos y coordenadas del proyecto. Comprende el uso de equipo topográfico, personal especializado y establecimiento de puntos de control.</t>
  </si>
  <si>
    <t>Dia</t>
  </si>
  <si>
    <t xml:space="preserve"> E X C A V A C I O N E S </t>
  </si>
  <si>
    <t>10.2.1</t>
  </si>
  <si>
    <t>Comprende la excavación manual de material común ejecutada de forma manual y/o mecánica según las condiciones del terreno, incluyendo el uso de herramientas menores y equipos cuando sea necesario por presencia de material duro, rocoso u otras interferencia hasta alcanzar las dimensiones, profundidades y niveles definidos en el diseño. Incluye limpieza del fondo, cargue, transporte y disposición final del material excavado en botadero certificado, dejando el área lista para la instalación de las cimentaciones y cámaras</t>
  </si>
  <si>
    <t xml:space="preserve"> C O N C R E T O S</t>
  </si>
  <si>
    <t>10.3.1</t>
  </si>
  <si>
    <t>Incluye el suministro, transporte, colocación, vibrado, nivelación y curado del concreto de 21 MPa para sostenimiento de 10 cámaras de seguridad según diseños.</t>
  </si>
  <si>
    <t>** Revisar con David</t>
  </si>
  <si>
    <t>10.3.2</t>
  </si>
  <si>
    <t>Incluye el suministro, transporte, colocación, vibrado, nivelación y curado del concreto según diseños para solado de limpieza con espesor de 5cm para cimentaciones de cámaras.</t>
  </si>
  <si>
    <t>11.0</t>
  </si>
  <si>
    <t xml:space="preserve">  F I J A C I Ó N   D E   L A S   H I N C A S</t>
  </si>
  <si>
    <t>Incluye la localización, niveles, trazado y replanteo de las hincas de acuerdo con los planos y coordenadas del proyecto. Comprende el uso de equipo topográfico, personal especializado, el establecimiento de puntos de control, así como la instalación de barillas e hilo para garantizar la correcta alineación y nivelación de las hincas.</t>
  </si>
  <si>
    <t xml:space="preserve">  C O N C R E T O</t>
  </si>
  <si>
    <t xml:space="preserve">Bloques </t>
  </si>
  <si>
    <t>Incluye el suministro, transporte, colocación, vibrado, nivelación y curado del concreto de 21 MPa para bloques de 30x30x30 cm fundido en sitio según diseños.</t>
  </si>
  <si>
    <t>Incluye el suministro, transporte, colocación, vibrado, nivelación y curado del concreto de 21 MPa para micropilote reforzado Ø30 cm. Ejecutado en sitio según diseños.</t>
  </si>
  <si>
    <t>11.2.3</t>
  </si>
  <si>
    <t xml:space="preserve">Pilotes </t>
  </si>
  <si>
    <t>incluye el suministro, transporte, colocación, vibrado, nivelación y curado del concreto de 21 MPa para pilote reforzado Ø50 cm. Ejecutado en sitio según diseños.</t>
  </si>
  <si>
    <t xml:space="preserve"> E X C A V A C I O N E S</t>
  </si>
  <si>
    <t>Comprende la excavación manual de material común ejecutada de forma manual y/o mecánica según las condiciones del terreno, incluyendo el uso de herramientas menores y equipos cuando sea necesario por presencia de material duro, rocoso u otras interferencias hasta alcanzar las dimensiones, profundidades y niveles definidos en el diseño. Incluye limpieza del fondo, cargue, transporte y disposición final del material excavado en botadero certificado, dejando el área lista para el hincado y vaciado de la cimentación en las hincas requeridas</t>
  </si>
  <si>
    <t xml:space="preserve">  A C E R O  </t>
  </si>
  <si>
    <t xml:space="preserve">Refuerzo longitunial y transversal </t>
  </si>
  <si>
    <t>Incluye el suministro, corte, figurado y colocación de barras corrugadas 3/8 para refuerzo longitudinal y transversal, según diseños.</t>
  </si>
  <si>
    <t xml:space="preserve"> H I N C A D O   D I R E C T O</t>
  </si>
  <si>
    <t>Hincado directo</t>
  </si>
  <si>
    <t>Comprende el suministro de equipos, mano de obra y la ejecución del hincado directo de hincas metálicas hasta alcanzar la profundidad de diseño; incluye Posicionamiento, alineación, control de verticalidad de la hinca durante el proceso de hincado, correcciones de alineación durante el hincado, corte, ajuste o nivelación superior de la hinca para cumplir con la cota final de proyecto indicada en el diseño(si aplica), acompañamiento permanente del equipo de hincado por un mínimo de dos (2) ayudantes, quienes asistirán al operador de la máquina en labores de guiado, alineación, control visual, seguridad y correcciones durante la ejecución.</t>
  </si>
  <si>
    <t>P01910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</si>
</sst>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3">
    <numFmt numFmtId="164" formatCode="&quot;$&quot;#,##0"/>
    <numFmt numFmtId="165" formatCode="[$€]#,##0"/>
    <numFmt numFmtId="166" formatCode="#,##0\ [$€-1]"/>
    <numFmt numFmtId="167" formatCode="dd/mm/yyyy"/>
    <numFmt numFmtId="168" formatCode="&quot;$&quot;\ #,##0"/>
    <numFmt numFmtId="169" formatCode="&quot;$&quot;\ #,##0.0"/>
    <numFmt numFmtId="170" formatCode="&quot;$&quot;#,##0.00"/>
    <numFmt numFmtId="171" formatCode="0.0"/>
    <numFmt numFmtId="172" formatCode="[$ $]#,##0.00"/>
    <numFmt numFmtId="173" formatCode="&quot;$&quot;\ #,##0.000"/>
    <numFmt numFmtId="174" formatCode="0.0%"/>
    <numFmt numFmtId="175" formatCode="&quot;$ &quot;#,##0"/>
    <numFmt numFmtId="176" formatCode="#,##0.000"/>
  </numFmts>
  <fonts count="74">
    <font>
      <sz val="10"/>
      <color rgb="FF000000"/>
      <name val="Arial"/>
      <scheme val="minor"/>
    </font>
    <font>
      <b/>
      <sz val="10"/>
      <color theme="1"/>
      <name val="Lato"/>
    </font>
    <font>
      <sz val="9"/>
      <color rgb="FFFFFFFF"/>
      <name val="Lato"/>
    </font>
    <font>
      <sz val="10"/>
      <color theme="1"/>
      <name val="Lato"/>
    </font>
    <font>
      <sz val="10"/>
      <color theme="1"/>
      <name val="Arial"/>
      <scheme val="minor"/>
    </font>
    <font>
      <b/>
      <sz val="24"/>
      <color rgb="FF334960"/>
      <name val="Lato"/>
    </font>
    <font>
      <i/>
      <sz val="10"/>
      <color rgb="FF576475"/>
      <name val="Lato"/>
    </font>
    <font>
      <sz val="10"/>
      <color theme="1"/>
      <name val="Lato"/>
    </font>
    <font>
      <sz val="14"/>
      <color theme="1"/>
      <name val="Lato"/>
    </font>
    <font>
      <sz val="10"/>
      <color rgb="FF576475"/>
      <name val="Lato"/>
    </font>
    <font>
      <b/>
      <sz val="20"/>
      <color rgb="FF38A5CB"/>
      <name val="Poppins"/>
    </font>
    <font>
      <sz val="24"/>
      <color rgb="FF334960"/>
      <name val="Lato"/>
    </font>
    <font>
      <b/>
      <sz val="12"/>
      <color rgb="FF434343"/>
      <name val="Poppins"/>
    </font>
    <font>
      <b/>
      <sz val="10"/>
      <color rgb="FFF46524"/>
      <name val="Lato"/>
    </font>
    <font>
      <sz val="10"/>
      <color rgb="FF334960"/>
      <name val="Lato"/>
    </font>
    <font>
      <sz val="12"/>
      <color rgb="FF434343"/>
      <name val="Poppins"/>
    </font>
    <font>
      <i/>
      <sz val="9"/>
      <color rgb="FF687887"/>
      <name val="Lato"/>
    </font>
    <font>
      <b/>
      <sz val="10"/>
      <color rgb="FF434343"/>
      <name val="Lato"/>
    </font>
    <font>
      <sz val="10"/>
      <color rgb="FF434343"/>
      <name val="Lato"/>
    </font>
    <font>
      <b/>
      <sz val="12"/>
      <color rgb="FF38A5CB"/>
      <name val="Poppins"/>
    </font>
    <font>
      <b/>
      <u/>
      <sz val="12"/>
      <color rgb="FF0000FF"/>
      <name val="Poppins"/>
    </font>
    <font>
      <sz val="10"/>
      <color theme="1"/>
      <name val="Arial"/>
    </font>
    <font>
      <sz val="11"/>
      <color theme="1"/>
      <name val="Arial"/>
    </font>
    <font>
      <sz val="10"/>
      <color rgb="FF4A4F59"/>
      <name val="-apple-system"/>
    </font>
    <font>
      <sz val="9"/>
      <color theme="1"/>
      <name val="Arial"/>
    </font>
    <font>
      <sz val="10"/>
      <color theme="1"/>
      <name val="Poppins"/>
    </font>
    <font>
      <b/>
      <sz val="11"/>
      <color theme="1"/>
      <name val="Arial"/>
    </font>
    <font>
      <b/>
      <sz val="10"/>
      <color rgb="FF38A5CB"/>
      <name val="Poppins"/>
    </font>
    <font>
      <b/>
      <sz val="12"/>
      <color rgb="FFFFFFFF"/>
      <name val="Poppins"/>
    </font>
    <font>
      <sz val="11"/>
      <color theme="1"/>
      <name val="Poppins"/>
    </font>
    <font>
      <b/>
      <sz val="10"/>
      <color theme="1"/>
      <name val="Arial"/>
      <scheme val="minor"/>
    </font>
    <font>
      <sz val="10"/>
      <color theme="1"/>
      <name val="Poppins"/>
    </font>
    <font>
      <b/>
      <sz val="10"/>
      <color rgb="FFFFFFFF"/>
      <name val="Poppins"/>
    </font>
    <font>
      <b/>
      <sz val="10"/>
      <color theme="1"/>
      <name val="Poppins"/>
    </font>
    <font>
      <sz val="10"/>
      <color rgb="FF000000"/>
      <name val="Poppins"/>
    </font>
    <font>
      <sz val="11"/>
      <color rgb="FF000000"/>
      <name val="Poppins"/>
    </font>
    <font>
      <sz val="10"/>
      <color rgb="FF000000"/>
      <name val="Poppins"/>
    </font>
    <font>
      <b/>
      <sz val="10"/>
      <color theme="1"/>
      <name val="Poppins"/>
    </font>
    <font>
      <sz val="10"/>
      <color theme="1"/>
      <name val="Roboto"/>
    </font>
    <font>
      <b/>
      <sz val="11"/>
      <color rgb="FFFFFFFF"/>
      <name val="Poppins"/>
    </font>
    <font>
      <sz val="11"/>
      <color theme="1"/>
      <name val="Arial"/>
      <scheme val="minor"/>
    </font>
    <font>
      <b/>
      <sz val="11"/>
      <color theme="1"/>
      <name val="Poppins"/>
    </font>
    <font>
      <sz val="10"/>
      <name val="Arial"/>
    </font>
    <font>
      <sz val="11"/>
      <color rgb="FFFFFFFF"/>
      <name val="Poppins"/>
    </font>
    <font>
      <sz val="9"/>
      <color theme="1"/>
      <name val="Poppins"/>
    </font>
    <font>
      <sz val="8"/>
      <color theme="1"/>
      <name val="Poppins"/>
    </font>
    <font>
      <b/>
      <sz val="10"/>
      <color rgb="FF000000"/>
      <name val="Poppins"/>
    </font>
    <font>
      <b/>
      <sz val="11"/>
      <color rgb="FF000000"/>
      <name val="Poppins"/>
    </font>
    <font>
      <b/>
      <sz val="9"/>
      <color theme="1"/>
      <name val="Poppins"/>
    </font>
    <font>
      <b/>
      <sz val="11"/>
      <color theme="1"/>
      <name val="Arial"/>
      <scheme val="minor"/>
    </font>
    <font>
      <b/>
      <sz val="11"/>
      <color rgb="FF000000"/>
      <name val="Arial"/>
      <scheme val="minor"/>
    </font>
    <font>
      <sz val="9"/>
      <color theme="1"/>
      <name val="Sans-serif"/>
    </font>
    <font>
      <sz val="10"/>
      <color rgb="FF01666B"/>
      <name val="Arial"/>
    </font>
    <font>
      <sz val="10"/>
      <color theme="1"/>
      <name val="Arial"/>
    </font>
    <font>
      <b/>
      <sz val="13"/>
      <color rgb="FFFFFFFF"/>
      <name val="Arial"/>
    </font>
    <font>
      <b/>
      <sz val="9"/>
      <color rgb="FFFFFFFF"/>
      <name val="Arial"/>
    </font>
    <font>
      <sz val="11"/>
      <color rgb="FF000000"/>
      <name val="Calibri"/>
    </font>
    <font>
      <b/>
      <sz val="9"/>
      <color rgb="FF1A2D45"/>
      <name val="Arial"/>
    </font>
    <font>
      <sz val="9"/>
      <color rgb="FF000000"/>
      <name val="Arial"/>
    </font>
    <font>
      <b/>
      <sz val="10"/>
      <color rgb="FFFFFFFF"/>
      <name val="Roboto"/>
    </font>
    <font>
      <b/>
      <sz val="10"/>
      <color theme="0"/>
      <name val="Roboto"/>
    </font>
    <font>
      <sz val="10"/>
      <color theme="0"/>
      <name val="Roboto"/>
    </font>
    <font>
      <sz val="10"/>
      <color rgb="FFFFFFFF"/>
      <name val="Roboto"/>
    </font>
    <font>
      <b/>
      <sz val="10"/>
      <color rgb="FF000000"/>
      <name val="Roboto"/>
    </font>
    <font>
      <b/>
      <sz val="10"/>
      <color rgb="FF000000"/>
      <name val="Arial"/>
    </font>
    <font>
      <i/>
      <sz val="10"/>
      <color theme="1"/>
      <name val="Roboto"/>
    </font>
    <font>
      <b/>
      <sz val="10"/>
      <color rgb="FF0000CC"/>
      <name val="Arial"/>
    </font>
    <font>
      <b/>
      <sz val="10"/>
      <color rgb="FF1A5C38"/>
      <name val="Arial"/>
    </font>
    <font>
      <sz val="11"/>
      <color theme="1"/>
      <name val="Roboto"/>
    </font>
    <font>
      <b/>
      <sz val="9"/>
      <color rgb="FF000000"/>
      <name val="Arial"/>
    </font>
    <font>
      <sz val="10"/>
      <color rgb="FF000000"/>
      <name val="Roboto"/>
    </font>
    <font>
      <b/>
      <sz val="10"/>
      <color theme="1"/>
      <name val="Roboto"/>
    </font>
    <font>
      <sz val="10"/>
      <color rgb="FFFF0000"/>
      <name val="Roboto"/>
    </font>
    <font>
      <sz val="10"/>
      <color theme="1"/>
      <name val="Calibri"/>
    </font>
  </fonts>
  <fills count="39">
    <fill>
      <patternFill patternType="none"/>
    </fill>
    <fill>
      <patternFill patternType="gray125"/>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rgb="FF86C6C7"/>
        <bgColor rgb="FF86C6C7"/>
      </patternFill>
    </fill>
    <fill>
      <patternFill patternType="solid">
        <fgColor rgb="FFBFBFBF"/>
        <bgColor rgb="FFBFBFBF"/>
      </patternFill>
    </fill>
    <fill>
      <patternFill patternType="solid">
        <fgColor rgb="FF53B0D2"/>
        <bgColor rgb="FF53B0D2"/>
      </patternFill>
    </fill>
    <fill>
      <patternFill patternType="solid">
        <fgColor rgb="FF4596B3"/>
        <bgColor rgb="FF4596B3"/>
      </patternFill>
    </fill>
    <fill>
      <patternFill patternType="solid">
        <fgColor rgb="FFE2E9EB"/>
        <bgColor rgb="FFE2E9EB"/>
      </patternFill>
    </fill>
    <fill>
      <patternFill patternType="solid">
        <fgColor rgb="FFCFE2F3"/>
        <bgColor rgb="FFCFE2F3"/>
      </patternFill>
    </fill>
    <fill>
      <patternFill patternType="solid">
        <fgColor rgb="FF4A86E8"/>
        <bgColor rgb="FF4A86E8"/>
      </patternFill>
    </fill>
    <fill>
      <patternFill patternType="solid">
        <fgColor rgb="FFD9EAD3"/>
        <bgColor rgb="FFD9EAD3"/>
      </patternFill>
    </fill>
    <fill>
      <patternFill patternType="solid">
        <fgColor rgb="FF90CA8B"/>
        <bgColor rgb="FF90CA8B"/>
      </patternFill>
    </fill>
    <fill>
      <patternFill patternType="solid">
        <fgColor rgb="FFFFFF00"/>
        <bgColor rgb="FFFFFF00"/>
      </patternFill>
    </fill>
    <fill>
      <patternFill patternType="solid">
        <fgColor rgb="FF30667A"/>
        <bgColor rgb="FF30667A"/>
      </patternFill>
    </fill>
    <fill>
      <patternFill patternType="solid">
        <fgColor rgb="FFD9D9D9"/>
        <bgColor rgb="FFD9D9D9"/>
      </patternFill>
    </fill>
    <fill>
      <patternFill patternType="solid">
        <fgColor rgb="FFA7B0BF"/>
        <bgColor rgb="FFA7B0BF"/>
      </patternFill>
    </fill>
    <fill>
      <patternFill patternType="solid">
        <fgColor rgb="FFB7E1CD"/>
        <bgColor rgb="FFB7E1CD"/>
      </patternFill>
    </fill>
    <fill>
      <patternFill patternType="solid">
        <fgColor rgb="FF000000"/>
        <bgColor rgb="FF000000"/>
      </patternFill>
    </fill>
    <fill>
      <patternFill patternType="solid">
        <fgColor rgb="FFB6D7A8"/>
        <bgColor rgb="FFB6D7A8"/>
      </patternFill>
    </fill>
    <fill>
      <patternFill patternType="solid">
        <fgColor rgb="FFFFF8F0"/>
        <bgColor rgb="FFFFF8F0"/>
      </patternFill>
    </fill>
    <fill>
      <patternFill patternType="solid">
        <fgColor rgb="FF1A2D45"/>
        <bgColor rgb="FF1A2D45"/>
      </patternFill>
    </fill>
    <fill>
      <patternFill patternType="solid">
        <fgColor rgb="FF2E5FA3"/>
        <bgColor rgb="FF2E5FA3"/>
      </patternFill>
    </fill>
    <fill>
      <patternFill patternType="solid">
        <fgColor rgb="FFF5F7FA"/>
        <bgColor rgb="FFF5F7FA"/>
      </patternFill>
    </fill>
    <fill>
      <patternFill patternType="solid">
        <fgColor rgb="FFE8F0FB"/>
        <bgColor rgb="FFE8F0FB"/>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FFFDF0"/>
        <bgColor rgb="FFFFFDF0"/>
      </patternFill>
    </fill>
    <fill>
      <patternFill patternType="solid">
        <fgColor rgb="FFFFF8E7"/>
        <bgColor rgb="FFFFF8E7"/>
      </patternFill>
    </fill>
    <fill>
      <patternFill patternType="solid">
        <fgColor rgb="FF434343"/>
        <bgColor rgb="FF434343"/>
      </patternFill>
    </fill>
    <fill>
      <patternFill patternType="solid">
        <fgColor rgb="FF4F4F4F"/>
        <bgColor rgb="FF4F4F4F"/>
      </patternFill>
    </fill>
    <fill>
      <patternFill patternType="solid">
        <fgColor rgb="FF999999"/>
        <bgColor rgb="FF999999"/>
      </patternFill>
    </fill>
    <fill>
      <patternFill patternType="solid">
        <fgColor rgb="FFEEF4FF"/>
        <bgColor rgb="FFEEF4FF"/>
      </patternFill>
    </fill>
    <fill>
      <patternFill patternType="solid">
        <fgColor rgb="FFEEF9F3"/>
        <bgColor rgb="FFEEF9F3"/>
      </patternFill>
    </fill>
    <fill>
      <patternFill patternType="solid">
        <fgColor rgb="FFB7B7B7"/>
        <bgColor rgb="FFB7B7B7"/>
      </patternFill>
    </fill>
    <fill>
      <patternFill patternType="solid">
        <fgColor rgb="FFCCCCCC"/>
        <bgColor rgb="FFCCCCCC"/>
      </patternFill>
    </fill>
    <fill>
      <patternFill patternType="solid">
        <fgColor rgb="FFF2F2F2"/>
        <bgColor rgb="FFF2F2F2"/>
      </patternFill>
    </fill>
  </fills>
  <borders count="28">
    <border>
      <left/>
      <right/>
      <top/>
      <bottom/>
      <diagonal/>
    </border>
    <border>
      <left style="thin">
        <color rgb="FFCCCCCC"/>
      </left>
      <right style="thin">
        <color rgb="FFCCCCCC"/>
      </right>
      <top style="thin">
        <color rgb="FFCCCCCC"/>
      </top>
      <bottom style="thin">
        <color rgb="FFCCCCCC"/>
      </bottom>
      <diagonal/>
    </border>
    <border>
      <left/>
      <right/>
      <top/>
      <bottom style="thin">
        <color rgb="FF38A5CB"/>
      </bottom>
      <diagonal/>
    </border>
    <border>
      <left style="thin">
        <color rgb="FFB7B7B7"/>
      </left>
      <right style="thin">
        <color rgb="FFB7B7B7"/>
      </right>
      <top style="thin">
        <color rgb="FFB7B7B7"/>
      </top>
      <bottom style="thin">
        <color rgb="FFB7B7B7"/>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666666"/>
      </left>
      <right style="thin">
        <color rgb="FF666666"/>
      </right>
      <top style="thin">
        <color rgb="FF666666"/>
      </top>
      <bottom style="thin">
        <color rgb="FF666666"/>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BFBFBF"/>
      </left>
      <right style="thin">
        <color rgb="FFBFBFBF"/>
      </right>
      <top style="thin">
        <color rgb="FFBFBFBF"/>
      </top>
      <bottom style="thin">
        <color rgb="FFBFBFBF"/>
      </bottom>
      <diagonal/>
    </border>
    <border>
      <left style="thin">
        <color rgb="FF666666"/>
      </left>
      <right/>
      <top style="thin">
        <color rgb="FF666666"/>
      </top>
      <bottom style="thin">
        <color rgb="FF666666"/>
      </bottom>
      <diagonal/>
    </border>
    <border>
      <left/>
      <right/>
      <top style="thin">
        <color rgb="FF666666"/>
      </top>
      <bottom style="thin">
        <color rgb="FF666666"/>
      </bottom>
      <diagonal/>
    </border>
    <border>
      <left/>
      <right style="thin">
        <color rgb="FF666666"/>
      </right>
      <top style="thin">
        <color rgb="FF666666"/>
      </top>
      <bottom style="thin">
        <color rgb="FF666666"/>
      </bottom>
      <diagonal/>
    </border>
    <border>
      <left style="thin">
        <color rgb="FF666666"/>
      </left>
      <right style="thin">
        <color rgb="FF666666"/>
      </right>
      <top style="thin">
        <color rgb="FF666666"/>
      </top>
      <bottom/>
      <diagonal/>
    </border>
    <border>
      <left style="thin">
        <color rgb="FF666666"/>
      </left>
      <right/>
      <top style="thin">
        <color rgb="FF666666"/>
      </top>
      <bottom/>
      <diagonal/>
    </border>
    <border>
      <left style="thin">
        <color rgb="FF666666"/>
      </left>
      <right style="thin">
        <color rgb="FF666666"/>
      </right>
      <top/>
      <bottom style="thin">
        <color rgb="FF666666"/>
      </bottom>
      <diagonal/>
    </border>
    <border>
      <left style="thin">
        <color rgb="FF666666"/>
      </left>
      <right/>
      <top/>
      <bottom style="thin">
        <color rgb="FF666666"/>
      </bottom>
      <diagonal/>
    </border>
    <border>
      <left style="thin">
        <color rgb="FF666666"/>
      </left>
      <right style="thin">
        <color rgb="FF666666"/>
      </right>
      <top/>
      <bottom/>
      <diagonal/>
    </border>
    <border>
      <left style="medium">
        <color rgb="FF000000"/>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medium">
        <color rgb="FF000000"/>
      </right>
      <top style="thin">
        <color rgb="FF000000"/>
      </top>
      <bottom/>
      <diagonal/>
    </border>
  </borders>
  <cellStyleXfs count="1">
    <xf numFmtId="0" fontId="0" fillId="0" borderId="0"/>
  </cellStyleXfs>
  <cellXfs count="536">
    <xf numFmtId="0" fontId="0" fillId="0" borderId="0" xfId="0"/>
    <xf numFmtId="0" fontId="1" fillId="2" borderId="0" xfId="0" applyFont="1" applyFill="1"/>
    <xf numFmtId="0" fontId="3" fillId="2" borderId="0" xfId="0" applyFont="1" applyFill="1"/>
    <xf numFmtId="164" fontId="3" fillId="2" borderId="0" xfId="0" applyNumberFormat="1" applyFont="1" applyFill="1"/>
    <xf numFmtId="0" fontId="4" fillId="2" borderId="0" xfId="0" applyFont="1" applyFill="1"/>
    <xf numFmtId="9" fontId="5" fillId="2" borderId="0" xfId="0" applyNumberFormat="1" applyFont="1" applyFill="1" applyAlignment="1">
      <alignment horizontal="left"/>
    </xf>
    <xf numFmtId="164" fontId="1" fillId="2" borderId="0" xfId="0" applyNumberFormat="1" applyFont="1" applyFill="1"/>
    <xf numFmtId="0" fontId="6" fillId="2" borderId="0" xfId="0" applyFont="1" applyFill="1" applyAlignment="1">
      <alignment horizontal="left" vertical="top"/>
    </xf>
    <xf numFmtId="165" fontId="3" fillId="2" borderId="0" xfId="0" applyNumberFormat="1" applyFont="1" applyFill="1"/>
    <xf numFmtId="0" fontId="7" fillId="2" borderId="0" xfId="0" applyFont="1" applyFill="1"/>
    <xf numFmtId="165" fontId="7" fillId="2" borderId="0" xfId="0" applyNumberFormat="1" applyFont="1" applyFill="1"/>
    <xf numFmtId="165" fontId="8" fillId="2" borderId="0" xfId="0" applyNumberFormat="1" applyFont="1" applyFill="1" applyAlignment="1">
      <alignment vertical="center"/>
    </xf>
    <xf numFmtId="0" fontId="8" fillId="2" borderId="0" xfId="0" applyFont="1" applyFill="1" applyAlignment="1">
      <alignment vertical="center"/>
    </xf>
    <xf numFmtId="165" fontId="9" fillId="2" borderId="0" xfId="0" applyNumberFormat="1" applyFont="1" applyFill="1" applyAlignment="1">
      <alignment vertical="center"/>
    </xf>
    <xf numFmtId="0" fontId="9" fillId="2" borderId="0" xfId="0" applyFont="1" applyFill="1" applyAlignment="1">
      <alignment vertical="center"/>
    </xf>
    <xf numFmtId="165" fontId="7" fillId="2" borderId="0" xfId="0" applyNumberFormat="1" applyFont="1" applyFill="1" applyAlignment="1">
      <alignment vertical="center"/>
    </xf>
    <xf numFmtId="0" fontId="3" fillId="2" borderId="0" xfId="0" applyFont="1" applyFill="1" applyAlignment="1">
      <alignment vertical="center"/>
    </xf>
    <xf numFmtId="165" fontId="13" fillId="2" borderId="0" xfId="0" applyNumberFormat="1" applyFont="1" applyFill="1" applyAlignment="1">
      <alignment horizontal="right" vertical="top"/>
    </xf>
    <xf numFmtId="0" fontId="13" fillId="2" borderId="0" xfId="0" applyFont="1" applyFill="1" applyAlignment="1">
      <alignment vertical="top"/>
    </xf>
    <xf numFmtId="165" fontId="14" fillId="2" borderId="0" xfId="0" applyNumberFormat="1" applyFont="1" applyFill="1" applyAlignment="1">
      <alignment horizontal="right"/>
    </xf>
    <xf numFmtId="0" fontId="12" fillId="2" borderId="0" xfId="0" applyFont="1" applyFill="1"/>
    <xf numFmtId="0" fontId="14" fillId="2" borderId="0" xfId="0" applyFont="1" applyFill="1"/>
    <xf numFmtId="165" fontId="16" fillId="2" borderId="0" xfId="0" applyNumberFormat="1" applyFont="1" applyFill="1" applyAlignment="1">
      <alignment horizontal="right" vertical="top"/>
    </xf>
    <xf numFmtId="167" fontId="15" fillId="3" borderId="0" xfId="0" applyNumberFormat="1" applyFont="1" applyFill="1"/>
    <xf numFmtId="165" fontId="15" fillId="2" borderId="0" xfId="0" applyNumberFormat="1" applyFont="1" applyFill="1" applyAlignment="1">
      <alignment vertical="center"/>
    </xf>
    <xf numFmtId="0" fontId="16" fillId="2" borderId="0" xfId="0" applyFont="1" applyFill="1" applyAlignment="1">
      <alignment vertical="top"/>
    </xf>
    <xf numFmtId="165" fontId="14" fillId="2" borderId="0" xfId="0" applyNumberFormat="1" applyFont="1" applyFill="1" applyAlignment="1">
      <alignment horizontal="right" vertical="center"/>
    </xf>
    <xf numFmtId="0" fontId="14" fillId="2" borderId="0" xfId="0" applyFont="1" applyFill="1" applyAlignment="1">
      <alignment vertical="center"/>
    </xf>
    <xf numFmtId="0" fontId="15" fillId="2" borderId="0" xfId="0" applyFont="1" applyFill="1"/>
    <xf numFmtId="165" fontId="3" fillId="2" borderId="0" xfId="0" applyNumberFormat="1" applyFont="1" applyFill="1" applyAlignment="1">
      <alignment horizontal="right" vertical="center"/>
    </xf>
    <xf numFmtId="165" fontId="16" fillId="2" borderId="0" xfId="0" applyNumberFormat="1" applyFont="1" applyFill="1" applyAlignment="1">
      <alignment horizontal="left" vertical="top"/>
    </xf>
    <xf numFmtId="166" fontId="16" fillId="2" borderId="0" xfId="0" applyNumberFormat="1" applyFont="1" applyFill="1" applyAlignment="1">
      <alignment horizontal="right" vertical="top"/>
    </xf>
    <xf numFmtId="166" fontId="18" fillId="2" borderId="0" xfId="0" applyNumberFormat="1" applyFont="1" applyFill="1" applyAlignment="1">
      <alignment horizontal="right" vertical="center"/>
    </xf>
    <xf numFmtId="166" fontId="19" fillId="2" borderId="0" xfId="0" applyNumberFormat="1" applyFont="1" applyFill="1" applyAlignment="1">
      <alignment horizontal="right" vertical="center"/>
    </xf>
    <xf numFmtId="165" fontId="19" fillId="2" borderId="0" xfId="0" applyNumberFormat="1" applyFont="1" applyFill="1" applyAlignment="1">
      <alignment horizontal="right" vertical="center"/>
    </xf>
    <xf numFmtId="0" fontId="4" fillId="0" borderId="0" xfId="0" applyFont="1" applyAlignment="1">
      <alignment horizontal="center"/>
    </xf>
    <xf numFmtId="0" fontId="21" fillId="0" borderId="0" xfId="0" applyFont="1"/>
    <xf numFmtId="0" fontId="21" fillId="0" borderId="0" xfId="0" applyFont="1" applyAlignment="1">
      <alignment horizontal="center"/>
    </xf>
    <xf numFmtId="0" fontId="4" fillId="0" borderId="0" xfId="0" applyFont="1"/>
    <xf numFmtId="164" fontId="4" fillId="0" borderId="0" xfId="0" applyNumberFormat="1" applyFont="1"/>
    <xf numFmtId="0" fontId="22" fillId="0" borderId="0" xfId="0" applyFont="1" applyAlignment="1">
      <alignment horizontal="center"/>
    </xf>
    <xf numFmtId="3" fontId="4" fillId="0" borderId="0" xfId="0" applyNumberFormat="1" applyFont="1"/>
    <xf numFmtId="0" fontId="23" fillId="0" borderId="0" xfId="0" applyFont="1"/>
    <xf numFmtId="0" fontId="23" fillId="0" borderId="0" xfId="0" applyFont="1" applyAlignment="1">
      <alignment horizontal="right"/>
    </xf>
    <xf numFmtId="0" fontId="24" fillId="2" borderId="0" xfId="0" applyFont="1" applyFill="1"/>
    <xf numFmtId="9" fontId="21" fillId="0" borderId="0" xfId="0" applyNumberFormat="1" applyFont="1" applyAlignment="1">
      <alignment horizontal="center"/>
    </xf>
    <xf numFmtId="0" fontId="25" fillId="0" borderId="1" xfId="0" applyFont="1" applyBorder="1" applyAlignment="1">
      <alignment wrapText="1"/>
    </xf>
    <xf numFmtId="10" fontId="21" fillId="0" borderId="0" xfId="0" applyNumberFormat="1" applyFont="1" applyAlignment="1">
      <alignment horizontal="center"/>
    </xf>
    <xf numFmtId="0" fontId="26" fillId="0" borderId="0" xfId="0" applyFont="1" applyAlignment="1">
      <alignment horizontal="right"/>
    </xf>
    <xf numFmtId="1" fontId="22" fillId="0" borderId="0" xfId="0" applyNumberFormat="1" applyFont="1" applyAlignment="1">
      <alignment horizontal="center"/>
    </xf>
    <xf numFmtId="0" fontId="22" fillId="4" borderId="0" xfId="0" applyFont="1" applyFill="1" applyAlignment="1">
      <alignment horizontal="center"/>
    </xf>
    <xf numFmtId="2" fontId="4" fillId="0" borderId="0" xfId="0" applyNumberFormat="1" applyFont="1"/>
    <xf numFmtId="0" fontId="4" fillId="0" borderId="0" xfId="0" applyFont="1" applyAlignment="1">
      <alignment horizontal="right"/>
    </xf>
    <xf numFmtId="49" fontId="4" fillId="0" borderId="0" xfId="0" applyNumberFormat="1" applyFont="1"/>
    <xf numFmtId="0" fontId="4" fillId="3" borderId="0" xfId="0" applyFont="1" applyFill="1"/>
    <xf numFmtId="49" fontId="4" fillId="3" borderId="0" xfId="0" applyNumberFormat="1" applyFont="1" applyFill="1"/>
    <xf numFmtId="49" fontId="27" fillId="3" borderId="0" xfId="0" applyNumberFormat="1" applyFont="1" applyFill="1" applyAlignment="1">
      <alignment wrapText="1"/>
    </xf>
    <xf numFmtId="168" fontId="4" fillId="0" borderId="0" xfId="0" applyNumberFormat="1" applyFont="1"/>
    <xf numFmtId="169" fontId="4" fillId="0" borderId="0" xfId="0" applyNumberFormat="1" applyFont="1"/>
    <xf numFmtId="49" fontId="29" fillId="3" borderId="2" xfId="0" applyNumberFormat="1" applyFont="1" applyFill="1" applyBorder="1"/>
    <xf numFmtId="49" fontId="29" fillId="3" borderId="0" xfId="0" applyNumberFormat="1" applyFont="1" applyFill="1"/>
    <xf numFmtId="164" fontId="21" fillId="3" borderId="0" xfId="0" applyNumberFormat="1" applyFont="1" applyFill="1"/>
    <xf numFmtId="164" fontId="21" fillId="3" borderId="2" xfId="0" applyNumberFormat="1" applyFont="1" applyFill="1" applyBorder="1"/>
    <xf numFmtId="169" fontId="4" fillId="3" borderId="0" xfId="0" applyNumberFormat="1" applyFont="1" applyFill="1"/>
    <xf numFmtId="0" fontId="31" fillId="3" borderId="0" xfId="0" applyFont="1" applyFill="1" applyAlignment="1">
      <alignment horizontal="center"/>
    </xf>
    <xf numFmtId="0" fontId="32" fillId="6" borderId="0" xfId="0" applyFont="1" applyFill="1" applyAlignment="1">
      <alignment horizontal="center" vertical="center" wrapText="1"/>
    </xf>
    <xf numFmtId="168" fontId="32" fillId="6" borderId="0" xfId="0" applyNumberFormat="1" applyFont="1" applyFill="1" applyAlignment="1">
      <alignment horizontal="center" vertical="center" wrapText="1"/>
    </xf>
    <xf numFmtId="164" fontId="32" fillId="6" borderId="0" xfId="0" applyNumberFormat="1" applyFont="1" applyFill="1" applyAlignment="1">
      <alignment horizontal="center" vertical="center" wrapText="1"/>
    </xf>
    <xf numFmtId="168" fontId="32" fillId="7" borderId="0" xfId="0" applyNumberFormat="1" applyFont="1" applyFill="1" applyAlignment="1">
      <alignment horizontal="center" vertical="center" wrapText="1"/>
    </xf>
    <xf numFmtId="0" fontId="31" fillId="3" borderId="0" xfId="0" applyFont="1" applyFill="1" applyAlignment="1">
      <alignment horizontal="center" vertical="center"/>
    </xf>
    <xf numFmtId="0" fontId="31" fillId="0" borderId="0" xfId="0" applyFont="1" applyAlignment="1">
      <alignment horizontal="center" vertical="center"/>
    </xf>
    <xf numFmtId="0" fontId="31" fillId="0" borderId="0" xfId="0" applyFont="1" applyAlignment="1">
      <alignment horizontal="center"/>
    </xf>
    <xf numFmtId="0" fontId="31" fillId="0" borderId="0" xfId="0" applyFont="1"/>
    <xf numFmtId="49" fontId="31" fillId="3" borderId="0" xfId="0" applyNumberFormat="1" applyFont="1" applyFill="1" applyAlignment="1">
      <alignment horizontal="center"/>
    </xf>
    <xf numFmtId="49" fontId="32" fillId="8" borderId="1" xfId="0" applyNumberFormat="1" applyFont="1" applyFill="1" applyBorder="1" applyAlignment="1">
      <alignment horizontal="center" vertical="center"/>
    </xf>
    <xf numFmtId="0" fontId="32" fillId="8" borderId="1" xfId="0" applyFont="1" applyFill="1" applyBorder="1" applyAlignment="1">
      <alignment horizontal="center" vertical="center" wrapText="1"/>
    </xf>
    <xf numFmtId="0" fontId="31" fillId="8" borderId="1" xfId="0" applyFont="1" applyFill="1" applyBorder="1" applyAlignment="1">
      <alignment horizontal="center" vertical="center"/>
    </xf>
    <xf numFmtId="168" fontId="32" fillId="8" borderId="1" xfId="0" applyNumberFormat="1" applyFont="1" applyFill="1" applyBorder="1" applyAlignment="1">
      <alignment horizontal="center" vertical="center"/>
    </xf>
    <xf numFmtId="49" fontId="31" fillId="9" borderId="1" xfId="0" applyNumberFormat="1" applyFont="1" applyFill="1" applyBorder="1" applyAlignment="1">
      <alignment horizontal="center" vertical="center"/>
    </xf>
    <xf numFmtId="0" fontId="31" fillId="9" borderId="1" xfId="0" applyFont="1" applyFill="1" applyBorder="1" applyAlignment="1">
      <alignment horizontal="center" vertical="center"/>
    </xf>
    <xf numFmtId="170" fontId="31" fillId="9" borderId="1" xfId="0" applyNumberFormat="1" applyFont="1" applyFill="1" applyBorder="1" applyAlignment="1">
      <alignment horizontal="center" vertical="center"/>
    </xf>
    <xf numFmtId="164" fontId="31" fillId="9" borderId="1" xfId="0" applyNumberFormat="1" applyFont="1" applyFill="1" applyBorder="1" applyAlignment="1">
      <alignment horizontal="center" vertical="center"/>
    </xf>
    <xf numFmtId="164" fontId="33" fillId="9" borderId="1" xfId="0" applyNumberFormat="1" applyFont="1" applyFill="1" applyBorder="1" applyAlignment="1">
      <alignment horizontal="center" vertical="center"/>
    </xf>
    <xf numFmtId="168" fontId="33" fillId="9"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0" fontId="31" fillId="10" borderId="0" xfId="0" applyFont="1" applyFill="1" applyAlignment="1">
      <alignment horizontal="center"/>
    </xf>
    <xf numFmtId="170" fontId="31" fillId="10" borderId="0" xfId="0" applyNumberFormat="1" applyFont="1" applyFill="1" applyAlignment="1">
      <alignment horizontal="center"/>
    </xf>
    <xf numFmtId="164" fontId="31" fillId="10" borderId="0" xfId="0" applyNumberFormat="1" applyFont="1" applyFill="1" applyAlignment="1">
      <alignment horizontal="center"/>
    </xf>
    <xf numFmtId="164" fontId="33" fillId="11" borderId="0" xfId="0" applyNumberFormat="1" applyFont="1" applyFill="1" applyAlignment="1">
      <alignment horizontal="center"/>
    </xf>
    <xf numFmtId="164" fontId="31" fillId="12" borderId="0" xfId="0" applyNumberFormat="1" applyFont="1" applyFill="1" applyAlignment="1">
      <alignment horizontal="center"/>
    </xf>
    <xf numFmtId="164" fontId="33" fillId="13" borderId="0" xfId="0" applyNumberFormat="1" applyFont="1" applyFill="1" applyAlignment="1">
      <alignment horizontal="center"/>
    </xf>
    <xf numFmtId="164" fontId="31" fillId="0" borderId="0" xfId="0" applyNumberFormat="1" applyFont="1" applyAlignment="1">
      <alignment horizontal="center"/>
    </xf>
    <xf numFmtId="49" fontId="31" fillId="9" borderId="1" xfId="0" applyNumberFormat="1" applyFont="1" applyFill="1" applyBorder="1" applyAlignment="1">
      <alignment horizontal="center"/>
    </xf>
    <xf numFmtId="0" fontId="31" fillId="9" borderId="1" xfId="0" applyFont="1" applyFill="1" applyBorder="1" applyAlignment="1">
      <alignment horizontal="center"/>
    </xf>
    <xf numFmtId="0" fontId="31" fillId="9" borderId="1" xfId="0" applyFont="1" applyFill="1" applyBorder="1"/>
    <xf numFmtId="164" fontId="31" fillId="9" borderId="1" xfId="0" applyNumberFormat="1" applyFont="1" applyFill="1" applyBorder="1" applyAlignment="1">
      <alignment horizontal="center"/>
    </xf>
    <xf numFmtId="170" fontId="31" fillId="9" borderId="1" xfId="0" applyNumberFormat="1" applyFont="1" applyFill="1" applyBorder="1" applyAlignment="1">
      <alignment horizontal="center"/>
    </xf>
    <xf numFmtId="164" fontId="33" fillId="9" borderId="1" xfId="0" applyNumberFormat="1" applyFont="1" applyFill="1" applyBorder="1" applyAlignment="1">
      <alignment horizontal="center"/>
    </xf>
    <xf numFmtId="0" fontId="31" fillId="3" borderId="0" xfId="0" applyFont="1" applyFill="1"/>
    <xf numFmtId="164" fontId="31" fillId="0" borderId="0" xfId="0" applyNumberFormat="1" applyFont="1"/>
    <xf numFmtId="0" fontId="31" fillId="9" borderId="1" xfId="0" applyFont="1" applyFill="1" applyBorder="1" applyAlignment="1">
      <alignment vertical="center"/>
    </xf>
    <xf numFmtId="0" fontId="31" fillId="3" borderId="0" xfId="0" applyFont="1" applyFill="1" applyAlignment="1">
      <alignment vertical="center"/>
    </xf>
    <xf numFmtId="0" fontId="31" fillId="0" borderId="0" xfId="0" applyFont="1" applyAlignment="1">
      <alignment vertical="center"/>
    </xf>
    <xf numFmtId="49" fontId="31" fillId="0" borderId="1" xfId="0" applyNumberFormat="1" applyFont="1" applyBorder="1" applyAlignment="1">
      <alignment horizontal="center" vertical="center" wrapText="1"/>
    </xf>
    <xf numFmtId="1" fontId="31" fillId="0" borderId="0" xfId="0" applyNumberFormat="1" applyFont="1" applyAlignment="1">
      <alignment horizontal="center" vertical="center" wrapText="1"/>
    </xf>
    <xf numFmtId="1" fontId="31" fillId="0" borderId="1" xfId="0" applyNumberFormat="1" applyFont="1" applyBorder="1" applyAlignment="1">
      <alignment horizontal="center" vertical="center" wrapText="1"/>
    </xf>
    <xf numFmtId="168" fontId="31" fillId="2" borderId="1" xfId="0" applyNumberFormat="1" applyFont="1" applyFill="1" applyBorder="1" applyAlignment="1">
      <alignment horizontal="center" vertical="center"/>
    </xf>
    <xf numFmtId="0" fontId="31" fillId="0" borderId="1" xfId="0" applyFont="1" applyBorder="1" applyAlignment="1">
      <alignment vertical="center" wrapText="1"/>
    </xf>
    <xf numFmtId="49" fontId="31" fillId="0" borderId="1" xfId="0" applyNumberFormat="1" applyFont="1" applyBorder="1" applyAlignment="1">
      <alignment horizontal="center" vertical="center"/>
    </xf>
    <xf numFmtId="49" fontId="31" fillId="9" borderId="1" xfId="0" applyNumberFormat="1" applyFont="1" applyFill="1" applyBorder="1" applyAlignment="1">
      <alignment vertical="center"/>
    </xf>
    <xf numFmtId="168" fontId="31" fillId="9" borderId="1" xfId="0" applyNumberFormat="1" applyFont="1" applyFill="1" applyBorder="1" applyAlignment="1">
      <alignment horizontal="center" vertical="center"/>
    </xf>
    <xf numFmtId="1" fontId="29" fillId="0" borderId="0" xfId="0" applyNumberFormat="1" applyFont="1" applyAlignment="1">
      <alignment horizontal="center" wrapText="1"/>
    </xf>
    <xf numFmtId="1" fontId="29" fillId="0" borderId="0" xfId="0" applyNumberFormat="1" applyFont="1" applyAlignment="1">
      <alignment horizontal="center"/>
    </xf>
    <xf numFmtId="49" fontId="31" fillId="0" borderId="1" xfId="0" applyNumberFormat="1" applyFont="1" applyBorder="1" applyAlignment="1">
      <alignment horizontal="center" wrapText="1"/>
    </xf>
    <xf numFmtId="0" fontId="29" fillId="0" borderId="1" xfId="0" applyFont="1" applyBorder="1" applyAlignment="1">
      <alignment horizontal="center" wrapText="1"/>
    </xf>
    <xf numFmtId="0" fontId="31" fillId="0" borderId="1" xfId="0" applyFont="1" applyBorder="1" applyAlignment="1">
      <alignment wrapText="1"/>
    </xf>
    <xf numFmtId="0" fontId="31" fillId="8" borderId="1" xfId="0" applyFont="1" applyFill="1" applyBorder="1" applyAlignment="1">
      <alignment vertical="center"/>
    </xf>
    <xf numFmtId="0" fontId="34" fillId="0" borderId="3" xfId="0" applyFont="1" applyBorder="1" applyAlignment="1">
      <alignment horizontal="center" vertical="center" wrapText="1"/>
    </xf>
    <xf numFmtId="1" fontId="29" fillId="0" borderId="1" xfId="0" applyNumberFormat="1" applyFont="1" applyBorder="1" applyAlignment="1">
      <alignment horizontal="center" vertical="center" wrapText="1"/>
    </xf>
    <xf numFmtId="0" fontId="29" fillId="0" borderId="1" xfId="0" applyFont="1" applyBorder="1" applyAlignment="1">
      <alignment vertical="center" wrapText="1"/>
    </xf>
    <xf numFmtId="168" fontId="31" fillId="9" borderId="1" xfId="0" applyNumberFormat="1" applyFont="1" applyFill="1" applyBorder="1" applyAlignment="1">
      <alignment horizontal="center"/>
    </xf>
    <xf numFmtId="168" fontId="33" fillId="9" borderId="1" xfId="0" applyNumberFormat="1" applyFont="1" applyFill="1" applyBorder="1" applyAlignment="1">
      <alignment horizontal="center"/>
    </xf>
    <xf numFmtId="0" fontId="34" fillId="0" borderId="3" xfId="0" applyFont="1" applyBorder="1" applyAlignment="1">
      <alignment horizontal="center" wrapText="1"/>
    </xf>
    <xf numFmtId="0" fontId="29" fillId="0" borderId="1" xfId="0" applyFont="1" applyBorder="1" applyAlignment="1">
      <alignment horizontal="center"/>
    </xf>
    <xf numFmtId="1" fontId="29" fillId="0" borderId="1" xfId="0" applyNumberFormat="1" applyFont="1" applyBorder="1" applyAlignment="1">
      <alignment horizontal="center" wrapText="1"/>
    </xf>
    <xf numFmtId="168" fontId="31" fillId="0" borderId="1" xfId="0" applyNumberFormat="1" applyFont="1" applyBorder="1" applyAlignment="1">
      <alignment horizontal="center" wrapText="1"/>
    </xf>
    <xf numFmtId="168" fontId="31" fillId="2" borderId="1" xfId="0" applyNumberFormat="1" applyFont="1" applyFill="1" applyBorder="1" applyAlignment="1">
      <alignment horizontal="center"/>
    </xf>
    <xf numFmtId="49" fontId="32" fillId="8" borderId="1" xfId="0" applyNumberFormat="1" applyFont="1" applyFill="1" applyBorder="1" applyAlignment="1">
      <alignment horizontal="center"/>
    </xf>
    <xf numFmtId="0" fontId="32" fillId="8" borderId="1" xfId="0" applyFont="1" applyFill="1" applyBorder="1" applyAlignment="1">
      <alignment horizontal="center" wrapText="1"/>
    </xf>
    <xf numFmtId="0" fontId="31" fillId="8" borderId="1" xfId="0" applyFont="1" applyFill="1" applyBorder="1"/>
    <xf numFmtId="168" fontId="32" fillId="8" borderId="1" xfId="0" applyNumberFormat="1" applyFont="1" applyFill="1" applyBorder="1" applyAlignment="1">
      <alignment horizontal="center"/>
    </xf>
    <xf numFmtId="49" fontId="31" fillId="2" borderId="1" xfId="0" applyNumberFormat="1" applyFont="1" applyFill="1" applyBorder="1" applyAlignment="1">
      <alignment horizontal="center" wrapText="1"/>
    </xf>
    <xf numFmtId="0" fontId="31" fillId="0" borderId="1" xfId="0" applyFont="1" applyBorder="1" applyAlignment="1">
      <alignment horizontal="center" wrapText="1"/>
    </xf>
    <xf numFmtId="3" fontId="31" fillId="0" borderId="1" xfId="0" applyNumberFormat="1" applyFont="1" applyBorder="1" applyAlignment="1">
      <alignment horizontal="center" wrapText="1"/>
    </xf>
    <xf numFmtId="49" fontId="31" fillId="3" borderId="0" xfId="0" applyNumberFormat="1" applyFont="1" applyFill="1"/>
    <xf numFmtId="49" fontId="29" fillId="0" borderId="1" xfId="0" applyNumberFormat="1" applyFont="1" applyBorder="1" applyAlignment="1">
      <alignment horizontal="center" wrapText="1"/>
    </xf>
    <xf numFmtId="0" fontId="31" fillId="0" borderId="1" xfId="0" applyFont="1" applyBorder="1"/>
    <xf numFmtId="164" fontId="31" fillId="0" borderId="1" xfId="0" applyNumberFormat="1" applyFont="1" applyBorder="1" applyAlignment="1">
      <alignment horizontal="center" wrapText="1"/>
    </xf>
    <xf numFmtId="1" fontId="31" fillId="2" borderId="1" xfId="0" applyNumberFormat="1" applyFont="1" applyFill="1" applyBorder="1" applyAlignment="1">
      <alignment horizontal="center"/>
    </xf>
    <xf numFmtId="0" fontId="33" fillId="9" borderId="1" xfId="0" applyFont="1" applyFill="1" applyBorder="1" applyAlignment="1">
      <alignment horizontal="center"/>
    </xf>
    <xf numFmtId="49" fontId="29" fillId="0" borderId="1" xfId="0" applyNumberFormat="1" applyFont="1" applyBorder="1" applyAlignment="1">
      <alignment horizontal="center"/>
    </xf>
    <xf numFmtId="164" fontId="31" fillId="0" borderId="1" xfId="0" applyNumberFormat="1" applyFont="1" applyBorder="1" applyAlignment="1">
      <alignment horizontal="center"/>
    </xf>
    <xf numFmtId="0" fontId="31" fillId="2" borderId="1" xfId="0" applyFont="1" applyFill="1" applyBorder="1"/>
    <xf numFmtId="0" fontId="35" fillId="0" borderId="3" xfId="0" applyFont="1" applyBorder="1" applyAlignment="1">
      <alignment horizontal="center"/>
    </xf>
    <xf numFmtId="168" fontId="29" fillId="0" borderId="1" xfId="0" applyNumberFormat="1" applyFont="1" applyBorder="1" applyAlignment="1">
      <alignment horizontal="center"/>
    </xf>
    <xf numFmtId="0" fontId="36" fillId="2" borderId="3" xfId="0" applyFont="1" applyFill="1" applyBorder="1" applyAlignment="1">
      <alignment horizontal="center"/>
    </xf>
    <xf numFmtId="49" fontId="25" fillId="2" borderId="3" xfId="0" applyNumberFormat="1" applyFont="1" applyFill="1" applyBorder="1" applyAlignment="1">
      <alignment horizontal="center" wrapText="1"/>
    </xf>
    <xf numFmtId="3" fontId="29" fillId="0" borderId="1" xfId="0" applyNumberFormat="1" applyFont="1" applyBorder="1" applyAlignment="1">
      <alignment horizontal="center" wrapText="1"/>
    </xf>
    <xf numFmtId="169" fontId="31" fillId="2" borderId="1" xfId="0" applyNumberFormat="1" applyFont="1" applyFill="1" applyBorder="1" applyAlignment="1">
      <alignment horizontal="center"/>
    </xf>
    <xf numFmtId="0" fontId="31" fillId="14" borderId="1" xfId="0" applyFont="1" applyFill="1" applyBorder="1" applyAlignment="1">
      <alignment wrapText="1"/>
    </xf>
    <xf numFmtId="168" fontId="29" fillId="2" borderId="1" xfId="0" applyNumberFormat="1" applyFont="1" applyFill="1" applyBorder="1" applyAlignment="1">
      <alignment horizontal="center"/>
    </xf>
    <xf numFmtId="49" fontId="34" fillId="2" borderId="3" xfId="0" applyNumberFormat="1" applyFont="1" applyFill="1" applyBorder="1" applyAlignment="1">
      <alignment horizontal="center" wrapText="1"/>
    </xf>
    <xf numFmtId="49" fontId="31" fillId="2" borderId="1" xfId="0" applyNumberFormat="1" applyFont="1" applyFill="1" applyBorder="1" applyAlignment="1">
      <alignment horizontal="center"/>
    </xf>
    <xf numFmtId="0" fontId="31" fillId="2" borderId="1" xfId="0" applyFont="1" applyFill="1" applyBorder="1" applyAlignment="1">
      <alignment wrapText="1"/>
    </xf>
    <xf numFmtId="0" fontId="31" fillId="2" borderId="1" xfId="0" applyFont="1" applyFill="1" applyBorder="1" applyAlignment="1">
      <alignment horizontal="center" wrapText="1"/>
    </xf>
    <xf numFmtId="168" fontId="31" fillId="14" borderId="1" xfId="0" applyNumberFormat="1" applyFont="1" applyFill="1" applyBorder="1" applyAlignment="1">
      <alignment horizontal="center" wrapText="1"/>
    </xf>
    <xf numFmtId="168" fontId="31" fillId="2" borderId="1" xfId="0" applyNumberFormat="1" applyFont="1" applyFill="1" applyBorder="1" applyAlignment="1">
      <alignment horizontal="center" wrapText="1"/>
    </xf>
    <xf numFmtId="3" fontId="31" fillId="2" borderId="1" xfId="0" applyNumberFormat="1" applyFont="1" applyFill="1" applyBorder="1" applyAlignment="1">
      <alignment horizontal="center" wrapText="1"/>
    </xf>
    <xf numFmtId="49" fontId="31" fillId="4" borderId="1" xfId="0" applyNumberFormat="1" applyFont="1" applyFill="1" applyBorder="1" applyAlignment="1">
      <alignment horizontal="center" wrapText="1"/>
    </xf>
    <xf numFmtId="3" fontId="31" fillId="4" borderId="1" xfId="0" applyNumberFormat="1" applyFont="1" applyFill="1" applyBorder="1" applyAlignment="1">
      <alignment horizontal="center" wrapText="1"/>
    </xf>
    <xf numFmtId="168" fontId="31" fillId="4" borderId="1" xfId="0" applyNumberFormat="1" applyFont="1" applyFill="1" applyBorder="1" applyAlignment="1">
      <alignment horizontal="center" wrapText="1"/>
    </xf>
    <xf numFmtId="169" fontId="25" fillId="2" borderId="1" xfId="0" applyNumberFormat="1" applyFont="1" applyFill="1" applyBorder="1" applyAlignment="1">
      <alignment horizontal="center"/>
    </xf>
    <xf numFmtId="1" fontId="31" fillId="0" borderId="1" xfId="0" applyNumberFormat="1" applyFont="1" applyBorder="1" applyAlignment="1">
      <alignment horizontal="center" wrapText="1"/>
    </xf>
    <xf numFmtId="168" fontId="31" fillId="0" borderId="1" xfId="0" applyNumberFormat="1" applyFont="1" applyBorder="1" applyAlignment="1">
      <alignment horizontal="center"/>
    </xf>
    <xf numFmtId="1" fontId="31" fillId="2" borderId="1" xfId="0" applyNumberFormat="1" applyFont="1" applyFill="1" applyBorder="1" applyAlignment="1">
      <alignment horizontal="center" wrapText="1"/>
    </xf>
    <xf numFmtId="0" fontId="21" fillId="3" borderId="0" xfId="0" applyFont="1" applyFill="1"/>
    <xf numFmtId="49" fontId="25" fillId="2" borderId="1" xfId="0" applyNumberFormat="1" applyFont="1" applyFill="1" applyBorder="1" applyAlignment="1">
      <alignment horizontal="center" wrapText="1"/>
    </xf>
    <xf numFmtId="0" fontId="25" fillId="2" borderId="1" xfId="0" applyFont="1" applyFill="1" applyBorder="1" applyAlignment="1">
      <alignment wrapText="1"/>
    </xf>
    <xf numFmtId="0" fontId="25" fillId="2" borderId="1" xfId="0" applyFont="1" applyFill="1" applyBorder="1" applyAlignment="1">
      <alignment horizontal="center" wrapText="1"/>
    </xf>
    <xf numFmtId="1" fontId="25" fillId="2" borderId="1" xfId="0" applyNumberFormat="1" applyFont="1" applyFill="1" applyBorder="1" applyAlignment="1">
      <alignment horizontal="center" wrapText="1"/>
    </xf>
    <xf numFmtId="164" fontId="25" fillId="10" borderId="0" xfId="0" applyNumberFormat="1" applyFont="1" applyFill="1" applyAlignment="1">
      <alignment horizontal="center"/>
    </xf>
    <xf numFmtId="164" fontId="37" fillId="11" borderId="0" xfId="0" applyNumberFormat="1" applyFont="1" applyFill="1" applyAlignment="1">
      <alignment horizontal="center"/>
    </xf>
    <xf numFmtId="164" fontId="25" fillId="12" borderId="0" xfId="0" applyNumberFormat="1" applyFont="1" applyFill="1" applyAlignment="1">
      <alignment horizontal="center"/>
    </xf>
    <xf numFmtId="164" fontId="37" fillId="13" borderId="0" xfId="0" applyNumberFormat="1" applyFont="1" applyFill="1" applyAlignment="1">
      <alignment horizontal="center"/>
    </xf>
    <xf numFmtId="168" fontId="25" fillId="2" borderId="1" xfId="0" applyNumberFormat="1" applyFont="1" applyFill="1" applyBorder="1" applyAlignment="1">
      <alignment horizontal="center"/>
    </xf>
    <xf numFmtId="49" fontId="21" fillId="2" borderId="1" xfId="0" applyNumberFormat="1" applyFont="1" applyFill="1" applyBorder="1"/>
    <xf numFmtId="0" fontId="25" fillId="2" borderId="1" xfId="0" applyFont="1" applyFill="1" applyBorder="1"/>
    <xf numFmtId="49" fontId="31" fillId="0" borderId="1" xfId="0" applyNumberFormat="1" applyFont="1" applyBorder="1" applyAlignment="1">
      <alignment horizontal="center"/>
    </xf>
    <xf numFmtId="1" fontId="31" fillId="0" borderId="0" xfId="0" applyNumberFormat="1" applyFont="1" applyAlignment="1">
      <alignment horizontal="center" vertical="center"/>
    </xf>
    <xf numFmtId="168" fontId="31" fillId="0" borderId="0" xfId="0" applyNumberFormat="1" applyFont="1" applyAlignment="1">
      <alignment horizontal="center"/>
    </xf>
    <xf numFmtId="164" fontId="31" fillId="3" borderId="0" xfId="0" applyNumberFormat="1" applyFont="1" applyFill="1" applyAlignment="1">
      <alignment vertical="center"/>
    </xf>
    <xf numFmtId="1" fontId="29" fillId="0" borderId="1" xfId="0" applyNumberFormat="1" applyFont="1" applyBorder="1" applyAlignment="1">
      <alignment horizontal="center"/>
    </xf>
    <xf numFmtId="1" fontId="29" fillId="2" borderId="1" xfId="0" applyNumberFormat="1" applyFont="1" applyFill="1" applyBorder="1" applyAlignment="1">
      <alignment horizontal="center" wrapText="1"/>
    </xf>
    <xf numFmtId="1" fontId="29" fillId="2" borderId="1" xfId="0" applyNumberFormat="1" applyFont="1" applyFill="1" applyBorder="1" applyAlignment="1">
      <alignment horizontal="center"/>
    </xf>
    <xf numFmtId="168" fontId="31" fillId="0" borderId="0" xfId="0" applyNumberFormat="1" applyFont="1"/>
    <xf numFmtId="49" fontId="29" fillId="0" borderId="0" xfId="0" applyNumberFormat="1" applyFont="1" applyAlignment="1">
      <alignment horizontal="center"/>
    </xf>
    <xf numFmtId="1" fontId="29" fillId="2" borderId="0" xfId="0" applyNumberFormat="1" applyFont="1" applyFill="1" applyAlignment="1">
      <alignment horizontal="center"/>
    </xf>
    <xf numFmtId="2" fontId="29" fillId="2" borderId="1" xfId="0" applyNumberFormat="1" applyFont="1" applyFill="1" applyBorder="1" applyAlignment="1">
      <alignment horizontal="center"/>
    </xf>
    <xf numFmtId="0" fontId="29" fillId="9" borderId="1" xfId="0" applyFont="1" applyFill="1" applyBorder="1"/>
    <xf numFmtId="2" fontId="29" fillId="0" borderId="1" xfId="0" applyNumberFormat="1" applyFont="1" applyBorder="1" applyAlignment="1">
      <alignment horizontal="center"/>
    </xf>
    <xf numFmtId="0" fontId="31" fillId="0" borderId="0" xfId="0" applyFont="1" applyAlignment="1">
      <alignment horizontal="left"/>
    </xf>
    <xf numFmtId="164" fontId="25" fillId="13" borderId="0" xfId="0" applyNumberFormat="1" applyFont="1" applyFill="1" applyAlignment="1">
      <alignment horizontal="center"/>
    </xf>
    <xf numFmtId="4" fontId="31" fillId="0" borderId="0" xfId="0" applyNumberFormat="1" applyFont="1" applyAlignment="1">
      <alignment horizontal="center"/>
    </xf>
    <xf numFmtId="10" fontId="4" fillId="0" borderId="0" xfId="0" applyNumberFormat="1" applyFont="1" applyAlignment="1">
      <alignment horizontal="center"/>
    </xf>
    <xf numFmtId="3" fontId="31" fillId="0" borderId="0" xfId="0" applyNumberFormat="1" applyFont="1" applyAlignment="1">
      <alignment horizontal="center"/>
    </xf>
    <xf numFmtId="0" fontId="25" fillId="0" borderId="0" xfId="0" applyFont="1" applyAlignment="1">
      <alignment horizontal="center"/>
    </xf>
    <xf numFmtId="0" fontId="25" fillId="0" borderId="0" xfId="0" applyFont="1"/>
    <xf numFmtId="164" fontId="25" fillId="0" borderId="0" xfId="0" applyNumberFormat="1" applyFont="1" applyAlignment="1">
      <alignment horizontal="center"/>
    </xf>
    <xf numFmtId="164" fontId="38" fillId="0" borderId="0" xfId="0" applyNumberFormat="1" applyFont="1" applyAlignment="1">
      <alignment horizontal="center" vertical="center"/>
    </xf>
    <xf numFmtId="49" fontId="31" fillId="9" borderId="0" xfId="0" applyNumberFormat="1" applyFont="1" applyFill="1" applyAlignment="1">
      <alignment horizontal="center"/>
    </xf>
    <xf numFmtId="0" fontId="31" fillId="9" borderId="0" xfId="0" applyFont="1" applyFill="1"/>
    <xf numFmtId="0" fontId="34" fillId="0" borderId="3" xfId="0" applyFont="1" applyBorder="1" applyAlignment="1">
      <alignment horizontal="center"/>
    </xf>
    <xf numFmtId="1" fontId="31" fillId="0" borderId="0" xfId="0" applyNumberFormat="1" applyFont="1" applyAlignment="1">
      <alignment horizontal="center"/>
    </xf>
    <xf numFmtId="164" fontId="4" fillId="0" borderId="0" xfId="0" applyNumberFormat="1" applyFont="1" applyAlignment="1">
      <alignment horizontal="center"/>
    </xf>
    <xf numFmtId="168" fontId="31" fillId="9" borderId="4" xfId="0" applyNumberFormat="1" applyFont="1" applyFill="1" applyBorder="1" applyAlignment="1">
      <alignment horizontal="center"/>
    </xf>
    <xf numFmtId="164" fontId="33" fillId="9" borderId="4" xfId="0" applyNumberFormat="1" applyFont="1" applyFill="1" applyBorder="1" applyAlignment="1">
      <alignment horizontal="center"/>
    </xf>
    <xf numFmtId="164" fontId="31" fillId="9" borderId="4" xfId="0" applyNumberFormat="1" applyFont="1" applyFill="1" applyBorder="1" applyAlignment="1">
      <alignment horizontal="center"/>
    </xf>
    <xf numFmtId="168" fontId="33" fillId="9" borderId="4" xfId="0" applyNumberFormat="1" applyFont="1" applyFill="1" applyBorder="1" applyAlignment="1">
      <alignment horizontal="center"/>
    </xf>
    <xf numFmtId="49" fontId="39" fillId="8" borderId="1" xfId="0" applyNumberFormat="1" applyFont="1" applyFill="1" applyBorder="1" applyAlignment="1">
      <alignment horizontal="center"/>
    </xf>
    <xf numFmtId="0" fontId="39" fillId="8" borderId="5" xfId="0" applyFont="1" applyFill="1" applyBorder="1" applyAlignment="1">
      <alignment horizontal="center" wrapText="1"/>
    </xf>
    <xf numFmtId="0" fontId="39" fillId="8" borderId="6" xfId="0" applyFont="1" applyFill="1" applyBorder="1" applyAlignment="1">
      <alignment horizontal="center" wrapText="1"/>
    </xf>
    <xf numFmtId="168" fontId="39" fillId="15" borderId="1" xfId="0" applyNumberFormat="1" applyFont="1" applyFill="1" applyBorder="1" applyAlignment="1">
      <alignment horizontal="center"/>
    </xf>
    <xf numFmtId="0" fontId="40" fillId="3" borderId="0" xfId="0" applyFont="1" applyFill="1" applyAlignment="1">
      <alignment vertical="center"/>
    </xf>
    <xf numFmtId="0" fontId="40" fillId="0" borderId="0" xfId="0" applyFont="1" applyAlignment="1">
      <alignment vertical="center"/>
    </xf>
    <xf numFmtId="49" fontId="29" fillId="9" borderId="1" xfId="0" applyNumberFormat="1" applyFont="1" applyFill="1" applyBorder="1" applyAlignment="1">
      <alignment horizontal="center"/>
    </xf>
    <xf numFmtId="0" fontId="29" fillId="9" borderId="1" xfId="0" applyFont="1" applyFill="1" applyBorder="1" applyAlignment="1">
      <alignment horizontal="center"/>
    </xf>
    <xf numFmtId="168" fontId="29" fillId="9" borderId="1" xfId="0" applyNumberFormat="1" applyFont="1" applyFill="1" applyBorder="1" applyAlignment="1">
      <alignment horizontal="center"/>
    </xf>
    <xf numFmtId="164" fontId="41" fillId="9" borderId="1" xfId="0" applyNumberFormat="1" applyFont="1" applyFill="1" applyBorder="1" applyAlignment="1">
      <alignment horizontal="center"/>
    </xf>
    <xf numFmtId="164" fontId="29" fillId="9" borderId="1" xfId="0" applyNumberFormat="1" applyFont="1" applyFill="1" applyBorder="1" applyAlignment="1">
      <alignment horizontal="center"/>
    </xf>
    <xf numFmtId="168" fontId="41" fillId="9" borderId="1" xfId="0" applyNumberFormat="1" applyFont="1" applyFill="1" applyBorder="1" applyAlignment="1">
      <alignment horizontal="center"/>
    </xf>
    <xf numFmtId="0" fontId="29" fillId="0" borderId="1" xfId="0" applyFont="1" applyBorder="1" applyAlignment="1">
      <alignment wrapText="1"/>
    </xf>
    <xf numFmtId="0" fontId="29" fillId="2" borderId="1" xfId="0" applyFont="1" applyFill="1" applyBorder="1" applyAlignment="1">
      <alignment wrapText="1"/>
    </xf>
    <xf numFmtId="0" fontId="29" fillId="2" borderId="1" xfId="0" applyFont="1" applyFill="1" applyBorder="1" applyAlignment="1">
      <alignment horizontal="center" wrapText="1"/>
    </xf>
    <xf numFmtId="171" fontId="29" fillId="16" borderId="1" xfId="0" applyNumberFormat="1" applyFont="1" applyFill="1" applyBorder="1" applyAlignment="1">
      <alignment horizontal="center"/>
    </xf>
    <xf numFmtId="49" fontId="21" fillId="8" borderId="1" xfId="0" applyNumberFormat="1" applyFont="1" applyFill="1" applyBorder="1"/>
    <xf numFmtId="0" fontId="21" fillId="8" borderId="6" xfId="0" applyFont="1" applyFill="1" applyBorder="1"/>
    <xf numFmtId="164" fontId="39" fillId="15" borderId="1" xfId="0" applyNumberFormat="1" applyFont="1" applyFill="1" applyBorder="1" applyAlignment="1">
      <alignment horizontal="center"/>
    </xf>
    <xf numFmtId="0" fontId="25" fillId="10" borderId="0" xfId="0" applyFont="1" applyFill="1" applyAlignment="1">
      <alignment horizontal="center"/>
    </xf>
    <xf numFmtId="172" fontId="21" fillId="3" borderId="0" xfId="0" applyNumberFormat="1" applyFont="1" applyFill="1"/>
    <xf numFmtId="49" fontId="29" fillId="2" borderId="1" xfId="0" applyNumberFormat="1" applyFont="1" applyFill="1" applyBorder="1" applyAlignment="1">
      <alignment horizontal="center" wrapText="1"/>
    </xf>
    <xf numFmtId="172" fontId="29" fillId="2" borderId="1" xfId="0" applyNumberFormat="1" applyFont="1" applyFill="1" applyBorder="1" applyAlignment="1">
      <alignment wrapText="1"/>
    </xf>
    <xf numFmtId="172" fontId="29" fillId="2" borderId="1" xfId="0" applyNumberFormat="1" applyFont="1" applyFill="1" applyBorder="1" applyAlignment="1">
      <alignment horizontal="center" wrapText="1"/>
    </xf>
    <xf numFmtId="171" fontId="29" fillId="2" borderId="1" xfId="0" applyNumberFormat="1" applyFont="1" applyFill="1" applyBorder="1" applyAlignment="1">
      <alignment horizontal="center"/>
    </xf>
    <xf numFmtId="168" fontId="21" fillId="3" borderId="0" xfId="0" applyNumberFormat="1" applyFont="1" applyFill="1"/>
    <xf numFmtId="173" fontId="21" fillId="0" borderId="0" xfId="0" applyNumberFormat="1" applyFont="1"/>
    <xf numFmtId="170" fontId="21" fillId="0" borderId="0" xfId="0" applyNumberFormat="1" applyFont="1"/>
    <xf numFmtId="10" fontId="21" fillId="0" borderId="0" xfId="0" applyNumberFormat="1" applyFont="1"/>
    <xf numFmtId="172" fontId="21" fillId="0" borderId="0" xfId="0" applyNumberFormat="1" applyFont="1"/>
    <xf numFmtId="168" fontId="21" fillId="0" borderId="0" xfId="0" applyNumberFormat="1" applyFont="1"/>
    <xf numFmtId="164" fontId="21" fillId="0" borderId="0" xfId="0" applyNumberFormat="1" applyFont="1"/>
    <xf numFmtId="172" fontId="29" fillId="17" borderId="1" xfId="0" applyNumberFormat="1" applyFont="1" applyFill="1" applyBorder="1" applyAlignment="1">
      <alignment horizontal="right" wrapText="1"/>
    </xf>
    <xf numFmtId="168" fontId="21" fillId="17" borderId="1" xfId="0" applyNumberFormat="1" applyFont="1" applyFill="1" applyBorder="1"/>
    <xf numFmtId="168" fontId="41" fillId="17" borderId="1" xfId="0" applyNumberFormat="1" applyFont="1" applyFill="1" applyBorder="1" applyAlignment="1">
      <alignment horizontal="center" wrapText="1"/>
    </xf>
    <xf numFmtId="10" fontId="4" fillId="3" borderId="0" xfId="0" applyNumberFormat="1" applyFont="1" applyFill="1"/>
    <xf numFmtId="10" fontId="4" fillId="0" borderId="0" xfId="0" applyNumberFormat="1" applyFont="1"/>
    <xf numFmtId="172" fontId="29" fillId="3" borderId="1" xfId="0" applyNumberFormat="1" applyFont="1" applyFill="1" applyBorder="1" applyAlignment="1">
      <alignment horizontal="right" wrapText="1"/>
    </xf>
    <xf numFmtId="168" fontId="21" fillId="3" borderId="1" xfId="0" applyNumberFormat="1" applyFont="1" applyFill="1" applyBorder="1"/>
    <xf numFmtId="168" fontId="41" fillId="3" borderId="1" xfId="0" applyNumberFormat="1" applyFont="1" applyFill="1" applyBorder="1" applyAlignment="1">
      <alignment horizontal="center" wrapText="1"/>
    </xf>
    <xf numFmtId="164" fontId="4" fillId="3" borderId="0" xfId="0" applyNumberFormat="1" applyFont="1" applyFill="1"/>
    <xf numFmtId="172" fontId="29" fillId="13" borderId="1" xfId="0" applyNumberFormat="1" applyFont="1" applyFill="1" applyBorder="1" applyAlignment="1">
      <alignment horizontal="right" wrapText="1"/>
    </xf>
    <xf numFmtId="168" fontId="41" fillId="13" borderId="1" xfId="0" applyNumberFormat="1" applyFont="1" applyFill="1" applyBorder="1" applyAlignment="1">
      <alignment horizontal="center" wrapText="1"/>
    </xf>
    <xf numFmtId="168" fontId="21" fillId="13" borderId="1" xfId="0" applyNumberFormat="1" applyFont="1" applyFill="1" applyBorder="1"/>
    <xf numFmtId="168" fontId="21" fillId="13" borderId="5" xfId="0" applyNumberFormat="1" applyFont="1" applyFill="1" applyBorder="1"/>
    <xf numFmtId="164" fontId="21" fillId="13" borderId="4" xfId="0" applyNumberFormat="1" applyFont="1" applyFill="1" applyBorder="1"/>
    <xf numFmtId="164" fontId="21" fillId="13" borderId="1" xfId="0" applyNumberFormat="1" applyFont="1" applyFill="1" applyBorder="1"/>
    <xf numFmtId="164" fontId="21" fillId="13" borderId="5" xfId="0" applyNumberFormat="1" applyFont="1" applyFill="1" applyBorder="1"/>
    <xf numFmtId="172" fontId="21" fillId="3" borderId="1" xfId="0" applyNumberFormat="1" applyFont="1" applyFill="1" applyBorder="1"/>
    <xf numFmtId="164" fontId="21" fillId="3" borderId="1" xfId="0" applyNumberFormat="1" applyFont="1" applyFill="1" applyBorder="1"/>
    <xf numFmtId="172" fontId="4" fillId="3" borderId="0" xfId="0" applyNumberFormat="1" applyFont="1" applyFill="1"/>
    <xf numFmtId="172" fontId="4" fillId="0" borderId="0" xfId="0" applyNumberFormat="1" applyFont="1"/>
    <xf numFmtId="49" fontId="21" fillId="8" borderId="0" xfId="0" applyNumberFormat="1" applyFont="1" applyFill="1"/>
    <xf numFmtId="49" fontId="43" fillId="8" borderId="1" xfId="0" applyNumberFormat="1" applyFont="1" applyFill="1" applyBorder="1" applyAlignment="1">
      <alignment horizontal="center"/>
    </xf>
    <xf numFmtId="172" fontId="39" fillId="8" borderId="5" xfId="0" applyNumberFormat="1" applyFont="1" applyFill="1" applyBorder="1" applyAlignment="1">
      <alignment horizontal="right" wrapText="1"/>
    </xf>
    <xf numFmtId="172" fontId="21" fillId="8" borderId="6" xfId="0" applyNumberFormat="1" applyFont="1" applyFill="1" applyBorder="1"/>
    <xf numFmtId="172" fontId="21" fillId="8" borderId="4" xfId="0" applyNumberFormat="1" applyFont="1" applyFill="1" applyBorder="1"/>
    <xf numFmtId="168" fontId="21" fillId="8" borderId="1" xfId="0" applyNumberFormat="1" applyFont="1" applyFill="1" applyBorder="1"/>
    <xf numFmtId="168" fontId="39" fillId="8" borderId="1" xfId="0" applyNumberFormat="1" applyFont="1" applyFill="1" applyBorder="1" applyAlignment="1">
      <alignment horizontal="center"/>
    </xf>
    <xf numFmtId="168" fontId="4" fillId="3" borderId="0" xfId="0" applyNumberFormat="1" applyFont="1" applyFill="1"/>
    <xf numFmtId="49" fontId="21" fillId="3" borderId="0" xfId="0" applyNumberFormat="1" applyFont="1" applyFill="1"/>
    <xf numFmtId="49" fontId="29" fillId="3" borderId="1" xfId="0" applyNumberFormat="1" applyFont="1" applyFill="1" applyBorder="1" applyAlignment="1">
      <alignment horizontal="center" wrapText="1"/>
    </xf>
    <xf numFmtId="172" fontId="29" fillId="3" borderId="1" xfId="0" applyNumberFormat="1" applyFont="1" applyFill="1" applyBorder="1" applyAlignment="1">
      <alignment wrapText="1"/>
    </xf>
    <xf numFmtId="49" fontId="29" fillId="3" borderId="1" xfId="0" applyNumberFormat="1" applyFont="1" applyFill="1" applyBorder="1" applyAlignment="1">
      <alignment horizontal="center"/>
    </xf>
    <xf numFmtId="3" fontId="29" fillId="3" borderId="1" xfId="0" applyNumberFormat="1" applyFont="1" applyFill="1" applyBorder="1" applyAlignment="1">
      <alignment horizontal="center"/>
    </xf>
    <xf numFmtId="168" fontId="29" fillId="3" borderId="1" xfId="0" applyNumberFormat="1" applyFont="1" applyFill="1" applyBorder="1" applyAlignment="1">
      <alignment horizontal="center"/>
    </xf>
    <xf numFmtId="172" fontId="21" fillId="18" borderId="0" xfId="0" applyNumberFormat="1" applyFont="1" applyFill="1"/>
    <xf numFmtId="168" fontId="21" fillId="18" borderId="1" xfId="0" applyNumberFormat="1" applyFont="1" applyFill="1" applyBorder="1"/>
    <xf numFmtId="168" fontId="39" fillId="18" borderId="1" xfId="0" applyNumberFormat="1" applyFont="1" applyFill="1" applyBorder="1" applyAlignment="1">
      <alignment horizontal="center" wrapText="1"/>
    </xf>
    <xf numFmtId="170" fontId="4" fillId="3" borderId="0" xfId="0" applyNumberFormat="1" applyFont="1" applyFill="1"/>
    <xf numFmtId="164" fontId="21" fillId="3" borderId="5" xfId="0" applyNumberFormat="1" applyFont="1" applyFill="1" applyBorder="1"/>
    <xf numFmtId="164" fontId="21" fillId="3" borderId="4" xfId="0" applyNumberFormat="1" applyFont="1" applyFill="1" applyBorder="1"/>
    <xf numFmtId="168" fontId="41" fillId="18" borderId="1" xfId="0" applyNumberFormat="1" applyFont="1" applyFill="1" applyBorder="1" applyAlignment="1">
      <alignment horizontal="center" wrapText="1"/>
    </xf>
    <xf numFmtId="0" fontId="32" fillId="6" borderId="3" xfId="0" applyFont="1" applyFill="1" applyBorder="1" applyAlignment="1">
      <alignment horizontal="center" vertical="center" wrapText="1"/>
    </xf>
    <xf numFmtId="0" fontId="36" fillId="0" borderId="0" xfId="0" applyFont="1" applyAlignment="1">
      <alignment horizontal="center"/>
    </xf>
    <xf numFmtId="49" fontId="46" fillId="8" borderId="3" xfId="0" applyNumberFormat="1" applyFont="1" applyFill="1" applyBorder="1" applyAlignment="1">
      <alignment horizontal="center" vertical="center"/>
    </xf>
    <xf numFmtId="0" fontId="46" fillId="8" borderId="3" xfId="0" applyFont="1" applyFill="1" applyBorder="1" applyAlignment="1">
      <alignment horizontal="center" vertical="center" wrapText="1"/>
    </xf>
    <xf numFmtId="49" fontId="34" fillId="9" borderId="3" xfId="0" applyNumberFormat="1" applyFont="1" applyFill="1" applyBorder="1" applyAlignment="1">
      <alignment horizontal="center" vertical="center"/>
    </xf>
    <xf numFmtId="0" fontId="34" fillId="9" borderId="3" xfId="0" applyFont="1" applyFill="1" applyBorder="1" applyAlignment="1">
      <alignment horizontal="center" vertical="center"/>
    </xf>
    <xf numFmtId="49" fontId="34" fillId="9" borderId="3" xfId="0" applyNumberFormat="1" applyFont="1" applyFill="1" applyBorder="1" applyAlignment="1">
      <alignment horizontal="center"/>
    </xf>
    <xf numFmtId="0" fontId="34" fillId="9" borderId="3" xfId="0" applyFont="1" applyFill="1" applyBorder="1" applyAlignment="1">
      <alignment horizontal="center"/>
    </xf>
    <xf numFmtId="0" fontId="36" fillId="0" borderId="3" xfId="0" applyFont="1" applyBorder="1" applyAlignment="1">
      <alignment horizontal="center"/>
    </xf>
    <xf numFmtId="49" fontId="34" fillId="0" borderId="3" xfId="0" applyNumberFormat="1" applyFont="1" applyBorder="1" applyAlignment="1">
      <alignment horizontal="center" vertical="center" wrapText="1"/>
    </xf>
    <xf numFmtId="49" fontId="34" fillId="0" borderId="3" xfId="0" applyNumberFormat="1" applyFont="1" applyBorder="1" applyAlignment="1">
      <alignment horizontal="center" wrapText="1"/>
    </xf>
    <xf numFmtId="49" fontId="46" fillId="8" borderId="3" xfId="0" applyNumberFormat="1" applyFont="1" applyFill="1" applyBorder="1" applyAlignment="1">
      <alignment horizontal="center"/>
    </xf>
    <xf numFmtId="0" fontId="46" fillId="8" borderId="3" xfId="0" applyFont="1" applyFill="1" applyBorder="1" applyAlignment="1">
      <alignment horizontal="center" wrapText="1"/>
    </xf>
    <xf numFmtId="49" fontId="35" fillId="0" borderId="3" xfId="0" applyNumberFormat="1" applyFont="1" applyBorder="1" applyAlignment="1">
      <alignment horizontal="center" wrapText="1"/>
    </xf>
    <xf numFmtId="0" fontId="34" fillId="2" borderId="3" xfId="0" applyFont="1" applyFill="1" applyBorder="1" applyAlignment="1">
      <alignment horizontal="center"/>
    </xf>
    <xf numFmtId="0" fontId="35" fillId="0" borderId="3" xfId="0" applyFont="1" applyBorder="1" applyAlignment="1">
      <alignment horizontal="center" vertical="center"/>
    </xf>
    <xf numFmtId="49" fontId="35" fillId="0" borderId="3" xfId="0" applyNumberFormat="1" applyFont="1" applyBorder="1" applyAlignment="1">
      <alignment horizontal="center"/>
    </xf>
    <xf numFmtId="49" fontId="36" fillId="2" borderId="3" xfId="0" applyNumberFormat="1" applyFont="1" applyFill="1" applyBorder="1" applyAlignment="1">
      <alignment horizontal="center"/>
    </xf>
    <xf numFmtId="0" fontId="34" fillId="2" borderId="3" xfId="0" applyFont="1" applyFill="1" applyBorder="1" applyAlignment="1">
      <alignment horizontal="center" wrapText="1"/>
    </xf>
    <xf numFmtId="49" fontId="47" fillId="8" borderId="3" xfId="0" applyNumberFormat="1" applyFont="1" applyFill="1" applyBorder="1" applyAlignment="1">
      <alignment horizontal="center"/>
    </xf>
    <xf numFmtId="0" fontId="47" fillId="8" borderId="3" xfId="0" applyFont="1" applyFill="1" applyBorder="1" applyAlignment="1">
      <alignment horizontal="center" wrapText="1"/>
    </xf>
    <xf numFmtId="49" fontId="35" fillId="9" borderId="3" xfId="0" applyNumberFormat="1" applyFont="1" applyFill="1" applyBorder="1" applyAlignment="1">
      <alignment horizontal="center"/>
    </xf>
    <xf numFmtId="0" fontId="35" fillId="9" borderId="3" xfId="0" applyFont="1" applyFill="1" applyBorder="1" applyAlignment="1">
      <alignment horizontal="center"/>
    </xf>
    <xf numFmtId="0" fontId="35" fillId="0" borderId="3" xfId="0" applyFont="1" applyBorder="1" applyAlignment="1">
      <alignment horizontal="center" wrapText="1"/>
    </xf>
    <xf numFmtId="0" fontId="35" fillId="2" borderId="3" xfId="0" applyFont="1" applyFill="1" applyBorder="1" applyAlignment="1">
      <alignment horizontal="center" wrapText="1"/>
    </xf>
    <xf numFmtId="49" fontId="36" fillId="8" borderId="3" xfId="0" applyNumberFormat="1" applyFont="1" applyFill="1" applyBorder="1" applyAlignment="1">
      <alignment horizontal="center"/>
    </xf>
    <xf numFmtId="172" fontId="36" fillId="3" borderId="3" xfId="0" applyNumberFormat="1" applyFont="1" applyFill="1" applyBorder="1" applyAlignment="1">
      <alignment horizontal="center"/>
    </xf>
    <xf numFmtId="172" fontId="35" fillId="2" borderId="3" xfId="0" applyNumberFormat="1" applyFont="1" applyFill="1" applyBorder="1" applyAlignment="1">
      <alignment horizontal="center" wrapText="1"/>
    </xf>
    <xf numFmtId="0" fontId="32" fillId="8" borderId="5" xfId="0" applyFont="1" applyFill="1" applyBorder="1" applyAlignment="1">
      <alignment horizontal="center" vertical="center" wrapText="1"/>
    </xf>
    <xf numFmtId="0" fontId="46" fillId="18" borderId="0" xfId="0" applyFont="1" applyFill="1" applyAlignment="1">
      <alignment horizontal="center" vertical="center"/>
    </xf>
    <xf numFmtId="168" fontId="33" fillId="18" borderId="0" xfId="0" applyNumberFormat="1" applyFont="1" applyFill="1" applyAlignment="1">
      <alignment horizontal="center" vertical="center"/>
    </xf>
    <xf numFmtId="49" fontId="48" fillId="0" borderId="0" xfId="0" applyNumberFormat="1" applyFont="1" applyAlignment="1">
      <alignment horizontal="center" wrapText="1"/>
    </xf>
    <xf numFmtId="49" fontId="21" fillId="0" borderId="0" xfId="0" applyNumberFormat="1" applyFont="1"/>
    <xf numFmtId="0" fontId="32" fillId="8" borderId="6" xfId="0" applyFont="1" applyFill="1" applyBorder="1" applyAlignment="1">
      <alignment horizontal="center" vertical="center" wrapText="1"/>
    </xf>
    <xf numFmtId="0" fontId="32" fillId="8" borderId="4" xfId="0" applyFont="1" applyFill="1" applyBorder="1" applyAlignment="1">
      <alignment horizontal="center" vertical="center" wrapText="1"/>
    </xf>
    <xf numFmtId="170" fontId="31" fillId="0" borderId="0" xfId="0" applyNumberFormat="1" applyFont="1"/>
    <xf numFmtId="0" fontId="25" fillId="0" borderId="1" xfId="0" applyFont="1" applyBorder="1" applyAlignment="1">
      <alignment horizontal="center" wrapText="1"/>
    </xf>
    <xf numFmtId="0" fontId="25" fillId="0" borderId="0" xfId="0" applyFont="1" applyAlignment="1">
      <alignment horizontal="center" wrapText="1"/>
    </xf>
    <xf numFmtId="0" fontId="31" fillId="0" borderId="1" xfId="0" applyFont="1" applyBorder="1" applyAlignment="1">
      <alignment horizontal="center" vertical="center" wrapText="1"/>
    </xf>
    <xf numFmtId="0" fontId="25" fillId="9" borderId="1" xfId="0" applyFont="1" applyFill="1" applyBorder="1" applyAlignment="1">
      <alignment horizontal="center"/>
    </xf>
    <xf numFmtId="0" fontId="4" fillId="19" borderId="0" xfId="0" applyFont="1" applyFill="1" applyAlignment="1">
      <alignment horizontal="left" vertical="center"/>
    </xf>
    <xf numFmtId="49" fontId="4" fillId="19" borderId="0" xfId="0" applyNumberFormat="1" applyFont="1" applyFill="1" applyAlignment="1">
      <alignment horizontal="left" vertical="center"/>
    </xf>
    <xf numFmtId="0" fontId="4" fillId="0" borderId="0" xfId="0" applyFont="1" applyAlignment="1">
      <alignment vertical="center"/>
    </xf>
    <xf numFmtId="164" fontId="40" fillId="0" borderId="10" xfId="0" applyNumberFormat="1" applyFont="1" applyBorder="1" applyAlignment="1">
      <alignment vertical="center"/>
    </xf>
    <xf numFmtId="170" fontId="40" fillId="0" borderId="0" xfId="0" applyNumberFormat="1" applyFont="1" applyAlignment="1">
      <alignment vertical="center"/>
    </xf>
    <xf numFmtId="0" fontId="29" fillId="0" borderId="1" xfId="0" applyFont="1" applyBorder="1"/>
    <xf numFmtId="0" fontId="49" fillId="20" borderId="11" xfId="0" applyFont="1" applyFill="1" applyBorder="1" applyAlignment="1">
      <alignment horizontal="center" vertical="center"/>
    </xf>
    <xf numFmtId="169" fontId="49" fillId="20" borderId="12" xfId="0" applyNumberFormat="1" applyFont="1" applyFill="1" applyBorder="1" applyAlignment="1">
      <alignment horizontal="center" vertical="center"/>
    </xf>
    <xf numFmtId="0" fontId="49" fillId="20" borderId="12" xfId="0" applyFont="1" applyFill="1" applyBorder="1" applyAlignment="1">
      <alignment horizontal="center" vertical="center"/>
    </xf>
    <xf numFmtId="0" fontId="50" fillId="16" borderId="13" xfId="0" applyFont="1" applyFill="1" applyBorder="1" applyAlignment="1">
      <alignment horizontal="center"/>
    </xf>
    <xf numFmtId="0" fontId="40" fillId="0" borderId="0" xfId="0" applyFont="1"/>
    <xf numFmtId="0" fontId="29" fillId="0" borderId="5" xfId="0" applyFont="1" applyBorder="1" applyAlignment="1">
      <alignment wrapText="1"/>
    </xf>
    <xf numFmtId="170" fontId="4" fillId="0" borderId="0" xfId="0" applyNumberFormat="1" applyFont="1"/>
    <xf numFmtId="0" fontId="24" fillId="21" borderId="0" xfId="0" applyFont="1" applyFill="1" applyAlignment="1">
      <alignment horizontal="center"/>
    </xf>
    <xf numFmtId="0" fontId="40" fillId="0" borderId="14" xfId="0" applyFont="1" applyBorder="1" applyAlignment="1">
      <alignment vertical="center"/>
    </xf>
    <xf numFmtId="174" fontId="40" fillId="2" borderId="13" xfId="0" applyNumberFormat="1" applyFont="1" applyFill="1" applyBorder="1" applyAlignment="1">
      <alignment horizontal="right" vertical="center"/>
    </xf>
    <xf numFmtId="10" fontId="40" fillId="2" borderId="13" xfId="0" applyNumberFormat="1" applyFont="1" applyFill="1" applyBorder="1" applyAlignment="1">
      <alignment horizontal="right" vertical="center"/>
    </xf>
    <xf numFmtId="0" fontId="4" fillId="0" borderId="13" xfId="0" applyFont="1" applyBorder="1"/>
    <xf numFmtId="164" fontId="40" fillId="2" borderId="13" xfId="0" applyNumberFormat="1" applyFont="1" applyFill="1" applyBorder="1" applyAlignment="1">
      <alignment horizontal="right"/>
    </xf>
    <xf numFmtId="0" fontId="51" fillId="2" borderId="0" xfId="0" applyFont="1" applyFill="1"/>
    <xf numFmtId="0" fontId="30" fillId="0" borderId="0" xfId="0" applyFont="1" applyAlignment="1">
      <alignment horizontal="center"/>
    </xf>
    <xf numFmtId="0" fontId="52" fillId="2" borderId="0" xfId="0" applyFont="1" applyFill="1"/>
    <xf numFmtId="0" fontId="24" fillId="2" borderId="0" xfId="0" applyFont="1" applyFill="1" applyAlignment="1">
      <alignment horizontal="center"/>
    </xf>
    <xf numFmtId="1" fontId="4" fillId="0" borderId="0" xfId="0" applyNumberFormat="1" applyFont="1"/>
    <xf numFmtId="49" fontId="53" fillId="0" borderId="0" xfId="0" applyNumberFormat="1" applyFont="1"/>
    <xf numFmtId="0" fontId="56" fillId="0" borderId="0" xfId="0" applyFont="1"/>
    <xf numFmtId="0" fontId="57" fillId="24" borderId="15" xfId="0" applyFont="1" applyFill="1" applyBorder="1" applyAlignment="1">
      <alignment horizontal="center"/>
    </xf>
    <xf numFmtId="0" fontId="57" fillId="25" borderId="15" xfId="0" applyFont="1" applyFill="1" applyBorder="1" applyAlignment="1">
      <alignment horizontal="center"/>
    </xf>
    <xf numFmtId="0" fontId="58" fillId="24" borderId="15" xfId="0" applyFont="1" applyFill="1" applyBorder="1" applyAlignment="1">
      <alignment horizontal="center"/>
    </xf>
    <xf numFmtId="0" fontId="58" fillId="24" borderId="15" xfId="0" applyFont="1" applyFill="1" applyBorder="1" applyAlignment="1">
      <alignment horizontal="left"/>
    </xf>
    <xf numFmtId="0" fontId="58" fillId="25" borderId="15" xfId="0" applyFont="1" applyFill="1" applyBorder="1" applyAlignment="1">
      <alignment horizontal="center"/>
    </xf>
    <xf numFmtId="0" fontId="58" fillId="25" borderId="15" xfId="0" applyFont="1" applyFill="1" applyBorder="1" applyAlignment="1">
      <alignment horizontal="left"/>
    </xf>
    <xf numFmtId="0" fontId="57" fillId="26" borderId="15" xfId="0" applyFont="1" applyFill="1" applyBorder="1" applyAlignment="1">
      <alignment horizontal="center"/>
    </xf>
    <xf numFmtId="0" fontId="58" fillId="2" borderId="15" xfId="0" applyFont="1" applyFill="1" applyBorder="1" applyAlignment="1">
      <alignment horizontal="center"/>
    </xf>
    <xf numFmtId="0" fontId="58" fillId="2" borderId="15" xfId="0" applyFont="1" applyFill="1" applyBorder="1" applyAlignment="1">
      <alignment horizontal="left"/>
    </xf>
    <xf numFmtId="9" fontId="57" fillId="26" borderId="15" xfId="0" applyNumberFormat="1" applyFont="1" applyFill="1" applyBorder="1" applyAlignment="1">
      <alignment horizontal="center"/>
    </xf>
    <xf numFmtId="9" fontId="57" fillId="27" borderId="15" xfId="0" applyNumberFormat="1" applyFont="1" applyFill="1" applyBorder="1" applyAlignment="1">
      <alignment horizontal="center"/>
    </xf>
    <xf numFmtId="0" fontId="57" fillId="27" borderId="15" xfId="0" applyFont="1" applyFill="1" applyBorder="1" applyAlignment="1">
      <alignment horizontal="center"/>
    </xf>
    <xf numFmtId="9" fontId="57" fillId="28" borderId="15" xfId="0" applyNumberFormat="1" applyFont="1" applyFill="1" applyBorder="1" applyAlignment="1">
      <alignment horizontal="center"/>
    </xf>
    <xf numFmtId="0" fontId="57" fillId="28" borderId="15" xfId="0" applyFont="1" applyFill="1" applyBorder="1" applyAlignment="1">
      <alignment horizontal="center"/>
    </xf>
    <xf numFmtId="0" fontId="58" fillId="29" borderId="15" xfId="0" applyFont="1" applyFill="1" applyBorder="1" applyAlignment="1">
      <alignment horizontal="center"/>
    </xf>
    <xf numFmtId="0" fontId="58" fillId="29" borderId="15" xfId="0" applyFont="1" applyFill="1" applyBorder="1" applyAlignment="1">
      <alignment horizontal="left"/>
    </xf>
    <xf numFmtId="0" fontId="58" fillId="30" borderId="15" xfId="0" applyFont="1" applyFill="1" applyBorder="1" applyAlignment="1">
      <alignment horizontal="center"/>
    </xf>
    <xf numFmtId="0" fontId="58" fillId="30" borderId="15" xfId="0" applyFont="1" applyFill="1" applyBorder="1" applyAlignment="1">
      <alignment horizontal="left"/>
    </xf>
    <xf numFmtId="9" fontId="4" fillId="0" borderId="0" xfId="0" applyNumberFormat="1" applyFont="1"/>
    <xf numFmtId="0" fontId="38" fillId="0" borderId="0" xfId="0" applyFont="1" applyAlignment="1">
      <alignment horizontal="right" vertical="center"/>
    </xf>
    <xf numFmtId="175" fontId="38" fillId="0" borderId="0" xfId="0" applyNumberFormat="1" applyFont="1" applyAlignment="1">
      <alignment vertical="center"/>
    </xf>
    <xf numFmtId="0" fontId="38" fillId="0" borderId="0" xfId="0" applyFont="1" applyAlignment="1">
      <alignment vertical="center"/>
    </xf>
    <xf numFmtId="9" fontId="38" fillId="0" borderId="0" xfId="0" applyNumberFormat="1" applyFont="1" applyAlignment="1">
      <alignment horizontal="right" vertical="center"/>
    </xf>
    <xf numFmtId="0" fontId="60" fillId="32" borderId="10" xfId="0" applyFont="1" applyFill="1" applyBorder="1" applyAlignment="1">
      <alignment horizontal="right" vertical="center"/>
    </xf>
    <xf numFmtId="0" fontId="60" fillId="32" borderId="10" xfId="0" applyFont="1" applyFill="1" applyBorder="1" applyAlignment="1">
      <alignment horizontal="left" vertical="center"/>
    </xf>
    <xf numFmtId="0" fontId="60" fillId="32" borderId="10" xfId="0" applyFont="1" applyFill="1" applyBorder="1" applyAlignment="1">
      <alignment horizontal="center" vertical="center" wrapText="1"/>
    </xf>
    <xf numFmtId="3" fontId="60" fillId="32" borderId="10" xfId="0" applyNumberFormat="1" applyFont="1" applyFill="1" applyBorder="1" applyAlignment="1">
      <alignment horizontal="center" vertical="center" wrapText="1"/>
    </xf>
    <xf numFmtId="3" fontId="59" fillId="32" borderId="10" xfId="0" applyNumberFormat="1" applyFont="1" applyFill="1" applyBorder="1" applyAlignment="1">
      <alignment horizontal="center" vertical="center" wrapText="1"/>
    </xf>
    <xf numFmtId="0" fontId="61" fillId="0" borderId="0" xfId="0" applyFont="1" applyAlignment="1">
      <alignment vertical="center"/>
    </xf>
    <xf numFmtId="0" fontId="62" fillId="0" borderId="0" xfId="0" applyFont="1" applyAlignment="1">
      <alignment vertical="center"/>
    </xf>
    <xf numFmtId="0" fontId="63" fillId="33" borderId="10" xfId="0" applyFont="1" applyFill="1" applyBorder="1" applyAlignment="1">
      <alignment horizontal="right" vertical="center" wrapText="1"/>
    </xf>
    <xf numFmtId="175" fontId="64" fillId="33" borderId="10" xfId="0" applyNumberFormat="1" applyFont="1" applyFill="1" applyBorder="1" applyAlignment="1">
      <alignment horizontal="right" vertical="center"/>
    </xf>
    <xf numFmtId="0" fontId="38" fillId="4" borderId="10" xfId="0" applyFont="1" applyFill="1" applyBorder="1" applyAlignment="1">
      <alignment horizontal="right" vertical="center" wrapText="1"/>
    </xf>
    <xf numFmtId="0" fontId="38" fillId="4" borderId="10" xfId="0" applyFont="1" applyFill="1" applyBorder="1" applyAlignment="1">
      <alignment horizontal="left" vertical="center" wrapText="1"/>
    </xf>
    <xf numFmtId="0" fontId="65" fillId="0" borderId="10" xfId="0" applyFont="1" applyBorder="1" applyAlignment="1">
      <alignment horizontal="center" vertical="center" wrapText="1"/>
    </xf>
    <xf numFmtId="4" fontId="38" fillId="0" borderId="10" xfId="0" applyNumberFormat="1" applyFont="1" applyBorder="1" applyAlignment="1">
      <alignment horizontal="center" vertical="center" wrapText="1"/>
    </xf>
    <xf numFmtId="175" fontId="66" fillId="34" borderId="10" xfId="0" applyNumberFormat="1" applyFont="1" applyFill="1" applyBorder="1" applyAlignment="1">
      <alignment horizontal="right" vertical="center"/>
    </xf>
    <xf numFmtId="175" fontId="67" fillId="35" borderId="10" xfId="0" applyNumberFormat="1" applyFont="1" applyFill="1" applyBorder="1" applyAlignment="1">
      <alignment horizontal="right" vertical="center"/>
    </xf>
    <xf numFmtId="170" fontId="38" fillId="0" borderId="0" xfId="0" applyNumberFormat="1" applyFont="1" applyAlignment="1">
      <alignment vertical="center"/>
    </xf>
    <xf numFmtId="0" fontId="68" fillId="0" borderId="0" xfId="0" applyFont="1" applyAlignment="1">
      <alignment vertical="center" wrapText="1"/>
    </xf>
    <xf numFmtId="170" fontId="38" fillId="0" borderId="0" xfId="0" applyNumberFormat="1" applyFont="1" applyAlignment="1">
      <alignment vertical="center" wrapText="1"/>
    </xf>
    <xf numFmtId="0" fontId="38" fillId="0" borderId="0" xfId="0" applyFont="1" applyAlignment="1">
      <alignment vertical="center" wrapText="1"/>
    </xf>
    <xf numFmtId="0" fontId="68" fillId="0" borderId="0" xfId="0" applyFont="1" applyAlignment="1">
      <alignment vertical="center"/>
    </xf>
    <xf numFmtId="175" fontId="69" fillId="33" borderId="10" xfId="0" applyNumberFormat="1" applyFont="1" applyFill="1" applyBorder="1" applyAlignment="1">
      <alignment horizontal="right" vertical="center"/>
    </xf>
    <xf numFmtId="4" fontId="68" fillId="0" borderId="10" xfId="0" applyNumberFormat="1" applyFont="1" applyBorder="1" applyAlignment="1">
      <alignment horizontal="center" vertical="center" wrapText="1"/>
    </xf>
    <xf numFmtId="0" fontId="63" fillId="33" borderId="10" xfId="0" applyFont="1" applyFill="1" applyBorder="1" applyAlignment="1">
      <alignment horizontal="right" vertical="center"/>
    </xf>
    <xf numFmtId="175" fontId="63" fillId="33" borderId="10" xfId="0" applyNumberFormat="1" applyFont="1" applyFill="1" applyBorder="1" applyAlignment="1">
      <alignment horizontal="right" vertical="center" wrapText="1"/>
    </xf>
    <xf numFmtId="0" fontId="63" fillId="36" borderId="10" xfId="0" applyFont="1" applyFill="1" applyBorder="1" applyAlignment="1">
      <alignment horizontal="right" vertical="center"/>
    </xf>
    <xf numFmtId="175" fontId="63" fillId="36" borderId="10" xfId="0" applyNumberFormat="1" applyFont="1" applyFill="1" applyBorder="1" applyAlignment="1">
      <alignment horizontal="right" vertical="center" wrapText="1"/>
    </xf>
    <xf numFmtId="175" fontId="38" fillId="14" borderId="0" xfId="0" applyNumberFormat="1" applyFont="1" applyFill="1" applyAlignment="1">
      <alignment vertical="center"/>
    </xf>
    <xf numFmtId="0" fontId="63" fillId="37" borderId="10" xfId="0" applyFont="1" applyFill="1" applyBorder="1" applyAlignment="1">
      <alignment horizontal="right" vertical="center"/>
    </xf>
    <xf numFmtId="175" fontId="63" fillId="37" borderId="10" xfId="0" applyNumberFormat="1" applyFont="1" applyFill="1" applyBorder="1" applyAlignment="1">
      <alignment horizontal="right" vertical="center" wrapText="1"/>
    </xf>
    <xf numFmtId="0" fontId="70" fillId="4" borderId="10" xfId="0" applyFont="1" applyFill="1" applyBorder="1" applyAlignment="1">
      <alignment horizontal="right" vertical="center" wrapText="1"/>
    </xf>
    <xf numFmtId="175" fontId="66" fillId="34" borderId="0" xfId="0" applyNumberFormat="1" applyFont="1" applyFill="1" applyAlignment="1">
      <alignment horizontal="right" vertical="center"/>
    </xf>
    <xf numFmtId="3" fontId="38" fillId="0" borderId="10" xfId="0" applyNumberFormat="1" applyFont="1" applyBorder="1" applyAlignment="1">
      <alignment horizontal="center" vertical="center" wrapText="1"/>
    </xf>
    <xf numFmtId="0" fontId="59" fillId="33" borderId="10" xfId="0" applyFont="1" applyFill="1" applyBorder="1" applyAlignment="1">
      <alignment horizontal="center" vertical="center" wrapText="1"/>
    </xf>
    <xf numFmtId="4" fontId="59" fillId="33" borderId="10" xfId="0" applyNumberFormat="1" applyFont="1" applyFill="1" applyBorder="1" applyAlignment="1">
      <alignment horizontal="center" vertical="center" wrapText="1"/>
    </xf>
    <xf numFmtId="175" fontId="71" fillId="16" borderId="10" xfId="0" applyNumberFormat="1" applyFont="1" applyFill="1" applyBorder="1" applyAlignment="1">
      <alignment horizontal="right" wrapText="1"/>
    </xf>
    <xf numFmtId="0" fontId="38" fillId="37" borderId="10" xfId="0" applyFont="1" applyFill="1" applyBorder="1" applyAlignment="1">
      <alignment horizontal="right" vertical="center" wrapText="1"/>
    </xf>
    <xf numFmtId="0" fontId="65" fillId="37" borderId="10" xfId="0" applyFont="1" applyFill="1" applyBorder="1" applyAlignment="1">
      <alignment horizontal="center" vertical="center" wrapText="1"/>
    </xf>
    <xf numFmtId="1" fontId="38" fillId="37" borderId="10" xfId="0" applyNumberFormat="1" applyFont="1" applyFill="1" applyBorder="1" applyAlignment="1">
      <alignment horizontal="center" vertical="center"/>
    </xf>
    <xf numFmtId="175" fontId="71" fillId="37" borderId="10" xfId="0" applyNumberFormat="1" applyFont="1" applyFill="1" applyBorder="1" applyAlignment="1">
      <alignment horizontal="right" wrapText="1"/>
    </xf>
    <xf numFmtId="0" fontId="65" fillId="4" borderId="10" xfId="0" applyFont="1" applyFill="1" applyBorder="1" applyAlignment="1">
      <alignment horizontal="center" vertical="center" wrapText="1"/>
    </xf>
    <xf numFmtId="4" fontId="38" fillId="4" borderId="10" xfId="0" applyNumberFormat="1" applyFont="1" applyFill="1" applyBorder="1" applyAlignment="1">
      <alignment horizontal="center" vertical="center" wrapText="1"/>
    </xf>
    <xf numFmtId="175" fontId="66" fillId="4" borderId="10" xfId="0" applyNumberFormat="1" applyFont="1" applyFill="1" applyBorder="1" applyAlignment="1">
      <alignment horizontal="right" vertical="center"/>
    </xf>
    <xf numFmtId="175" fontId="67" fillId="4" borderId="10" xfId="0" applyNumberFormat="1" applyFont="1" applyFill="1" applyBorder="1" applyAlignment="1">
      <alignment horizontal="right" vertical="center"/>
    </xf>
    <xf numFmtId="3" fontId="38" fillId="37" borderId="10" xfId="0" applyNumberFormat="1" applyFont="1" applyFill="1" applyBorder="1" applyAlignment="1">
      <alignment horizontal="center" vertical="center" wrapText="1"/>
    </xf>
    <xf numFmtId="175" fontId="71" fillId="37" borderId="10" xfId="0" applyNumberFormat="1" applyFont="1" applyFill="1" applyBorder="1" applyAlignment="1">
      <alignment horizontal="right" vertical="center" wrapText="1"/>
    </xf>
    <xf numFmtId="0" fontId="38" fillId="38" borderId="10" xfId="0" applyFont="1" applyFill="1" applyBorder="1" applyAlignment="1">
      <alignment horizontal="right" vertical="center" wrapText="1"/>
    </xf>
    <xf numFmtId="2" fontId="59" fillId="33" borderId="10" xfId="0" applyNumberFormat="1" applyFont="1" applyFill="1" applyBorder="1" applyAlignment="1">
      <alignment horizontal="center" vertical="center" wrapText="1"/>
    </xf>
    <xf numFmtId="175" fontId="71" fillId="16" borderId="10" xfId="0" applyNumberFormat="1" applyFont="1" applyFill="1" applyBorder="1" applyAlignment="1">
      <alignment horizontal="right" vertical="center" wrapText="1"/>
    </xf>
    <xf numFmtId="0" fontId="38" fillId="4" borderId="10" xfId="0" applyFont="1" applyFill="1" applyBorder="1" applyAlignment="1">
      <alignment horizontal="center" vertical="center"/>
    </xf>
    <xf numFmtId="2" fontId="38" fillId="4" borderId="10" xfId="0" applyNumberFormat="1" applyFont="1" applyFill="1" applyBorder="1" applyAlignment="1">
      <alignment horizontal="center" vertical="center"/>
    </xf>
    <xf numFmtId="175" fontId="71" fillId="4" borderId="10" xfId="0" applyNumberFormat="1" applyFont="1" applyFill="1" applyBorder="1" applyAlignment="1">
      <alignment horizontal="right" vertical="center" wrapText="1"/>
    </xf>
    <xf numFmtId="2" fontId="38" fillId="0" borderId="10" xfId="0" applyNumberFormat="1" applyFont="1" applyBorder="1" applyAlignment="1">
      <alignment horizontal="center" vertical="center"/>
    </xf>
    <xf numFmtId="2" fontId="65" fillId="0" borderId="10" xfId="0" applyNumberFormat="1" applyFont="1" applyBorder="1" applyAlignment="1">
      <alignment horizontal="center" vertical="center"/>
    </xf>
    <xf numFmtId="1" fontId="38" fillId="0" borderId="10" xfId="0" applyNumberFormat="1" applyFont="1" applyBorder="1" applyAlignment="1">
      <alignment horizontal="center" vertical="center"/>
    </xf>
    <xf numFmtId="175" fontId="66" fillId="4" borderId="0" xfId="0" applyNumberFormat="1" applyFont="1" applyFill="1" applyAlignment="1">
      <alignment horizontal="right" vertical="center"/>
    </xf>
    <xf numFmtId="170" fontId="72" fillId="0" borderId="0" xfId="0" applyNumberFormat="1" applyFont="1" applyAlignment="1">
      <alignment vertical="center"/>
    </xf>
    <xf numFmtId="0" fontId="63" fillId="4" borderId="10" xfId="0" applyFont="1" applyFill="1" applyBorder="1" applyAlignment="1">
      <alignment horizontal="right" vertical="center"/>
    </xf>
    <xf numFmtId="0" fontId="38" fillId="3" borderId="10" xfId="0" applyFont="1" applyFill="1" applyBorder="1" applyAlignment="1">
      <alignment horizontal="right" vertical="center" wrapText="1"/>
    </xf>
    <xf numFmtId="0" fontId="65" fillId="3" borderId="10" xfId="0" applyFont="1" applyFill="1" applyBorder="1" applyAlignment="1">
      <alignment horizontal="center" vertical="center" wrapText="1"/>
    </xf>
    <xf numFmtId="1" fontId="38" fillId="3" borderId="10" xfId="0" applyNumberFormat="1" applyFont="1" applyFill="1" applyBorder="1" applyAlignment="1">
      <alignment horizontal="center" vertical="center"/>
    </xf>
    <xf numFmtId="175" fontId="71" fillId="3" borderId="10" xfId="0" applyNumberFormat="1" applyFont="1" applyFill="1" applyBorder="1" applyAlignment="1">
      <alignment horizontal="right" vertical="center" wrapText="1"/>
    </xf>
    <xf numFmtId="3" fontId="38" fillId="3" borderId="10" xfId="0" applyNumberFormat="1" applyFont="1" applyFill="1" applyBorder="1" applyAlignment="1">
      <alignment horizontal="center" vertical="center" wrapText="1"/>
    </xf>
    <xf numFmtId="0" fontId="38" fillId="16" borderId="10" xfId="0" applyFont="1" applyFill="1" applyBorder="1" applyAlignment="1">
      <alignment horizontal="right" vertical="center" wrapText="1"/>
    </xf>
    <xf numFmtId="0" fontId="38" fillId="16" borderId="10" xfId="0" applyFont="1" applyFill="1" applyBorder="1" applyAlignment="1">
      <alignment horizontal="center" vertical="center"/>
    </xf>
    <xf numFmtId="2" fontId="38" fillId="16" borderId="10" xfId="0" applyNumberFormat="1" applyFont="1" applyFill="1" applyBorder="1" applyAlignment="1">
      <alignment horizontal="center" vertical="center"/>
    </xf>
    <xf numFmtId="0" fontId="70" fillId="16" borderId="10" xfId="0" applyFont="1" applyFill="1" applyBorder="1" applyAlignment="1">
      <alignment horizontal="right" vertical="center"/>
    </xf>
    <xf numFmtId="0" fontId="38" fillId="0" borderId="10" xfId="0" applyFont="1" applyBorder="1" applyAlignment="1">
      <alignment horizontal="center" vertical="center" wrapText="1"/>
    </xf>
    <xf numFmtId="0" fontId="38" fillId="0" borderId="10" xfId="0" applyFont="1" applyBorder="1" applyAlignment="1">
      <alignment vertical="center" wrapText="1"/>
    </xf>
    <xf numFmtId="0" fontId="65" fillId="0" borderId="10" xfId="0" applyFont="1" applyBorder="1" applyAlignment="1">
      <alignment horizontal="center" wrapText="1"/>
    </xf>
    <xf numFmtId="4" fontId="38" fillId="0" borderId="10" xfId="0" applyNumberFormat="1" applyFont="1" applyBorder="1" applyAlignment="1">
      <alignment horizontal="center" wrapText="1"/>
    </xf>
    <xf numFmtId="170" fontId="73" fillId="0" borderId="0" xfId="0" applyNumberFormat="1" applyFont="1"/>
    <xf numFmtId="0" fontId="73" fillId="0" borderId="0" xfId="0" applyFont="1"/>
    <xf numFmtId="0" fontId="38" fillId="0" borderId="0" xfId="0" applyFont="1" applyAlignment="1">
      <alignment horizontal="left" vertical="center"/>
    </xf>
    <xf numFmtId="2" fontId="38" fillId="4" borderId="10" xfId="0" applyNumberFormat="1" applyFont="1" applyFill="1" applyBorder="1" applyAlignment="1">
      <alignment horizontal="right" vertical="center" wrapText="1"/>
    </xf>
    <xf numFmtId="170" fontId="38" fillId="0" borderId="0" xfId="0" applyNumberFormat="1" applyFont="1" applyAlignment="1">
      <alignment horizontal="center" vertical="center" wrapText="1"/>
    </xf>
    <xf numFmtId="2" fontId="38" fillId="4" borderId="24" xfId="0" applyNumberFormat="1" applyFont="1" applyFill="1" applyBorder="1" applyAlignment="1">
      <alignment horizontal="right" vertical="center" wrapText="1"/>
    </xf>
    <xf numFmtId="0" fontId="38" fillId="0" borderId="12" xfId="0" applyFont="1" applyBorder="1" applyAlignment="1">
      <alignment horizontal="center" vertical="center" wrapText="1"/>
    </xf>
    <xf numFmtId="0" fontId="38" fillId="0" borderId="12" xfId="0" applyFont="1" applyBorder="1" applyAlignment="1">
      <alignment vertical="center" wrapText="1"/>
    </xf>
    <xf numFmtId="0" fontId="65" fillId="0" borderId="12" xfId="0" applyFont="1" applyBorder="1" applyAlignment="1">
      <alignment horizontal="center" vertical="center" wrapText="1"/>
    </xf>
    <xf numFmtId="4" fontId="38" fillId="0" borderId="27" xfId="0" applyNumberFormat="1" applyFont="1" applyBorder="1" applyAlignment="1">
      <alignment horizontal="center" vertical="center" wrapText="1"/>
    </xf>
    <xf numFmtId="4" fontId="38" fillId="0" borderId="10" xfId="0" applyNumberFormat="1" applyFont="1" applyBorder="1" applyAlignment="1">
      <alignment horizontal="center" vertical="center"/>
    </xf>
    <xf numFmtId="0" fontId="38" fillId="38" borderId="10" xfId="0" applyFont="1" applyFill="1" applyBorder="1" applyAlignment="1">
      <alignment horizontal="right" vertical="center"/>
    </xf>
    <xf numFmtId="0" fontId="38" fillId="38" borderId="10" xfId="0" applyFont="1" applyFill="1" applyBorder="1" applyAlignment="1">
      <alignment horizontal="left" vertical="center" wrapText="1"/>
    </xf>
    <xf numFmtId="0" fontId="38" fillId="3" borderId="10" xfId="0" applyFont="1" applyFill="1" applyBorder="1" applyAlignment="1">
      <alignment horizontal="right" vertical="center"/>
    </xf>
    <xf numFmtId="0" fontId="38" fillId="38" borderId="10" xfId="0" applyFont="1" applyFill="1" applyBorder="1" applyAlignment="1">
      <alignment horizontal="left" vertical="center"/>
    </xf>
    <xf numFmtId="0" fontId="63" fillId="16" borderId="10" xfId="0" applyFont="1" applyFill="1" applyBorder="1" applyAlignment="1">
      <alignment horizontal="right" vertical="center"/>
    </xf>
    <xf numFmtId="176" fontId="38" fillId="0" borderId="10" xfId="0" applyNumberFormat="1" applyFont="1" applyBorder="1" applyAlignment="1">
      <alignment horizontal="center" vertical="center"/>
    </xf>
    <xf numFmtId="2" fontId="38" fillId="0" borderId="10" xfId="0" applyNumberFormat="1" applyFont="1" applyBorder="1" applyAlignment="1">
      <alignment horizontal="center" vertical="center" wrapText="1"/>
    </xf>
    <xf numFmtId="176" fontId="38" fillId="0" borderId="10" xfId="0" applyNumberFormat="1" applyFont="1" applyBorder="1" applyAlignment="1">
      <alignment horizontal="center" vertical="center" wrapText="1"/>
    </xf>
    <xf numFmtId="4" fontId="68" fillId="0" borderId="10" xfId="0" applyNumberFormat="1" applyFont="1" applyBorder="1" applyAlignment="1">
      <alignment horizontal="center" vertical="center"/>
    </xf>
    <xf numFmtId="0" fontId="72" fillId="0" borderId="0" xfId="0" applyFont="1" applyAlignment="1">
      <alignment vertical="center"/>
    </xf>
    <xf numFmtId="0" fontId="70" fillId="37" borderId="10" xfId="0" applyFont="1" applyFill="1" applyBorder="1" applyAlignment="1">
      <alignment horizontal="right" vertical="center"/>
    </xf>
    <xf numFmtId="0" fontId="38" fillId="37" borderId="10" xfId="0" applyFont="1" applyFill="1" applyBorder="1" applyAlignment="1">
      <alignment horizontal="right" vertical="center"/>
    </xf>
    <xf numFmtId="165" fontId="12" fillId="2" borderId="0" xfId="0" applyNumberFormat="1" applyFont="1" applyFill="1" applyAlignment="1">
      <alignment vertical="center"/>
    </xf>
    <xf numFmtId="0" fontId="0" fillId="0" borderId="0" xfId="0"/>
    <xf numFmtId="0" fontId="15" fillId="2" borderId="0" xfId="0" applyFont="1" applyFill="1"/>
    <xf numFmtId="0" fontId="15" fillId="2" borderId="0" xfId="0" applyFont="1" applyFill="1" applyAlignment="1">
      <alignment horizontal="left"/>
    </xf>
    <xf numFmtId="165" fontId="17" fillId="2" borderId="0" xfId="0" applyNumberFormat="1" applyFont="1" applyFill="1" applyAlignment="1">
      <alignment vertical="center"/>
    </xf>
    <xf numFmtId="165" fontId="19" fillId="2" borderId="0" xfId="0" applyNumberFormat="1" applyFont="1" applyFill="1" applyAlignment="1">
      <alignment vertical="center"/>
    </xf>
    <xf numFmtId="165" fontId="20" fillId="2" borderId="0" xfId="0" applyNumberFormat="1" applyFont="1" applyFill="1" applyAlignment="1">
      <alignment vertical="center"/>
    </xf>
    <xf numFmtId="0" fontId="1" fillId="2" borderId="0" xfId="0" applyFont="1" applyFill="1"/>
    <xf numFmtId="0" fontId="2" fillId="2" borderId="0" xfId="0" applyFont="1" applyFill="1" applyAlignment="1">
      <alignment vertical="center" wrapText="1"/>
    </xf>
    <xf numFmtId="0" fontId="10" fillId="2" borderId="0" xfId="0" applyFont="1" applyFill="1" applyAlignment="1">
      <alignment vertical="center" wrapText="1"/>
    </xf>
    <xf numFmtId="166" fontId="11" fillId="2" borderId="0" xfId="0" applyNumberFormat="1" applyFont="1" applyFill="1" applyAlignment="1">
      <alignment horizontal="center"/>
    </xf>
    <xf numFmtId="0" fontId="12" fillId="2" borderId="0" xfId="0" applyFont="1" applyFill="1"/>
    <xf numFmtId="49" fontId="15" fillId="2" borderId="0" xfId="0" applyNumberFormat="1" applyFont="1" applyFill="1"/>
    <xf numFmtId="0" fontId="21" fillId="0" borderId="0" xfId="0" applyFont="1"/>
    <xf numFmtId="49" fontId="21" fillId="2" borderId="0" xfId="0" applyNumberFormat="1" applyFont="1" applyFill="1"/>
    <xf numFmtId="165" fontId="28" fillId="5" borderId="0" xfId="0" applyNumberFormat="1" applyFont="1" applyFill="1"/>
    <xf numFmtId="164" fontId="21" fillId="3" borderId="0" xfId="0" applyNumberFormat="1" applyFont="1" applyFill="1"/>
    <xf numFmtId="168" fontId="30" fillId="3" borderId="0" xfId="0" applyNumberFormat="1" applyFont="1" applyFill="1" applyAlignment="1">
      <alignment horizontal="center" vertical="center"/>
    </xf>
    <xf numFmtId="164" fontId="30" fillId="3" borderId="0" xfId="0" applyNumberFormat="1" applyFont="1" applyFill="1" applyAlignment="1">
      <alignment horizontal="center" vertical="center"/>
    </xf>
    <xf numFmtId="172" fontId="29" fillId="18" borderId="5" xfId="0" applyNumberFormat="1" applyFont="1" applyFill="1" applyBorder="1" applyAlignment="1">
      <alignment horizontal="right" wrapText="1"/>
    </xf>
    <xf numFmtId="0" fontId="42" fillId="0" borderId="6" xfId="0" applyFont="1" applyBorder="1"/>
    <xf numFmtId="0" fontId="42" fillId="0" borderId="4" xfId="0" applyFont="1" applyBorder="1"/>
    <xf numFmtId="49" fontId="44" fillId="7" borderId="0" xfId="0" applyNumberFormat="1" applyFont="1" applyFill="1" applyAlignment="1">
      <alignment horizontal="center" textRotation="255" wrapText="1"/>
    </xf>
    <xf numFmtId="0" fontId="45" fillId="3" borderId="7" xfId="0" applyFont="1" applyFill="1" applyBorder="1" applyAlignment="1">
      <alignment wrapText="1"/>
    </xf>
    <xf numFmtId="0" fontId="42" fillId="0" borderId="8" xfId="0" applyFont="1" applyBorder="1"/>
    <xf numFmtId="0" fontId="42" fillId="0" borderId="9" xfId="0" applyFont="1" applyBorder="1"/>
    <xf numFmtId="172" fontId="29" fillId="17" borderId="5" xfId="0" applyNumberFormat="1" applyFont="1" applyFill="1" applyBorder="1" applyAlignment="1">
      <alignment horizontal="right" wrapText="1"/>
    </xf>
    <xf numFmtId="172" fontId="29" fillId="3" borderId="5" xfId="0" applyNumberFormat="1" applyFont="1" applyFill="1" applyBorder="1" applyAlignment="1">
      <alignment horizontal="right" wrapText="1"/>
    </xf>
    <xf numFmtId="172" fontId="29" fillId="13" borderId="5" xfId="0" applyNumberFormat="1" applyFont="1" applyFill="1" applyBorder="1" applyAlignment="1">
      <alignment horizontal="right" wrapText="1"/>
    </xf>
    <xf numFmtId="172" fontId="43" fillId="18" borderId="5" xfId="0" applyNumberFormat="1" applyFont="1" applyFill="1" applyBorder="1" applyAlignment="1">
      <alignment horizontal="right" wrapText="1"/>
    </xf>
    <xf numFmtId="0" fontId="32" fillId="8" borderId="5" xfId="0" applyFont="1" applyFill="1" applyBorder="1" applyAlignment="1">
      <alignment horizontal="center" vertical="center" wrapText="1"/>
    </xf>
    <xf numFmtId="49" fontId="48" fillId="0" borderId="0" xfId="0" applyNumberFormat="1" applyFont="1" applyAlignment="1">
      <alignment horizontal="center" vertical="center" wrapText="1"/>
    </xf>
    <xf numFmtId="0" fontId="33" fillId="0" borderId="0" xfId="0" applyFont="1" applyAlignment="1">
      <alignment horizontal="center" vertical="center" wrapText="1"/>
    </xf>
    <xf numFmtId="0" fontId="31" fillId="0" borderId="0" xfId="0" applyFont="1"/>
    <xf numFmtId="0" fontId="54" fillId="22" borderId="0" xfId="0" applyFont="1" applyFill="1" applyAlignment="1">
      <alignment horizontal="center"/>
    </xf>
    <xf numFmtId="0" fontId="55" fillId="22" borderId="0" xfId="0" applyFont="1" applyFill="1" applyAlignment="1">
      <alignment horizontal="center"/>
    </xf>
    <xf numFmtId="0" fontId="55" fillId="23" borderId="0" xfId="0" applyFont="1" applyFill="1" applyAlignment="1">
      <alignment horizontal="center"/>
    </xf>
    <xf numFmtId="0" fontId="57" fillId="24" borderId="0" xfId="0" applyFont="1" applyFill="1" applyAlignment="1">
      <alignment horizontal="left"/>
    </xf>
    <xf numFmtId="0" fontId="59" fillId="31" borderId="16" xfId="0" applyFont="1" applyFill="1" applyBorder="1" applyAlignment="1">
      <alignment horizontal="center" vertical="center" wrapText="1"/>
    </xf>
    <xf numFmtId="0" fontId="42" fillId="0" borderId="17" xfId="0" applyFont="1" applyBorder="1"/>
    <xf numFmtId="0" fontId="42" fillId="0" borderId="18" xfId="0" applyFont="1" applyBorder="1"/>
    <xf numFmtId="0" fontId="38" fillId="0" borderId="16" xfId="0" applyFont="1" applyBorder="1" applyAlignment="1">
      <alignment horizontal="right" vertical="center"/>
    </xf>
    <xf numFmtId="0" fontId="59" fillId="32" borderId="16" xfId="0" applyFont="1" applyFill="1" applyBorder="1" applyAlignment="1">
      <alignment horizontal="center" vertical="center" wrapText="1"/>
    </xf>
    <xf numFmtId="0" fontId="63" fillId="33" borderId="16" xfId="0" applyFont="1" applyFill="1" applyBorder="1" applyAlignment="1">
      <alignment horizontal="left" vertical="center" wrapText="1"/>
    </xf>
    <xf numFmtId="0" fontId="38" fillId="0" borderId="16" xfId="0" applyFont="1" applyBorder="1" applyAlignment="1">
      <alignment horizontal="left" vertical="center" wrapText="1"/>
    </xf>
    <xf numFmtId="0" fontId="63" fillId="36" borderId="16" xfId="0" applyFont="1" applyFill="1" applyBorder="1" applyAlignment="1">
      <alignment horizontal="left" vertical="center" wrapText="1"/>
    </xf>
    <xf numFmtId="0" fontId="70" fillId="37" borderId="16" xfId="0" applyFont="1" applyFill="1" applyBorder="1" applyAlignment="1">
      <alignment horizontal="left" vertical="center" wrapText="1"/>
    </xf>
    <xf numFmtId="3" fontId="38" fillId="0" borderId="19" xfId="0" applyNumberFormat="1" applyFont="1" applyBorder="1" applyAlignment="1">
      <alignment horizontal="center" vertical="center" wrapText="1"/>
    </xf>
    <xf numFmtId="0" fontId="42" fillId="0" borderId="21" xfId="0" applyFont="1" applyBorder="1"/>
    <xf numFmtId="175" fontId="66" fillId="34" borderId="20" xfId="0" applyNumberFormat="1" applyFont="1" applyFill="1" applyBorder="1" applyAlignment="1">
      <alignment horizontal="right" vertical="center"/>
    </xf>
    <xf numFmtId="0" fontId="42" fillId="0" borderId="22" xfId="0" applyFont="1" applyBorder="1"/>
    <xf numFmtId="0" fontId="38" fillId="4" borderId="19" xfId="0" applyFont="1" applyFill="1" applyBorder="1" applyAlignment="1">
      <alignment horizontal="right" vertical="center" wrapText="1"/>
    </xf>
    <xf numFmtId="0" fontId="65" fillId="0" borderId="19" xfId="0" applyFont="1" applyBorder="1" applyAlignment="1">
      <alignment horizontal="center" vertical="center" wrapText="1"/>
    </xf>
    <xf numFmtId="0" fontId="38" fillId="37" borderId="16" xfId="0" applyFont="1" applyFill="1" applyBorder="1" applyAlignment="1">
      <alignment horizontal="left" vertical="center"/>
    </xf>
    <xf numFmtId="0" fontId="38" fillId="4" borderId="16" xfId="0" applyFont="1" applyFill="1" applyBorder="1" applyAlignment="1">
      <alignment horizontal="left" vertical="center" wrapText="1"/>
    </xf>
    <xf numFmtId="0" fontId="38" fillId="38" borderId="19" xfId="0" applyFont="1" applyFill="1" applyBorder="1" applyAlignment="1">
      <alignment horizontal="left" vertical="center" wrapText="1"/>
    </xf>
    <xf numFmtId="0" fontId="42" fillId="0" borderId="23" xfId="0" applyFont="1" applyBorder="1"/>
    <xf numFmtId="0" fontId="38" fillId="4" borderId="16" xfId="0" applyFont="1" applyFill="1" applyBorder="1" applyAlignment="1">
      <alignment horizontal="left" vertical="center"/>
    </xf>
    <xf numFmtId="175" fontId="66" fillId="34" borderId="19" xfId="0" applyNumberFormat="1" applyFont="1" applyFill="1" applyBorder="1" applyAlignment="1">
      <alignment horizontal="right" vertical="center"/>
    </xf>
    <xf numFmtId="175" fontId="67" fillId="35" borderId="19" xfId="0" applyNumberFormat="1" applyFont="1" applyFill="1" applyBorder="1" applyAlignment="1">
      <alignment horizontal="right" vertical="center"/>
    </xf>
    <xf numFmtId="1" fontId="38" fillId="0" borderId="19" xfId="0" applyNumberFormat="1" applyFont="1" applyBorder="1" applyAlignment="1">
      <alignment horizontal="center" vertical="center"/>
    </xf>
    <xf numFmtId="170" fontId="38" fillId="0" borderId="0" xfId="0" applyNumberFormat="1" applyFont="1" applyAlignment="1">
      <alignment vertical="center"/>
    </xf>
    <xf numFmtId="0" fontId="70" fillId="4" borderId="16" xfId="0" applyFont="1" applyFill="1" applyBorder="1" applyAlignment="1">
      <alignment horizontal="left" vertical="center" wrapText="1"/>
    </xf>
    <xf numFmtId="0" fontId="38" fillId="3" borderId="16" xfId="0" applyFont="1" applyFill="1" applyBorder="1" applyAlignment="1">
      <alignment horizontal="left" vertical="center"/>
    </xf>
    <xf numFmtId="0" fontId="38" fillId="4" borderId="19" xfId="0" applyFont="1" applyFill="1" applyBorder="1" applyAlignment="1">
      <alignment horizontal="left" vertical="center" wrapText="1"/>
    </xf>
    <xf numFmtId="0" fontId="38" fillId="16" borderId="16" xfId="0" applyFont="1" applyFill="1" applyBorder="1" applyAlignment="1">
      <alignment horizontal="left" vertical="center"/>
    </xf>
    <xf numFmtId="0" fontId="68" fillId="0" borderId="16" xfId="0" applyFont="1" applyBorder="1" applyAlignment="1">
      <alignment horizontal="left" vertical="center" wrapText="1"/>
    </xf>
    <xf numFmtId="0" fontId="70" fillId="16" borderId="16" xfId="0" applyFont="1" applyFill="1" applyBorder="1" applyAlignment="1">
      <alignment horizontal="left" vertical="center" wrapText="1"/>
    </xf>
    <xf numFmtId="0" fontId="38" fillId="4" borderId="25" xfId="0" applyFont="1" applyFill="1" applyBorder="1" applyAlignment="1">
      <alignment horizontal="center" vertical="center" wrapText="1"/>
    </xf>
    <xf numFmtId="0" fontId="42" fillId="0" borderId="26" xfId="0" applyFont="1" applyBorder="1"/>
    <xf numFmtId="0" fontId="38" fillId="0" borderId="16" xfId="0" applyFont="1" applyBorder="1" applyAlignment="1">
      <alignment vertical="center" wrapText="1"/>
    </xf>
    <xf numFmtId="0" fontId="38" fillId="37" borderId="16" xfId="0" applyFont="1" applyFill="1" applyBorder="1" applyAlignment="1">
      <alignment horizontal="left" vertical="center" wrapText="1"/>
    </xf>
    <xf numFmtId="49" fontId="25" fillId="0" borderId="1" xfId="0" applyNumberFormat="1" applyFont="1" applyBorder="1" applyAlignment="1">
      <alignment horizontal="center" vertical="center" wrapText="1"/>
    </xf>
  </cellXfs>
  <cellStyles count="1">
    <cellStyle name="Normal" xfId="0" builtinId="0"/>
  </cellStyles>
  <dxfs count="4">
    <dxf>
      <border>
        <left style="thin">
          <color rgb="FFFFFFFF"/>
        </left>
        <right style="thin">
          <color rgb="FFFFFFFF"/>
        </right>
        <top style="thin">
          <color rgb="FFFFFFFF"/>
        </top>
        <bottom style="thin">
          <color rgb="FFFFFFFF"/>
        </bottom>
      </border>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s>
  <tableStyles count="1">
    <tableStyle name="BD-style" pivot="0" count="4" xr9:uid="{00000000-0011-0000-FFFF-FFFF00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285750</xdr:rowOff>
    </xdr:from>
    <xdr:ext cx="5095875" cy="14011275"/>
    <xdr:pic>
      <xdr:nvPicPr>
        <xdr:cNvPr id="2" name="image2.png" title="Image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0</xdr:row>
      <xdr:rowOff>0</xdr:rowOff>
    </xdr:from>
    <xdr:ext cx="11401425" cy="2057400"/>
    <xdr:pic>
      <xdr:nvPicPr>
        <xdr:cNvPr id="3" name="image1.png" title="Imagen">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381000</xdr:colOff>
      <xdr:row>0</xdr:row>
      <xdr:rowOff>0</xdr:rowOff>
    </xdr:from>
    <xdr:ext cx="7515225" cy="1409700"/>
    <xdr:pic>
      <xdr:nvPicPr>
        <xdr:cNvPr id="2" name="image1.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1" displayName="Tabla_1" ref="B1:F29">
  <tableColumns count="5">
    <tableColumn id="1" xr3:uid="{00000000-0010-0000-0000-000001000000}" name="Código Odoo"/>
    <tableColumn id="2" xr3:uid="{00000000-0010-0000-0000-000002000000}" name="Descripción"/>
    <tableColumn id="3" xr3:uid="{00000000-0010-0000-0000-000003000000}" name="Potencial Panel"/>
    <tableColumn id="4" xr3:uid="{00000000-0010-0000-0000-000004000000}" name="Und"/>
    <tableColumn id="5" xr3:uid="{00000000-0010-0000-0000-000005000000}" name="$"/>
  </tableColumns>
  <tableStyleInfo name="BD-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www.solenium.co/"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M46"/>
  <sheetViews>
    <sheetView showGridLines="0" workbookViewId="0"/>
  </sheetViews>
  <sheetFormatPr defaultColWidth="12.6328125" defaultRowHeight="15.75" customHeight="1"/>
  <cols>
    <col min="1" max="1" width="13.08984375" customWidth="1"/>
    <col min="2" max="6" width="11.6328125" customWidth="1"/>
    <col min="7" max="7" width="8" customWidth="1"/>
    <col min="8" max="10" width="11.6328125" customWidth="1"/>
    <col min="11" max="11" width="12.36328125" customWidth="1"/>
    <col min="12" max="12" width="11.6328125" customWidth="1"/>
    <col min="13" max="13" width="11.90625" customWidth="1"/>
  </cols>
  <sheetData>
    <row r="1" spans="1:13" ht="230.25" customHeight="1">
      <c r="A1" s="470"/>
      <c r="B1" s="464"/>
      <c r="C1" s="464"/>
      <c r="D1" s="464"/>
      <c r="E1" s="464"/>
      <c r="F1" s="464"/>
      <c r="G1" s="464"/>
      <c r="H1" s="464"/>
      <c r="I1" s="464"/>
      <c r="J1" s="464"/>
      <c r="K1" s="464"/>
      <c r="L1" s="464"/>
      <c r="M1" s="464"/>
    </row>
    <row r="2" spans="1:13" ht="21" customHeight="1">
      <c r="A2" s="471"/>
      <c r="B2" s="464"/>
      <c r="C2" s="464"/>
      <c r="D2" s="464"/>
      <c r="E2" s="464"/>
      <c r="F2" s="464"/>
      <c r="G2" s="2"/>
      <c r="H2" s="2"/>
      <c r="I2" s="2"/>
      <c r="J2" s="2"/>
      <c r="K2" s="2"/>
      <c r="L2" s="2"/>
      <c r="M2" s="2"/>
    </row>
    <row r="3" spans="1:13" ht="16.5" customHeight="1">
      <c r="A3" s="464"/>
      <c r="B3" s="464"/>
      <c r="C3" s="464"/>
      <c r="D3" s="464"/>
      <c r="E3" s="464"/>
      <c r="F3" s="464"/>
      <c r="G3" s="2"/>
      <c r="H3" s="1"/>
      <c r="I3" s="2"/>
      <c r="J3" s="2"/>
      <c r="K3" s="2"/>
      <c r="L3" s="2"/>
      <c r="M3" s="2"/>
    </row>
    <row r="4" spans="1:13" ht="10.5" customHeight="1">
      <c r="A4" s="464"/>
      <c r="B4" s="464"/>
      <c r="C4" s="464"/>
      <c r="D4" s="464"/>
      <c r="E4" s="464"/>
      <c r="F4" s="464"/>
      <c r="G4" s="2"/>
      <c r="H4" s="2"/>
      <c r="I4" s="2"/>
      <c r="J4" s="2"/>
      <c r="K4" s="2"/>
      <c r="L4" s="2"/>
      <c r="M4" s="2"/>
    </row>
    <row r="5" spans="1:13" ht="15.5">
      <c r="A5" s="464"/>
      <c r="B5" s="464"/>
      <c r="C5" s="464"/>
      <c r="D5" s="464"/>
      <c r="E5" s="464"/>
      <c r="F5" s="464"/>
      <c r="G5" s="2"/>
      <c r="H5" s="2"/>
      <c r="I5" s="2"/>
      <c r="J5" s="2"/>
      <c r="K5" s="2"/>
      <c r="L5" s="2"/>
      <c r="M5" s="2"/>
    </row>
    <row r="6" spans="1:13" ht="23.25" customHeight="1">
      <c r="A6" s="464"/>
      <c r="B6" s="464"/>
      <c r="C6" s="464"/>
      <c r="D6" s="464"/>
      <c r="E6" s="464"/>
      <c r="F6" s="464"/>
      <c r="G6" s="2"/>
      <c r="H6" s="2"/>
      <c r="I6" s="2"/>
      <c r="J6" s="2"/>
      <c r="K6" s="2"/>
      <c r="L6" s="2"/>
      <c r="M6" s="2"/>
    </row>
    <row r="7" spans="1:13" ht="30" customHeight="1">
      <c r="A7" s="464"/>
      <c r="B7" s="464"/>
      <c r="C7" s="464"/>
      <c r="D7" s="464"/>
      <c r="E7" s="464"/>
      <c r="F7" s="464"/>
      <c r="G7" s="2"/>
      <c r="H7" s="2"/>
      <c r="I7" s="2"/>
      <c r="J7" s="2"/>
      <c r="K7" s="2"/>
      <c r="L7" s="2"/>
      <c r="M7" s="2"/>
    </row>
    <row r="8" spans="1:13" ht="17.25" customHeight="1">
      <c r="A8" s="464"/>
      <c r="B8" s="464"/>
      <c r="C8" s="464"/>
      <c r="D8" s="464"/>
      <c r="E8" s="464"/>
      <c r="F8" s="464"/>
      <c r="G8" s="2"/>
      <c r="H8" s="2"/>
      <c r="I8" s="2"/>
      <c r="J8" s="2"/>
      <c r="K8" s="2"/>
      <c r="L8" s="2"/>
      <c r="M8" s="2"/>
    </row>
    <row r="9" spans="1:13" ht="18" customHeight="1">
      <c r="A9" s="464"/>
      <c r="B9" s="464"/>
      <c r="C9" s="464"/>
      <c r="D9" s="464"/>
      <c r="E9" s="464"/>
      <c r="F9" s="464"/>
      <c r="G9" s="2"/>
      <c r="H9" s="2"/>
      <c r="I9" s="2"/>
      <c r="J9" s="2"/>
      <c r="K9" s="2"/>
      <c r="L9" s="2"/>
      <c r="M9" s="2"/>
    </row>
    <row r="10" spans="1:13" ht="18" customHeight="1">
      <c r="A10" s="464"/>
      <c r="B10" s="464"/>
      <c r="C10" s="464"/>
      <c r="D10" s="464"/>
      <c r="E10" s="464"/>
      <c r="F10" s="464"/>
      <c r="G10" s="2"/>
      <c r="H10" s="2"/>
      <c r="I10" s="2"/>
      <c r="J10" s="2"/>
      <c r="K10" s="2"/>
      <c r="L10" s="2"/>
      <c r="M10" s="2"/>
    </row>
    <row r="11" spans="1:13" ht="12" customHeight="1">
      <c r="A11" s="464"/>
      <c r="B11" s="464"/>
      <c r="C11" s="464"/>
      <c r="D11" s="464"/>
      <c r="E11" s="464"/>
      <c r="F11" s="464"/>
      <c r="G11" s="2"/>
      <c r="H11" s="2"/>
      <c r="I11" s="2"/>
      <c r="J11" s="2"/>
      <c r="K11" s="2"/>
      <c r="L11" s="2"/>
      <c r="M11" s="2"/>
    </row>
    <row r="12" spans="1:13" ht="18" customHeight="1">
      <c r="A12" s="464"/>
      <c r="B12" s="464"/>
      <c r="C12" s="464"/>
      <c r="D12" s="464"/>
      <c r="E12" s="464"/>
      <c r="F12" s="464"/>
      <c r="G12" s="2"/>
      <c r="H12" s="2"/>
      <c r="I12" s="2"/>
      <c r="J12" s="2"/>
      <c r="K12" s="2"/>
      <c r="L12" s="2"/>
      <c r="M12" s="2"/>
    </row>
    <row r="13" spans="1:13" ht="18" customHeight="1">
      <c r="A13" s="464"/>
      <c r="B13" s="464"/>
      <c r="C13" s="464"/>
      <c r="D13" s="464"/>
      <c r="E13" s="464"/>
      <c r="F13" s="464"/>
      <c r="G13" s="2"/>
      <c r="H13" s="2"/>
      <c r="I13" s="2"/>
      <c r="J13" s="2"/>
      <c r="K13" s="2"/>
      <c r="L13" s="2"/>
      <c r="M13" s="2"/>
    </row>
    <row r="14" spans="1:13" ht="18" customHeight="1">
      <c r="A14" s="464"/>
      <c r="B14" s="464"/>
      <c r="C14" s="464"/>
      <c r="D14" s="464"/>
      <c r="E14" s="464"/>
      <c r="F14" s="464"/>
      <c r="G14" s="2"/>
      <c r="H14" s="2"/>
      <c r="I14" s="2"/>
      <c r="J14" s="2"/>
      <c r="K14" s="2"/>
      <c r="L14" s="2"/>
      <c r="M14" s="2"/>
    </row>
    <row r="15" spans="1:13" ht="24" customHeight="1">
      <c r="A15" s="464"/>
      <c r="B15" s="464"/>
      <c r="C15" s="464"/>
      <c r="D15" s="464"/>
      <c r="E15" s="464"/>
      <c r="F15" s="464"/>
      <c r="G15" s="2"/>
      <c r="H15" s="2"/>
      <c r="I15" s="2"/>
      <c r="J15" s="2"/>
      <c r="K15" s="2"/>
      <c r="L15" s="2"/>
      <c r="M15" s="2"/>
    </row>
    <row r="16" spans="1:13" ht="39.75" customHeight="1">
      <c r="A16" s="464"/>
      <c r="B16" s="464"/>
      <c r="C16" s="464"/>
      <c r="D16" s="464"/>
      <c r="E16" s="464"/>
      <c r="F16" s="464"/>
      <c r="G16" s="2"/>
      <c r="H16" s="2"/>
      <c r="I16" s="2"/>
      <c r="J16" s="2"/>
      <c r="K16" s="2"/>
      <c r="L16" s="2"/>
      <c r="M16" s="2"/>
    </row>
    <row r="17" spans="1:13" ht="30" customHeight="1">
      <c r="A17" s="464"/>
      <c r="B17" s="464"/>
      <c r="C17" s="464"/>
      <c r="D17" s="464"/>
      <c r="E17" s="464"/>
      <c r="F17" s="464"/>
      <c r="G17" s="2"/>
      <c r="H17" s="2"/>
      <c r="I17" s="2"/>
      <c r="J17" s="2"/>
      <c r="K17" s="2"/>
      <c r="L17" s="2"/>
      <c r="M17" s="2"/>
    </row>
    <row r="18" spans="1:13" ht="23.25" customHeight="1">
      <c r="A18" s="464"/>
      <c r="B18" s="464"/>
      <c r="C18" s="464"/>
      <c r="D18" s="464"/>
      <c r="E18" s="464"/>
      <c r="F18" s="464"/>
      <c r="G18" s="3"/>
      <c r="H18" s="4"/>
      <c r="I18" s="4"/>
      <c r="J18" s="4"/>
      <c r="K18" s="4"/>
      <c r="L18" s="4"/>
      <c r="M18" s="5"/>
    </row>
    <row r="19" spans="1:13" ht="18" customHeight="1">
      <c r="A19" s="464"/>
      <c r="B19" s="464"/>
      <c r="C19" s="464"/>
      <c r="D19" s="464"/>
      <c r="E19" s="464"/>
      <c r="F19" s="464"/>
      <c r="G19" s="3"/>
      <c r="H19" s="4"/>
      <c r="I19" s="4"/>
      <c r="J19" s="4"/>
      <c r="K19" s="4"/>
      <c r="L19" s="4"/>
      <c r="M19" s="5"/>
    </row>
    <row r="20" spans="1:13" ht="40.5" customHeight="1">
      <c r="A20" s="464"/>
      <c r="B20" s="464"/>
      <c r="C20" s="464"/>
      <c r="D20" s="464"/>
      <c r="E20" s="464"/>
      <c r="F20" s="464"/>
      <c r="G20" s="3"/>
      <c r="H20" s="4"/>
      <c r="I20" s="4"/>
      <c r="J20" s="4"/>
      <c r="K20" s="4"/>
      <c r="L20" s="4"/>
      <c r="M20" s="5"/>
    </row>
    <row r="21" spans="1:13" ht="18" customHeight="1">
      <c r="A21" s="464"/>
      <c r="B21" s="464"/>
      <c r="C21" s="464"/>
      <c r="D21" s="464"/>
      <c r="E21" s="464"/>
      <c r="F21" s="464"/>
      <c r="G21" s="6"/>
      <c r="H21" s="4"/>
      <c r="I21" s="4"/>
      <c r="J21" s="4"/>
      <c r="K21" s="4"/>
      <c r="L21" s="4"/>
      <c r="M21" s="7"/>
    </row>
    <row r="22" spans="1:13" ht="18" customHeight="1">
      <c r="A22" s="464"/>
      <c r="B22" s="464"/>
      <c r="C22" s="464"/>
      <c r="D22" s="464"/>
      <c r="E22" s="464"/>
      <c r="F22" s="464"/>
      <c r="G22" s="8"/>
      <c r="H22" s="4"/>
      <c r="I22" s="4"/>
      <c r="J22" s="4"/>
      <c r="K22" s="4"/>
      <c r="L22" s="4"/>
      <c r="M22" s="9"/>
    </row>
    <row r="23" spans="1:13" ht="12" customHeight="1">
      <c r="A23" s="464"/>
      <c r="B23" s="464"/>
      <c r="C23" s="464"/>
      <c r="D23" s="464"/>
      <c r="E23" s="464"/>
      <c r="F23" s="464"/>
      <c r="G23" s="10"/>
      <c r="H23" s="4"/>
      <c r="I23" s="4"/>
      <c r="J23" s="4"/>
      <c r="K23" s="4"/>
      <c r="L23" s="4"/>
      <c r="M23" s="9"/>
    </row>
    <row r="24" spans="1:13" ht="24" customHeight="1">
      <c r="A24" s="464"/>
      <c r="B24" s="464"/>
      <c r="C24" s="464"/>
      <c r="D24" s="464"/>
      <c r="E24" s="464"/>
      <c r="F24" s="464"/>
      <c r="G24" s="10"/>
      <c r="H24" s="4"/>
      <c r="I24" s="4"/>
      <c r="J24" s="4"/>
      <c r="K24" s="4"/>
      <c r="L24" s="4"/>
      <c r="M24" s="9"/>
    </row>
    <row r="25" spans="1:13" ht="18" customHeight="1">
      <c r="A25" s="464"/>
      <c r="B25" s="464"/>
      <c r="C25" s="464"/>
      <c r="D25" s="464"/>
      <c r="E25" s="464"/>
      <c r="F25" s="464"/>
      <c r="G25" s="11"/>
      <c r="H25" s="4"/>
      <c r="I25" s="4"/>
      <c r="J25" s="4"/>
      <c r="K25" s="4"/>
      <c r="L25" s="4"/>
      <c r="M25" s="12"/>
    </row>
    <row r="26" spans="1:13" ht="19.5" customHeight="1">
      <c r="A26" s="464"/>
      <c r="B26" s="464"/>
      <c r="C26" s="464"/>
      <c r="D26" s="464"/>
      <c r="E26" s="464"/>
      <c r="F26" s="464"/>
      <c r="G26" s="13"/>
      <c r="H26" s="472" t="s">
        <v>0</v>
      </c>
      <c r="I26" s="464"/>
      <c r="J26" s="464"/>
      <c r="K26" s="464"/>
      <c r="L26" s="464"/>
      <c r="M26" s="14"/>
    </row>
    <row r="27" spans="1:13" ht="19.5" customHeight="1">
      <c r="A27" s="464"/>
      <c r="B27" s="464"/>
      <c r="C27" s="464"/>
      <c r="D27" s="464"/>
      <c r="E27" s="464"/>
      <c r="F27" s="464"/>
      <c r="G27" s="15"/>
      <c r="H27" s="9"/>
      <c r="I27" s="473"/>
      <c r="J27" s="464"/>
      <c r="K27" s="464"/>
      <c r="L27" s="9"/>
      <c r="M27" s="16"/>
    </row>
    <row r="28" spans="1:13" ht="19.5" customHeight="1">
      <c r="A28" s="464"/>
      <c r="B28" s="464"/>
      <c r="C28" s="464"/>
      <c r="D28" s="464"/>
      <c r="E28" s="464"/>
      <c r="F28" s="464"/>
      <c r="G28" s="8"/>
      <c r="H28" s="463" t="s">
        <v>1</v>
      </c>
      <c r="I28" s="464"/>
      <c r="J28" s="464"/>
      <c r="K28" s="464"/>
      <c r="L28" s="464"/>
      <c r="M28" s="16"/>
    </row>
    <row r="29" spans="1:13" ht="17.25" customHeight="1">
      <c r="A29" s="464"/>
      <c r="B29" s="464"/>
      <c r="C29" s="464"/>
      <c r="D29" s="464"/>
      <c r="E29" s="464"/>
      <c r="F29" s="464"/>
      <c r="G29" s="17"/>
      <c r="H29" s="4"/>
      <c r="I29" s="4"/>
      <c r="J29" s="4"/>
      <c r="K29" s="4"/>
      <c r="L29" s="4"/>
      <c r="M29" s="18"/>
    </row>
    <row r="30" spans="1:13" ht="19.5" customHeight="1">
      <c r="A30" s="464"/>
      <c r="B30" s="464"/>
      <c r="C30" s="464"/>
      <c r="D30" s="464"/>
      <c r="E30" s="464"/>
      <c r="F30" s="464"/>
      <c r="G30" s="19"/>
      <c r="H30" s="474" t="s">
        <v>2</v>
      </c>
      <c r="I30" s="464"/>
      <c r="J30" s="464"/>
      <c r="K30" s="475" t="e">
        <f ca="1">PEPC!E10</f>
        <v>#NAME?</v>
      </c>
      <c r="L30" s="464"/>
      <c r="M30" s="21"/>
    </row>
    <row r="31" spans="1:13" ht="17.25" customHeight="1">
      <c r="A31" s="464"/>
      <c r="B31" s="464"/>
      <c r="C31" s="464"/>
      <c r="D31" s="464"/>
      <c r="E31" s="464"/>
      <c r="F31" s="464"/>
      <c r="G31" s="22"/>
      <c r="H31" s="463" t="s">
        <v>3</v>
      </c>
      <c r="I31" s="464"/>
      <c r="J31" s="4"/>
      <c r="K31" s="23">
        <f ca="1">TODAY()</f>
        <v>46171</v>
      </c>
      <c r="L31" s="24"/>
      <c r="M31" s="25"/>
    </row>
    <row r="32" spans="1:13" ht="18" customHeight="1">
      <c r="A32" s="464"/>
      <c r="B32" s="464"/>
      <c r="C32" s="464"/>
      <c r="D32" s="464"/>
      <c r="E32" s="464"/>
      <c r="F32" s="464"/>
      <c r="G32" s="26"/>
      <c r="H32" s="463" t="s">
        <v>4</v>
      </c>
      <c r="I32" s="464"/>
      <c r="J32" s="4"/>
      <c r="K32" s="23">
        <f ca="1">TODAY()+15</f>
        <v>46186</v>
      </c>
      <c r="L32" s="24"/>
      <c r="M32" s="27"/>
    </row>
    <row r="33" spans="1:13" ht="18" customHeight="1">
      <c r="A33" s="464"/>
      <c r="B33" s="464"/>
      <c r="C33" s="464"/>
      <c r="D33" s="464"/>
      <c r="E33" s="464"/>
      <c r="F33" s="464"/>
      <c r="G33" s="26"/>
      <c r="H33" s="4"/>
      <c r="I33" s="4"/>
      <c r="J33" s="4"/>
      <c r="K33" s="4"/>
      <c r="L33" s="4"/>
      <c r="M33" s="27"/>
    </row>
    <row r="34" spans="1:13" ht="18" customHeight="1">
      <c r="A34" s="464"/>
      <c r="B34" s="464"/>
      <c r="C34" s="464"/>
      <c r="D34" s="464"/>
      <c r="E34" s="464"/>
      <c r="F34" s="464"/>
      <c r="G34" s="26"/>
      <c r="H34" s="20" t="s">
        <v>5</v>
      </c>
      <c r="I34" s="28"/>
      <c r="J34" s="28"/>
      <c r="K34" s="28"/>
      <c r="L34" s="28"/>
      <c r="M34" s="27"/>
    </row>
    <row r="35" spans="1:13" ht="18" customHeight="1">
      <c r="A35" s="464"/>
      <c r="B35" s="464"/>
      <c r="C35" s="464"/>
      <c r="D35" s="464"/>
      <c r="E35" s="464"/>
      <c r="F35" s="464"/>
      <c r="G35" s="29"/>
      <c r="H35" s="465" t="s">
        <v>6</v>
      </c>
      <c r="I35" s="464"/>
      <c r="J35" s="464"/>
      <c r="K35" s="464"/>
      <c r="L35" s="464"/>
      <c r="M35" s="16"/>
    </row>
    <row r="36" spans="1:13" ht="18" customHeight="1">
      <c r="A36" s="464"/>
      <c r="B36" s="464"/>
      <c r="C36" s="464"/>
      <c r="D36" s="464"/>
      <c r="E36" s="464"/>
      <c r="F36" s="464"/>
      <c r="G36" s="29"/>
      <c r="H36" s="466" t="s">
        <v>7</v>
      </c>
      <c r="I36" s="464"/>
      <c r="J36" s="464"/>
      <c r="K36" s="464"/>
      <c r="L36" s="464"/>
      <c r="M36" s="16"/>
    </row>
    <row r="37" spans="1:13" ht="18" customHeight="1">
      <c r="A37" s="464"/>
      <c r="B37" s="464"/>
      <c r="C37" s="464"/>
      <c r="D37" s="464"/>
      <c r="E37" s="464"/>
      <c r="F37" s="464"/>
      <c r="G37" s="29"/>
      <c r="H37" s="465" t="s">
        <v>8</v>
      </c>
      <c r="I37" s="464"/>
      <c r="J37" s="464"/>
      <c r="K37" s="464"/>
      <c r="L37" s="464"/>
      <c r="M37" s="16"/>
    </row>
    <row r="38" spans="1:13" ht="18" customHeight="1">
      <c r="A38" s="464"/>
      <c r="B38" s="464"/>
      <c r="C38" s="464"/>
      <c r="D38" s="464"/>
      <c r="E38" s="464"/>
      <c r="F38" s="464"/>
      <c r="G38" s="29"/>
      <c r="H38" s="30"/>
      <c r="I38" s="22"/>
      <c r="J38" s="31"/>
      <c r="K38" s="31"/>
      <c r="L38" s="31"/>
      <c r="M38" s="16"/>
    </row>
    <row r="39" spans="1:13" ht="18" customHeight="1">
      <c r="A39" s="464"/>
      <c r="B39" s="464"/>
      <c r="C39" s="464"/>
      <c r="D39" s="464"/>
      <c r="E39" s="464"/>
      <c r="F39" s="464"/>
      <c r="G39" s="29"/>
      <c r="H39" s="467"/>
      <c r="I39" s="464"/>
      <c r="J39" s="32"/>
      <c r="K39" s="32"/>
      <c r="L39" s="32"/>
      <c r="M39" s="16"/>
    </row>
    <row r="40" spans="1:13" ht="18" customHeight="1">
      <c r="A40" s="464"/>
      <c r="B40" s="464"/>
      <c r="C40" s="464"/>
      <c r="D40" s="464"/>
      <c r="E40" s="464"/>
      <c r="F40" s="464"/>
      <c r="G40" s="29"/>
      <c r="H40" s="468" t="s">
        <v>9</v>
      </c>
      <c r="I40" s="464"/>
      <c r="J40" s="464"/>
      <c r="K40" s="464"/>
      <c r="L40" s="464"/>
      <c r="M40" s="16"/>
    </row>
    <row r="41" spans="1:13" ht="18" customHeight="1">
      <c r="A41" s="464"/>
      <c r="B41" s="464"/>
      <c r="C41" s="464"/>
      <c r="D41" s="464"/>
      <c r="E41" s="464"/>
      <c r="F41" s="464"/>
      <c r="G41" s="29"/>
      <c r="H41" s="468" t="s">
        <v>10</v>
      </c>
      <c r="I41" s="464"/>
      <c r="J41" s="33"/>
      <c r="K41" s="33"/>
      <c r="L41" s="33"/>
      <c r="M41" s="16"/>
    </row>
    <row r="42" spans="1:13" ht="18" customHeight="1">
      <c r="A42" s="464"/>
      <c r="B42" s="464"/>
      <c r="C42" s="464"/>
      <c r="D42" s="464"/>
      <c r="E42" s="464"/>
      <c r="F42" s="464"/>
      <c r="G42" s="29"/>
      <c r="H42" s="468" t="s">
        <v>11</v>
      </c>
      <c r="I42" s="464"/>
      <c r="J42" s="34"/>
      <c r="K42" s="34"/>
      <c r="L42" s="34"/>
      <c r="M42" s="16"/>
    </row>
    <row r="43" spans="1:13" ht="18" customHeight="1">
      <c r="A43" s="464"/>
      <c r="B43" s="464"/>
      <c r="C43" s="464"/>
      <c r="D43" s="464"/>
      <c r="E43" s="464"/>
      <c r="F43" s="464"/>
      <c r="G43" s="29"/>
      <c r="H43" s="469" t="s">
        <v>12</v>
      </c>
      <c r="I43" s="464"/>
      <c r="J43" s="34"/>
      <c r="K43" s="34"/>
      <c r="L43" s="34"/>
      <c r="M43" s="16"/>
    </row>
    <row r="44" spans="1:13" ht="18" customHeight="1">
      <c r="A44" s="464"/>
      <c r="B44" s="464"/>
      <c r="C44" s="464"/>
      <c r="D44" s="464"/>
      <c r="E44" s="464"/>
      <c r="F44" s="464"/>
      <c r="G44" s="29"/>
      <c r="H44" s="4"/>
      <c r="I44" s="4"/>
      <c r="J44" s="4"/>
      <c r="K44" s="4"/>
      <c r="L44" s="4"/>
      <c r="M44" s="16"/>
    </row>
    <row r="45" spans="1:13" ht="18" customHeight="1">
      <c r="A45" s="464"/>
      <c r="B45" s="464"/>
      <c r="C45" s="464"/>
      <c r="D45" s="464"/>
      <c r="E45" s="464"/>
      <c r="F45" s="464"/>
      <c r="G45" s="29"/>
      <c r="H45" s="4"/>
      <c r="I45" s="4"/>
      <c r="J45" s="4"/>
      <c r="K45" s="4"/>
      <c r="L45" s="4"/>
      <c r="M45" s="16"/>
    </row>
    <row r="46" spans="1:13" ht="18" customHeight="1">
      <c r="A46" s="464"/>
      <c r="B46" s="464"/>
      <c r="C46" s="464"/>
      <c r="D46" s="464"/>
      <c r="E46" s="464"/>
      <c r="F46" s="464"/>
      <c r="G46" s="29"/>
      <c r="H46" s="4"/>
      <c r="I46" s="4"/>
      <c r="J46" s="4"/>
      <c r="K46" s="4"/>
      <c r="L46" s="4"/>
      <c r="M46" s="16"/>
    </row>
  </sheetData>
  <mergeCells count="17">
    <mergeCell ref="A1:M1"/>
    <mergeCell ref="A2:F46"/>
    <mergeCell ref="H26:L26"/>
    <mergeCell ref="I27:K27"/>
    <mergeCell ref="H28:L28"/>
    <mergeCell ref="H30:J30"/>
    <mergeCell ref="K30:L30"/>
    <mergeCell ref="H39:I39"/>
    <mergeCell ref="H40:L40"/>
    <mergeCell ref="H41:I41"/>
    <mergeCell ref="H42:I42"/>
    <mergeCell ref="H43:I43"/>
    <mergeCell ref="H31:I31"/>
    <mergeCell ref="H32:I32"/>
    <mergeCell ref="H35:L35"/>
    <mergeCell ref="H36:L36"/>
    <mergeCell ref="H37:L37"/>
  </mergeCells>
  <hyperlinks>
    <hyperlink ref="H43" r:id="rId1" xr:uid="{00000000-0004-0000-0000-000000000000}"/>
  </hyperlinks>
  <printOptions horizontalCentered="1" gridLines="1"/>
  <pageMargins left="0" right="0" top="0" bottom="0" header="0" footer="0"/>
  <pageSetup fitToHeight="0" pageOrder="overThenDown" orientation="portrait" cellComments="atEnd"/>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1:I998"/>
  <sheetViews>
    <sheetView workbookViewId="0"/>
  </sheetViews>
  <sheetFormatPr defaultColWidth="12.6328125" defaultRowHeight="15.75" customHeight="1"/>
  <cols>
    <col min="3" max="3" width="27.7265625" customWidth="1"/>
    <col min="4" max="4" width="41.90625" customWidth="1"/>
    <col min="5" max="5" width="4.90625" customWidth="1"/>
    <col min="7" max="7" width="14.26953125" customWidth="1"/>
    <col min="8" max="8" width="21.36328125" customWidth="1"/>
  </cols>
  <sheetData>
    <row r="1" spans="3:9" ht="15.75" customHeight="1">
      <c r="D1" s="35"/>
    </row>
    <row r="2" spans="3:9" ht="15.75" customHeight="1">
      <c r="C2" s="36" t="s">
        <v>13</v>
      </c>
      <c r="D2" s="37" t="s">
        <v>14</v>
      </c>
      <c r="G2" s="38" t="s">
        <v>15</v>
      </c>
      <c r="H2" s="39">
        <v>3700</v>
      </c>
    </row>
    <row r="3" spans="3:9">
      <c r="C3" s="36" t="s">
        <v>16</v>
      </c>
      <c r="D3" s="40" t="s">
        <v>17</v>
      </c>
    </row>
    <row r="4" spans="3:9" ht="15.75" customHeight="1">
      <c r="C4" s="36" t="s">
        <v>18</v>
      </c>
      <c r="D4" s="37" t="s">
        <v>19</v>
      </c>
      <c r="G4" s="38" t="s">
        <v>20</v>
      </c>
      <c r="H4" s="41" t="e">
        <f t="array" aca="1" ref="H4" ca="1">_xludf.XLOOKUP($D$3,BD!C:C,BD!D:D,0,0)*_xludf.XLOOKUP($D$3,BD!C:C,BD!E:E,0,0)</f>
        <v>#NAME?</v>
      </c>
      <c r="I4" s="38" t="s">
        <v>21</v>
      </c>
    </row>
    <row r="5" spans="3:9" ht="15.75" customHeight="1">
      <c r="C5" s="36" t="s">
        <v>22</v>
      </c>
      <c r="D5" s="37" t="s">
        <v>23</v>
      </c>
      <c r="G5" s="38" t="s">
        <v>24</v>
      </c>
      <c r="H5" s="38" t="e">
        <f ca="1">H4/1000</f>
        <v>#NAME?</v>
      </c>
      <c r="I5" s="38" t="s">
        <v>25</v>
      </c>
    </row>
    <row r="6" spans="3:9" ht="15.75" customHeight="1">
      <c r="C6" s="36" t="str">
        <f>IFERROR(IF(ISNUMBER(SEARCH("Tracker",D5)), "Seleccione el proveedor", " "), " ")</f>
        <v>Seleccione el proveedor</v>
      </c>
      <c r="D6" s="37" t="s">
        <v>26</v>
      </c>
    </row>
    <row r="7" spans="3:9" ht="15.75" customHeight="1">
      <c r="C7" s="36"/>
      <c r="D7" s="36"/>
    </row>
    <row r="8" spans="3:9">
      <c r="C8" s="36" t="s">
        <v>27</v>
      </c>
      <c r="D8" s="40" t="s">
        <v>28</v>
      </c>
      <c r="E8" s="42"/>
      <c r="F8" s="38"/>
      <c r="G8" s="38"/>
    </row>
    <row r="9" spans="3:9" ht="15.75" customHeight="1">
      <c r="C9" s="36"/>
      <c r="D9" s="36"/>
      <c r="E9" s="43"/>
      <c r="F9" s="38"/>
      <c r="G9" s="38"/>
      <c r="H9" s="38"/>
      <c r="I9" s="42"/>
    </row>
    <row r="10" spans="3:9">
      <c r="C10" s="36" t="s">
        <v>29</v>
      </c>
      <c r="D10" s="40">
        <v>500</v>
      </c>
      <c r="E10" s="43"/>
    </row>
    <row r="11" spans="3:9">
      <c r="C11" s="36" t="s">
        <v>30</v>
      </c>
      <c r="D11" s="40">
        <v>70</v>
      </c>
    </row>
    <row r="12" spans="3:9" ht="15.75" customHeight="1">
      <c r="C12" s="36"/>
      <c r="D12" s="36"/>
    </row>
    <row r="13" spans="3:9">
      <c r="C13" s="36" t="s">
        <v>31</v>
      </c>
      <c r="D13" s="40" t="s">
        <v>32</v>
      </c>
    </row>
    <row r="14" spans="3:9" ht="15.75" customHeight="1">
      <c r="C14" s="36"/>
      <c r="D14" s="36"/>
    </row>
    <row r="15" spans="3:9" ht="15.75" customHeight="1">
      <c r="C15" s="476" t="s">
        <v>33</v>
      </c>
      <c r="D15" s="464"/>
    </row>
    <row r="16" spans="3:9" ht="15.75" customHeight="1">
      <c r="C16" s="36" t="s">
        <v>34</v>
      </c>
      <c r="D16" s="37" t="s">
        <v>35</v>
      </c>
    </row>
    <row r="17" spans="3:5" ht="15.75" customHeight="1">
      <c r="C17" s="44" t="s">
        <v>36</v>
      </c>
      <c r="D17" s="37" t="s">
        <v>37</v>
      </c>
    </row>
    <row r="18" spans="3:5" ht="15.75" customHeight="1">
      <c r="C18" s="36"/>
      <c r="D18" s="36"/>
    </row>
    <row r="19" spans="3:5" ht="15.75" customHeight="1">
      <c r="C19" s="36" t="s">
        <v>38</v>
      </c>
      <c r="D19" s="37" t="s">
        <v>37</v>
      </c>
    </row>
    <row r="20" spans="3:5" ht="15.75" customHeight="1">
      <c r="C20" s="36" t="str">
        <f>IFERROR(IF(ISNUMBER(SEARCH("Sí",D19)), "% Predio Rocoso", " "), " ")</f>
        <v xml:space="preserve"> </v>
      </c>
      <c r="D20" s="45">
        <v>0</v>
      </c>
    </row>
    <row r="21" spans="3:5" ht="15.75" customHeight="1">
      <c r="C21" s="36"/>
      <c r="D21" s="36"/>
    </row>
    <row r="22" spans="3:5" ht="12.5">
      <c r="C22" s="36" t="s">
        <v>39</v>
      </c>
      <c r="D22" s="37" t="s">
        <v>40</v>
      </c>
      <c r="E22" s="38" t="s">
        <v>41</v>
      </c>
    </row>
    <row r="23" spans="3:5" ht="20">
      <c r="C23" s="46" t="s">
        <v>42</v>
      </c>
      <c r="D23" s="37" t="s">
        <v>37</v>
      </c>
    </row>
    <row r="24" spans="3:5" ht="12.5">
      <c r="C24" s="36"/>
      <c r="D24" s="36"/>
    </row>
    <row r="25" spans="3:5" ht="14">
      <c r="C25" s="36" t="s">
        <v>43</v>
      </c>
      <c r="D25" s="40">
        <v>432</v>
      </c>
    </row>
    <row r="26" spans="3:5" ht="14">
      <c r="C26" s="36" t="s">
        <v>44</v>
      </c>
      <c r="D26" s="40">
        <v>20011</v>
      </c>
    </row>
    <row r="27" spans="3:5" ht="12.5">
      <c r="C27" s="36"/>
      <c r="D27" s="36"/>
    </row>
    <row r="28" spans="3:5" ht="12.5">
      <c r="C28" s="36" t="s">
        <v>45</v>
      </c>
      <c r="D28" s="37" t="s">
        <v>37</v>
      </c>
    </row>
    <row r="29" spans="3:5" ht="12.5">
      <c r="C29" s="36" t="s">
        <v>46</v>
      </c>
      <c r="D29" s="37" t="s">
        <v>47</v>
      </c>
    </row>
    <row r="30" spans="3:5" ht="12.5">
      <c r="C30" s="36" t="s">
        <v>48</v>
      </c>
      <c r="D30" s="47">
        <v>0.3</v>
      </c>
    </row>
    <row r="31" spans="3:5" ht="12.5">
      <c r="C31" s="36"/>
      <c r="D31" s="36"/>
    </row>
    <row r="32" spans="3:5" ht="12.5">
      <c r="C32" s="36"/>
      <c r="D32" s="36"/>
    </row>
    <row r="33" spans="3:6" ht="12.5">
      <c r="C33" s="36" t="s">
        <v>49</v>
      </c>
      <c r="D33" s="37" t="s">
        <v>40</v>
      </c>
    </row>
    <row r="34" spans="3:6" ht="12.5">
      <c r="C34" s="36" t="s">
        <v>50</v>
      </c>
      <c r="D34" s="37" t="s">
        <v>37</v>
      </c>
    </row>
    <row r="35" spans="3:6" ht="12.5">
      <c r="C35" s="36"/>
      <c r="D35" s="36"/>
    </row>
    <row r="36" spans="3:6" ht="14">
      <c r="C36" s="48" t="s">
        <v>51</v>
      </c>
      <c r="D36" s="49">
        <v>150</v>
      </c>
    </row>
    <row r="37" spans="3:6" ht="14">
      <c r="C37" s="48" t="s">
        <v>52</v>
      </c>
      <c r="D37" s="50">
        <v>4</v>
      </c>
    </row>
    <row r="38" spans="3:6" ht="14">
      <c r="C38" s="48" t="s">
        <v>53</v>
      </c>
      <c r="D38" s="40">
        <v>0.3</v>
      </c>
      <c r="F38" s="51"/>
    </row>
    <row r="39" spans="3:6" ht="14">
      <c r="C39" s="48" t="s">
        <v>54</v>
      </c>
      <c r="D39" s="40">
        <f>ROUNDUP((D36*D37*D38)*1.2,2)</f>
        <v>216</v>
      </c>
    </row>
    <row r="40" spans="3:6" ht="12.5">
      <c r="C40" s="36"/>
      <c r="D40" s="36"/>
    </row>
    <row r="41" spans="3:6" ht="12.5">
      <c r="C41" s="36" t="s">
        <v>55</v>
      </c>
      <c r="D41" s="37" t="s">
        <v>37</v>
      </c>
    </row>
    <row r="43" spans="3:6" ht="12.5">
      <c r="C43" s="52" t="s">
        <v>56</v>
      </c>
      <c r="D43" s="35"/>
    </row>
    <row r="44" spans="3:6" ht="12.5">
      <c r="C44" s="52" t="s">
        <v>57</v>
      </c>
      <c r="D44" s="35"/>
    </row>
    <row r="45" spans="3:6" ht="12.5">
      <c r="C45" s="52" t="s">
        <v>58</v>
      </c>
      <c r="D45" s="35"/>
    </row>
    <row r="46" spans="3:6" ht="12.5">
      <c r="C46" s="52" t="s">
        <v>59</v>
      </c>
      <c r="D46" s="35"/>
    </row>
    <row r="47" spans="3:6" ht="12.5">
      <c r="C47" s="52" t="s">
        <v>60</v>
      </c>
      <c r="D47" s="35"/>
    </row>
    <row r="48" spans="3:6" ht="12.5">
      <c r="C48" s="52" t="s">
        <v>61</v>
      </c>
      <c r="D48" s="35"/>
    </row>
    <row r="49" spans="4:4" ht="12.5">
      <c r="D49" s="35"/>
    </row>
    <row r="50" spans="4:4" ht="12.5">
      <c r="D50" s="35"/>
    </row>
    <row r="51" spans="4:4" ht="12.5">
      <c r="D51" s="35"/>
    </row>
    <row r="52" spans="4:4" ht="12.5">
      <c r="D52" s="35"/>
    </row>
    <row r="53" spans="4:4" ht="12.5">
      <c r="D53" s="35"/>
    </row>
    <row r="54" spans="4:4" ht="12.5">
      <c r="D54" s="35"/>
    </row>
    <row r="55" spans="4:4" ht="12.5">
      <c r="D55" s="35"/>
    </row>
    <row r="56" spans="4:4" ht="12.5">
      <c r="D56" s="35"/>
    </row>
    <row r="57" spans="4:4" ht="12.5">
      <c r="D57" s="35"/>
    </row>
    <row r="58" spans="4:4" ht="12.5">
      <c r="D58" s="35"/>
    </row>
    <row r="59" spans="4:4" ht="12.5">
      <c r="D59" s="35"/>
    </row>
    <row r="60" spans="4:4" ht="12.5">
      <c r="D60" s="35"/>
    </row>
    <row r="61" spans="4:4" ht="12.5">
      <c r="D61" s="35"/>
    </row>
    <row r="62" spans="4:4" ht="12.5">
      <c r="D62" s="35"/>
    </row>
    <row r="63" spans="4:4" ht="12.5">
      <c r="D63" s="35"/>
    </row>
    <row r="64" spans="4:4" ht="12.5">
      <c r="D64" s="35"/>
    </row>
    <row r="65" spans="4:4" ht="12.5">
      <c r="D65" s="35"/>
    </row>
    <row r="66" spans="4:4" ht="12.5">
      <c r="D66" s="35"/>
    </row>
    <row r="67" spans="4:4" ht="12.5">
      <c r="D67" s="35"/>
    </row>
    <row r="68" spans="4:4" ht="12.5">
      <c r="D68" s="35"/>
    </row>
    <row r="69" spans="4:4" ht="12.5">
      <c r="D69" s="35"/>
    </row>
    <row r="70" spans="4:4" ht="12.5">
      <c r="D70" s="35"/>
    </row>
    <row r="71" spans="4:4" ht="12.5">
      <c r="D71" s="35"/>
    </row>
    <row r="72" spans="4:4" ht="12.5">
      <c r="D72" s="35"/>
    </row>
    <row r="73" spans="4:4" ht="12.5">
      <c r="D73" s="35"/>
    </row>
    <row r="74" spans="4:4" ht="12.5">
      <c r="D74" s="35"/>
    </row>
    <row r="75" spans="4:4" ht="12.5">
      <c r="D75" s="35"/>
    </row>
    <row r="76" spans="4:4" ht="12.5">
      <c r="D76" s="35"/>
    </row>
    <row r="77" spans="4:4" ht="12.5">
      <c r="D77" s="35"/>
    </row>
    <row r="78" spans="4:4" ht="12.5">
      <c r="D78" s="35"/>
    </row>
    <row r="79" spans="4:4" ht="12.5">
      <c r="D79" s="35"/>
    </row>
    <row r="80" spans="4:4" ht="12.5">
      <c r="D80" s="35"/>
    </row>
    <row r="81" spans="4:4" ht="12.5">
      <c r="D81" s="35"/>
    </row>
    <row r="82" spans="4:4" ht="12.5">
      <c r="D82" s="35"/>
    </row>
    <row r="83" spans="4:4" ht="12.5">
      <c r="D83" s="35"/>
    </row>
    <row r="84" spans="4:4" ht="12.5">
      <c r="D84" s="35"/>
    </row>
    <row r="85" spans="4:4" ht="12.5">
      <c r="D85" s="35"/>
    </row>
    <row r="86" spans="4:4" ht="12.5">
      <c r="D86" s="35"/>
    </row>
    <row r="87" spans="4:4" ht="12.5">
      <c r="D87" s="35"/>
    </row>
    <row r="88" spans="4:4" ht="12.5">
      <c r="D88" s="35"/>
    </row>
    <row r="89" spans="4:4" ht="12.5">
      <c r="D89" s="35"/>
    </row>
    <row r="90" spans="4:4" ht="12.5">
      <c r="D90" s="35"/>
    </row>
    <row r="91" spans="4:4" ht="12.5">
      <c r="D91" s="35"/>
    </row>
    <row r="92" spans="4:4" ht="12.5">
      <c r="D92" s="35"/>
    </row>
    <row r="93" spans="4:4" ht="12.5">
      <c r="D93" s="35"/>
    </row>
    <row r="94" spans="4:4" ht="12.5">
      <c r="D94" s="35"/>
    </row>
    <row r="95" spans="4:4" ht="12.5">
      <c r="D95" s="35"/>
    </row>
    <row r="96" spans="4:4" ht="12.5">
      <c r="D96" s="35"/>
    </row>
    <row r="97" spans="4:4" ht="12.5">
      <c r="D97" s="35"/>
    </row>
    <row r="98" spans="4:4" ht="12.5">
      <c r="D98" s="35"/>
    </row>
    <row r="99" spans="4:4" ht="12.5">
      <c r="D99" s="35"/>
    </row>
    <row r="100" spans="4:4" ht="12.5">
      <c r="D100" s="35"/>
    </row>
    <row r="101" spans="4:4" ht="12.5">
      <c r="D101" s="35"/>
    </row>
    <row r="102" spans="4:4" ht="12.5">
      <c r="D102" s="35"/>
    </row>
    <row r="103" spans="4:4" ht="12.5">
      <c r="D103" s="35"/>
    </row>
    <row r="104" spans="4:4" ht="12.5">
      <c r="D104" s="35"/>
    </row>
    <row r="105" spans="4:4" ht="12.5">
      <c r="D105" s="35"/>
    </row>
    <row r="106" spans="4:4" ht="12.5">
      <c r="D106" s="35"/>
    </row>
    <row r="107" spans="4:4" ht="12.5">
      <c r="D107" s="35"/>
    </row>
    <row r="108" spans="4:4" ht="12.5">
      <c r="D108" s="35"/>
    </row>
    <row r="109" spans="4:4" ht="12.5">
      <c r="D109" s="35"/>
    </row>
    <row r="110" spans="4:4" ht="12.5">
      <c r="D110" s="35"/>
    </row>
    <row r="111" spans="4:4" ht="12.5">
      <c r="D111" s="35"/>
    </row>
    <row r="112" spans="4:4" ht="12.5">
      <c r="D112" s="35"/>
    </row>
    <row r="113" spans="4:4" ht="12.5">
      <c r="D113" s="35"/>
    </row>
    <row r="114" spans="4:4" ht="12.5">
      <c r="D114" s="35"/>
    </row>
    <row r="115" spans="4:4" ht="12.5">
      <c r="D115" s="35"/>
    </row>
    <row r="116" spans="4:4" ht="12.5">
      <c r="D116" s="35"/>
    </row>
    <row r="117" spans="4:4" ht="12.5">
      <c r="D117" s="35"/>
    </row>
    <row r="118" spans="4:4" ht="12.5">
      <c r="D118" s="35"/>
    </row>
    <row r="119" spans="4:4" ht="12.5">
      <c r="D119" s="35"/>
    </row>
    <row r="120" spans="4:4" ht="12.5">
      <c r="D120" s="35"/>
    </row>
    <row r="121" spans="4:4" ht="12.5">
      <c r="D121" s="35"/>
    </row>
    <row r="122" spans="4:4" ht="12.5">
      <c r="D122" s="35"/>
    </row>
    <row r="123" spans="4:4" ht="12.5">
      <c r="D123" s="35"/>
    </row>
    <row r="124" spans="4:4" ht="12.5">
      <c r="D124" s="35"/>
    </row>
    <row r="125" spans="4:4" ht="12.5">
      <c r="D125" s="35"/>
    </row>
    <row r="126" spans="4:4" ht="12.5">
      <c r="D126" s="35"/>
    </row>
    <row r="127" spans="4:4" ht="12.5">
      <c r="D127" s="35"/>
    </row>
    <row r="128" spans="4:4" ht="12.5">
      <c r="D128" s="35"/>
    </row>
    <row r="129" spans="4:4" ht="12.5">
      <c r="D129" s="35"/>
    </row>
    <row r="130" spans="4:4" ht="12.5">
      <c r="D130" s="35"/>
    </row>
    <row r="131" spans="4:4" ht="12.5">
      <c r="D131" s="35"/>
    </row>
    <row r="132" spans="4:4" ht="12.5">
      <c r="D132" s="35"/>
    </row>
    <row r="133" spans="4:4" ht="12.5">
      <c r="D133" s="35"/>
    </row>
    <row r="134" spans="4:4" ht="12.5">
      <c r="D134" s="35"/>
    </row>
    <row r="135" spans="4:4" ht="12.5">
      <c r="D135" s="35"/>
    </row>
    <row r="136" spans="4:4" ht="12.5">
      <c r="D136" s="35"/>
    </row>
    <row r="137" spans="4:4" ht="12.5">
      <c r="D137" s="35"/>
    </row>
    <row r="138" spans="4:4" ht="12.5">
      <c r="D138" s="35"/>
    </row>
    <row r="139" spans="4:4" ht="12.5">
      <c r="D139" s="35"/>
    </row>
    <row r="140" spans="4:4" ht="12.5">
      <c r="D140" s="35"/>
    </row>
    <row r="141" spans="4:4" ht="12.5">
      <c r="D141" s="35"/>
    </row>
    <row r="142" spans="4:4" ht="12.5">
      <c r="D142" s="35"/>
    </row>
    <row r="143" spans="4:4" ht="12.5">
      <c r="D143" s="35"/>
    </row>
    <row r="144" spans="4:4" ht="12.5">
      <c r="D144" s="35"/>
    </row>
    <row r="145" spans="4:4" ht="12.5">
      <c r="D145" s="35"/>
    </row>
    <row r="146" spans="4:4" ht="12.5">
      <c r="D146" s="35"/>
    </row>
    <row r="147" spans="4:4" ht="12.5">
      <c r="D147" s="35"/>
    </row>
    <row r="148" spans="4:4" ht="12.5">
      <c r="D148" s="35"/>
    </row>
    <row r="149" spans="4:4" ht="12.5">
      <c r="D149" s="35"/>
    </row>
    <row r="150" spans="4:4" ht="12.5">
      <c r="D150" s="35"/>
    </row>
    <row r="151" spans="4:4" ht="12.5">
      <c r="D151" s="35"/>
    </row>
    <row r="152" spans="4:4" ht="12.5">
      <c r="D152" s="35"/>
    </row>
    <row r="153" spans="4:4" ht="12.5">
      <c r="D153" s="35"/>
    </row>
    <row r="154" spans="4:4" ht="12.5">
      <c r="D154" s="35"/>
    </row>
    <row r="155" spans="4:4" ht="12.5">
      <c r="D155" s="35"/>
    </row>
    <row r="156" spans="4:4" ht="12.5">
      <c r="D156" s="35"/>
    </row>
    <row r="157" spans="4:4" ht="12.5">
      <c r="D157" s="35"/>
    </row>
    <row r="158" spans="4:4" ht="12.5">
      <c r="D158" s="35"/>
    </row>
    <row r="159" spans="4:4" ht="12.5">
      <c r="D159" s="35"/>
    </row>
    <row r="160" spans="4:4" ht="12.5">
      <c r="D160" s="35"/>
    </row>
    <row r="161" spans="4:4" ht="12.5">
      <c r="D161" s="35"/>
    </row>
    <row r="162" spans="4:4" ht="12.5">
      <c r="D162" s="35"/>
    </row>
    <row r="163" spans="4:4" ht="12.5">
      <c r="D163" s="35"/>
    </row>
    <row r="164" spans="4:4" ht="12.5">
      <c r="D164" s="35"/>
    </row>
    <row r="165" spans="4:4" ht="12.5">
      <c r="D165" s="35"/>
    </row>
    <row r="166" spans="4:4" ht="12.5">
      <c r="D166" s="35"/>
    </row>
    <row r="167" spans="4:4" ht="12.5">
      <c r="D167" s="35"/>
    </row>
    <row r="168" spans="4:4" ht="12.5">
      <c r="D168" s="35"/>
    </row>
    <row r="169" spans="4:4" ht="12.5">
      <c r="D169" s="35"/>
    </row>
    <row r="170" spans="4:4" ht="12.5">
      <c r="D170" s="35"/>
    </row>
    <row r="171" spans="4:4" ht="12.5">
      <c r="D171" s="35"/>
    </row>
    <row r="172" spans="4:4" ht="12.5">
      <c r="D172" s="35"/>
    </row>
    <row r="173" spans="4:4" ht="12.5">
      <c r="D173" s="35"/>
    </row>
    <row r="174" spans="4:4" ht="12.5">
      <c r="D174" s="35"/>
    </row>
    <row r="175" spans="4:4" ht="12.5">
      <c r="D175" s="35"/>
    </row>
    <row r="176" spans="4:4" ht="12.5">
      <c r="D176" s="35"/>
    </row>
    <row r="177" spans="4:4" ht="12.5">
      <c r="D177" s="35"/>
    </row>
    <row r="178" spans="4:4" ht="12.5">
      <c r="D178" s="35"/>
    </row>
    <row r="179" spans="4:4" ht="12.5">
      <c r="D179" s="35"/>
    </row>
    <row r="180" spans="4:4" ht="12.5">
      <c r="D180" s="35"/>
    </row>
    <row r="181" spans="4:4" ht="12.5">
      <c r="D181" s="35"/>
    </row>
    <row r="182" spans="4:4" ht="12.5">
      <c r="D182" s="35"/>
    </row>
    <row r="183" spans="4:4" ht="12.5">
      <c r="D183" s="35"/>
    </row>
    <row r="184" spans="4:4" ht="12.5">
      <c r="D184" s="35"/>
    </row>
    <row r="185" spans="4:4" ht="12.5">
      <c r="D185" s="35"/>
    </row>
    <row r="186" spans="4:4" ht="12.5">
      <c r="D186" s="35"/>
    </row>
    <row r="187" spans="4:4" ht="12.5">
      <c r="D187" s="35"/>
    </row>
    <row r="188" spans="4:4" ht="12.5">
      <c r="D188" s="35"/>
    </row>
    <row r="189" spans="4:4" ht="12.5">
      <c r="D189" s="35"/>
    </row>
    <row r="190" spans="4:4" ht="12.5">
      <c r="D190" s="35"/>
    </row>
    <row r="191" spans="4:4" ht="12.5">
      <c r="D191" s="35"/>
    </row>
    <row r="192" spans="4:4" ht="12.5">
      <c r="D192" s="35"/>
    </row>
    <row r="193" spans="4:4" ht="12.5">
      <c r="D193" s="35"/>
    </row>
    <row r="194" spans="4:4" ht="12.5">
      <c r="D194" s="35"/>
    </row>
    <row r="195" spans="4:4" ht="12.5">
      <c r="D195" s="35"/>
    </row>
    <row r="196" spans="4:4" ht="12.5">
      <c r="D196" s="35"/>
    </row>
    <row r="197" spans="4:4" ht="12.5">
      <c r="D197" s="35"/>
    </row>
    <row r="198" spans="4:4" ht="12.5">
      <c r="D198" s="35"/>
    </row>
    <row r="199" spans="4:4" ht="12.5">
      <c r="D199" s="35"/>
    </row>
    <row r="200" spans="4:4" ht="12.5">
      <c r="D200" s="35"/>
    </row>
    <row r="201" spans="4:4" ht="12.5">
      <c r="D201" s="35"/>
    </row>
    <row r="202" spans="4:4" ht="12.5">
      <c r="D202" s="35"/>
    </row>
    <row r="203" spans="4:4" ht="12.5">
      <c r="D203" s="35"/>
    </row>
    <row r="204" spans="4:4" ht="12.5">
      <c r="D204" s="35"/>
    </row>
    <row r="205" spans="4:4" ht="12.5">
      <c r="D205" s="35"/>
    </row>
    <row r="206" spans="4:4" ht="12.5">
      <c r="D206" s="35"/>
    </row>
    <row r="207" spans="4:4" ht="12.5">
      <c r="D207" s="35"/>
    </row>
    <row r="208" spans="4:4" ht="12.5">
      <c r="D208" s="35"/>
    </row>
    <row r="209" spans="4:4" ht="12.5">
      <c r="D209" s="35"/>
    </row>
    <row r="210" spans="4:4" ht="12.5">
      <c r="D210" s="35"/>
    </row>
    <row r="211" spans="4:4" ht="12.5">
      <c r="D211" s="35"/>
    </row>
    <row r="212" spans="4:4" ht="12.5">
      <c r="D212" s="35"/>
    </row>
    <row r="213" spans="4:4" ht="12.5">
      <c r="D213" s="35"/>
    </row>
    <row r="214" spans="4:4" ht="12.5">
      <c r="D214" s="35"/>
    </row>
    <row r="215" spans="4:4" ht="12.5">
      <c r="D215" s="35"/>
    </row>
    <row r="216" spans="4:4" ht="12.5">
      <c r="D216" s="35"/>
    </row>
    <row r="217" spans="4:4" ht="12.5">
      <c r="D217" s="35"/>
    </row>
    <row r="218" spans="4:4" ht="12.5">
      <c r="D218" s="35"/>
    </row>
    <row r="219" spans="4:4" ht="12.5">
      <c r="D219" s="35"/>
    </row>
    <row r="220" spans="4:4" ht="12.5">
      <c r="D220" s="35"/>
    </row>
    <row r="221" spans="4:4" ht="12.5">
      <c r="D221" s="35"/>
    </row>
    <row r="222" spans="4:4" ht="12.5">
      <c r="D222" s="35"/>
    </row>
    <row r="223" spans="4:4" ht="12.5">
      <c r="D223" s="35"/>
    </row>
    <row r="224" spans="4:4" ht="12.5">
      <c r="D224" s="35"/>
    </row>
    <row r="225" spans="4:4" ht="12.5">
      <c r="D225" s="35"/>
    </row>
    <row r="226" spans="4:4" ht="12.5">
      <c r="D226" s="35"/>
    </row>
    <row r="227" spans="4:4" ht="12.5">
      <c r="D227" s="35"/>
    </row>
    <row r="228" spans="4:4" ht="12.5">
      <c r="D228" s="35"/>
    </row>
    <row r="229" spans="4:4" ht="12.5">
      <c r="D229" s="35"/>
    </row>
    <row r="230" spans="4:4" ht="12.5">
      <c r="D230" s="35"/>
    </row>
    <row r="231" spans="4:4" ht="12.5">
      <c r="D231" s="35"/>
    </row>
    <row r="232" spans="4:4" ht="12.5">
      <c r="D232" s="35"/>
    </row>
    <row r="233" spans="4:4" ht="12.5">
      <c r="D233" s="35"/>
    </row>
    <row r="234" spans="4:4" ht="12.5">
      <c r="D234" s="35"/>
    </row>
    <row r="235" spans="4:4" ht="12.5">
      <c r="D235" s="35"/>
    </row>
    <row r="236" spans="4:4" ht="12.5">
      <c r="D236" s="35"/>
    </row>
    <row r="237" spans="4:4" ht="12.5">
      <c r="D237" s="35"/>
    </row>
    <row r="238" spans="4:4" ht="12.5">
      <c r="D238" s="35"/>
    </row>
    <row r="239" spans="4:4" ht="12.5">
      <c r="D239" s="35"/>
    </row>
    <row r="240" spans="4:4" ht="12.5">
      <c r="D240" s="35"/>
    </row>
    <row r="241" spans="4:4" ht="12.5">
      <c r="D241" s="35"/>
    </row>
    <row r="242" spans="4:4" ht="12.5">
      <c r="D242" s="35"/>
    </row>
    <row r="243" spans="4:4" ht="12.5">
      <c r="D243" s="35"/>
    </row>
    <row r="244" spans="4:4" ht="12.5">
      <c r="D244" s="35"/>
    </row>
    <row r="245" spans="4:4" ht="12.5">
      <c r="D245" s="35"/>
    </row>
    <row r="246" spans="4:4" ht="12.5">
      <c r="D246" s="35"/>
    </row>
    <row r="247" spans="4:4" ht="12.5">
      <c r="D247" s="35"/>
    </row>
    <row r="248" spans="4:4" ht="12.5">
      <c r="D248" s="35"/>
    </row>
    <row r="249" spans="4:4" ht="12.5">
      <c r="D249" s="35"/>
    </row>
    <row r="250" spans="4:4" ht="12.5">
      <c r="D250" s="35"/>
    </row>
    <row r="251" spans="4:4" ht="12.5">
      <c r="D251" s="35"/>
    </row>
    <row r="252" spans="4:4" ht="12.5">
      <c r="D252" s="35"/>
    </row>
    <row r="253" spans="4:4" ht="12.5">
      <c r="D253" s="35"/>
    </row>
    <row r="254" spans="4:4" ht="12.5">
      <c r="D254" s="35"/>
    </row>
    <row r="255" spans="4:4" ht="12.5">
      <c r="D255" s="35"/>
    </row>
    <row r="256" spans="4:4" ht="12.5">
      <c r="D256" s="35"/>
    </row>
    <row r="257" spans="4:4" ht="12.5">
      <c r="D257" s="35"/>
    </row>
    <row r="258" spans="4:4" ht="12.5">
      <c r="D258" s="35"/>
    </row>
    <row r="259" spans="4:4" ht="12.5">
      <c r="D259" s="35"/>
    </row>
    <row r="260" spans="4:4" ht="12.5">
      <c r="D260" s="35"/>
    </row>
    <row r="261" spans="4:4" ht="12.5">
      <c r="D261" s="35"/>
    </row>
    <row r="262" spans="4:4" ht="12.5">
      <c r="D262" s="35"/>
    </row>
    <row r="263" spans="4:4" ht="12.5">
      <c r="D263" s="35"/>
    </row>
    <row r="264" spans="4:4" ht="12.5">
      <c r="D264" s="35"/>
    </row>
    <row r="265" spans="4:4" ht="12.5">
      <c r="D265" s="35"/>
    </row>
    <row r="266" spans="4:4" ht="12.5">
      <c r="D266" s="35"/>
    </row>
    <row r="267" spans="4:4" ht="12.5">
      <c r="D267" s="35"/>
    </row>
    <row r="268" spans="4:4" ht="12.5">
      <c r="D268" s="35"/>
    </row>
    <row r="269" spans="4:4" ht="12.5">
      <c r="D269" s="35"/>
    </row>
    <row r="270" spans="4:4" ht="12.5">
      <c r="D270" s="35"/>
    </row>
    <row r="271" spans="4:4" ht="12.5">
      <c r="D271" s="35"/>
    </row>
    <row r="272" spans="4:4" ht="12.5">
      <c r="D272" s="35"/>
    </row>
    <row r="273" spans="4:4" ht="12.5">
      <c r="D273" s="35"/>
    </row>
    <row r="274" spans="4:4" ht="12.5">
      <c r="D274" s="35"/>
    </row>
    <row r="275" spans="4:4" ht="12.5">
      <c r="D275" s="35"/>
    </row>
    <row r="276" spans="4:4" ht="12.5">
      <c r="D276" s="35"/>
    </row>
    <row r="277" spans="4:4" ht="12.5">
      <c r="D277" s="35"/>
    </row>
    <row r="278" spans="4:4" ht="12.5">
      <c r="D278" s="35"/>
    </row>
    <row r="279" spans="4:4" ht="12.5">
      <c r="D279" s="35"/>
    </row>
    <row r="280" spans="4:4" ht="12.5">
      <c r="D280" s="35"/>
    </row>
    <row r="281" spans="4:4" ht="12.5">
      <c r="D281" s="35"/>
    </row>
    <row r="282" spans="4:4" ht="12.5">
      <c r="D282" s="35"/>
    </row>
    <row r="283" spans="4:4" ht="12.5">
      <c r="D283" s="35"/>
    </row>
    <row r="284" spans="4:4" ht="12.5">
      <c r="D284" s="35"/>
    </row>
    <row r="285" spans="4:4" ht="12.5">
      <c r="D285" s="35"/>
    </row>
    <row r="286" spans="4:4" ht="12.5">
      <c r="D286" s="35"/>
    </row>
    <row r="287" spans="4:4" ht="12.5">
      <c r="D287" s="35"/>
    </row>
    <row r="288" spans="4:4" ht="12.5">
      <c r="D288" s="35"/>
    </row>
    <row r="289" spans="4:4" ht="12.5">
      <c r="D289" s="35"/>
    </row>
    <row r="290" spans="4:4" ht="12.5">
      <c r="D290" s="35"/>
    </row>
    <row r="291" spans="4:4" ht="12.5">
      <c r="D291" s="35"/>
    </row>
    <row r="292" spans="4:4" ht="12.5">
      <c r="D292" s="35"/>
    </row>
    <row r="293" spans="4:4" ht="12.5">
      <c r="D293" s="35"/>
    </row>
    <row r="294" spans="4:4" ht="12.5">
      <c r="D294" s="35"/>
    </row>
    <row r="295" spans="4:4" ht="12.5">
      <c r="D295" s="35"/>
    </row>
    <row r="296" spans="4:4" ht="12.5">
      <c r="D296" s="35"/>
    </row>
    <row r="297" spans="4:4" ht="12.5">
      <c r="D297" s="35"/>
    </row>
    <row r="298" spans="4:4" ht="12.5">
      <c r="D298" s="35"/>
    </row>
    <row r="299" spans="4:4" ht="12.5">
      <c r="D299" s="35"/>
    </row>
    <row r="300" spans="4:4" ht="12.5">
      <c r="D300" s="35"/>
    </row>
    <row r="301" spans="4:4" ht="12.5">
      <c r="D301" s="35"/>
    </row>
    <row r="302" spans="4:4" ht="12.5">
      <c r="D302" s="35"/>
    </row>
    <row r="303" spans="4:4" ht="12.5">
      <c r="D303" s="35"/>
    </row>
    <row r="304" spans="4:4" ht="12.5">
      <c r="D304" s="35"/>
    </row>
    <row r="305" spans="4:4" ht="12.5">
      <c r="D305" s="35"/>
    </row>
    <row r="306" spans="4:4" ht="12.5">
      <c r="D306" s="35"/>
    </row>
    <row r="307" spans="4:4" ht="12.5">
      <c r="D307" s="35"/>
    </row>
    <row r="308" spans="4:4" ht="12.5">
      <c r="D308" s="35"/>
    </row>
    <row r="309" spans="4:4" ht="12.5">
      <c r="D309" s="35"/>
    </row>
    <row r="310" spans="4:4" ht="12.5">
      <c r="D310" s="35"/>
    </row>
    <row r="311" spans="4:4" ht="12.5">
      <c r="D311" s="35"/>
    </row>
    <row r="312" spans="4:4" ht="12.5">
      <c r="D312" s="35"/>
    </row>
    <row r="313" spans="4:4" ht="12.5">
      <c r="D313" s="35"/>
    </row>
    <row r="314" spans="4:4" ht="12.5">
      <c r="D314" s="35"/>
    </row>
    <row r="315" spans="4:4" ht="12.5">
      <c r="D315" s="35"/>
    </row>
    <row r="316" spans="4:4" ht="12.5">
      <c r="D316" s="35"/>
    </row>
    <row r="317" spans="4:4" ht="12.5">
      <c r="D317" s="35"/>
    </row>
    <row r="318" spans="4:4" ht="12.5">
      <c r="D318" s="35"/>
    </row>
    <row r="319" spans="4:4" ht="12.5">
      <c r="D319" s="35"/>
    </row>
    <row r="320" spans="4:4" ht="12.5">
      <c r="D320" s="35"/>
    </row>
    <row r="321" spans="4:4" ht="12.5">
      <c r="D321" s="35"/>
    </row>
    <row r="322" spans="4:4" ht="12.5">
      <c r="D322" s="35"/>
    </row>
    <row r="323" spans="4:4" ht="12.5">
      <c r="D323" s="35"/>
    </row>
    <row r="324" spans="4:4" ht="12.5">
      <c r="D324" s="35"/>
    </row>
    <row r="325" spans="4:4" ht="12.5">
      <c r="D325" s="35"/>
    </row>
    <row r="326" spans="4:4" ht="12.5">
      <c r="D326" s="35"/>
    </row>
    <row r="327" spans="4:4" ht="12.5">
      <c r="D327" s="35"/>
    </row>
    <row r="328" spans="4:4" ht="12.5">
      <c r="D328" s="35"/>
    </row>
    <row r="329" spans="4:4" ht="12.5">
      <c r="D329" s="35"/>
    </row>
    <row r="330" spans="4:4" ht="12.5">
      <c r="D330" s="35"/>
    </row>
    <row r="331" spans="4:4" ht="12.5">
      <c r="D331" s="35"/>
    </row>
    <row r="332" spans="4:4" ht="12.5">
      <c r="D332" s="35"/>
    </row>
    <row r="333" spans="4:4" ht="12.5">
      <c r="D333" s="35"/>
    </row>
    <row r="334" spans="4:4" ht="12.5">
      <c r="D334" s="35"/>
    </row>
    <row r="335" spans="4:4" ht="12.5">
      <c r="D335" s="35"/>
    </row>
    <row r="336" spans="4:4" ht="12.5">
      <c r="D336" s="35"/>
    </row>
    <row r="337" spans="4:4" ht="12.5">
      <c r="D337" s="35"/>
    </row>
    <row r="338" spans="4:4" ht="12.5">
      <c r="D338" s="35"/>
    </row>
    <row r="339" spans="4:4" ht="12.5">
      <c r="D339" s="35"/>
    </row>
    <row r="340" spans="4:4" ht="12.5">
      <c r="D340" s="35"/>
    </row>
    <row r="341" spans="4:4" ht="12.5">
      <c r="D341" s="35"/>
    </row>
    <row r="342" spans="4:4" ht="12.5">
      <c r="D342" s="35"/>
    </row>
    <row r="343" spans="4:4" ht="12.5">
      <c r="D343" s="35"/>
    </row>
    <row r="344" spans="4:4" ht="12.5">
      <c r="D344" s="35"/>
    </row>
    <row r="345" spans="4:4" ht="12.5">
      <c r="D345" s="35"/>
    </row>
    <row r="346" spans="4:4" ht="12.5">
      <c r="D346" s="35"/>
    </row>
    <row r="347" spans="4:4" ht="12.5">
      <c r="D347" s="35"/>
    </row>
    <row r="348" spans="4:4" ht="12.5">
      <c r="D348" s="35"/>
    </row>
    <row r="349" spans="4:4" ht="12.5">
      <c r="D349" s="35"/>
    </row>
    <row r="350" spans="4:4" ht="12.5">
      <c r="D350" s="35"/>
    </row>
    <row r="351" spans="4:4" ht="12.5">
      <c r="D351" s="35"/>
    </row>
    <row r="352" spans="4:4" ht="12.5">
      <c r="D352" s="35"/>
    </row>
    <row r="353" spans="4:4" ht="12.5">
      <c r="D353" s="35"/>
    </row>
    <row r="354" spans="4:4" ht="12.5">
      <c r="D354" s="35"/>
    </row>
    <row r="355" spans="4:4" ht="12.5">
      <c r="D355" s="35"/>
    </row>
    <row r="356" spans="4:4" ht="12.5">
      <c r="D356" s="35"/>
    </row>
    <row r="357" spans="4:4" ht="12.5">
      <c r="D357" s="35"/>
    </row>
    <row r="358" spans="4:4" ht="12.5">
      <c r="D358" s="35"/>
    </row>
    <row r="359" spans="4:4" ht="12.5">
      <c r="D359" s="35"/>
    </row>
    <row r="360" spans="4:4" ht="12.5">
      <c r="D360" s="35"/>
    </row>
    <row r="361" spans="4:4" ht="12.5">
      <c r="D361" s="35"/>
    </row>
    <row r="362" spans="4:4" ht="12.5">
      <c r="D362" s="35"/>
    </row>
    <row r="363" spans="4:4" ht="12.5">
      <c r="D363" s="35"/>
    </row>
    <row r="364" spans="4:4" ht="12.5">
      <c r="D364" s="35"/>
    </row>
    <row r="365" spans="4:4" ht="12.5">
      <c r="D365" s="35"/>
    </row>
    <row r="366" spans="4:4" ht="12.5">
      <c r="D366" s="35"/>
    </row>
    <row r="367" spans="4:4" ht="12.5">
      <c r="D367" s="35"/>
    </row>
    <row r="368" spans="4:4" ht="12.5">
      <c r="D368" s="35"/>
    </row>
    <row r="369" spans="4:4" ht="12.5">
      <c r="D369" s="35"/>
    </row>
    <row r="370" spans="4:4" ht="12.5">
      <c r="D370" s="35"/>
    </row>
    <row r="371" spans="4:4" ht="12.5">
      <c r="D371" s="35"/>
    </row>
    <row r="372" spans="4:4" ht="12.5">
      <c r="D372" s="35"/>
    </row>
    <row r="373" spans="4:4" ht="12.5">
      <c r="D373" s="35"/>
    </row>
    <row r="374" spans="4:4" ht="12.5">
      <c r="D374" s="35"/>
    </row>
    <row r="375" spans="4:4" ht="12.5">
      <c r="D375" s="35"/>
    </row>
    <row r="376" spans="4:4" ht="12.5">
      <c r="D376" s="35"/>
    </row>
    <row r="377" spans="4:4" ht="12.5">
      <c r="D377" s="35"/>
    </row>
    <row r="378" spans="4:4" ht="12.5">
      <c r="D378" s="35"/>
    </row>
    <row r="379" spans="4:4" ht="12.5">
      <c r="D379" s="35"/>
    </row>
    <row r="380" spans="4:4" ht="12.5">
      <c r="D380" s="35"/>
    </row>
    <row r="381" spans="4:4" ht="12.5">
      <c r="D381" s="35"/>
    </row>
    <row r="382" spans="4:4" ht="12.5">
      <c r="D382" s="35"/>
    </row>
    <row r="383" spans="4:4" ht="12.5">
      <c r="D383" s="35"/>
    </row>
    <row r="384" spans="4:4" ht="12.5">
      <c r="D384" s="35"/>
    </row>
    <row r="385" spans="4:4" ht="12.5">
      <c r="D385" s="35"/>
    </row>
    <row r="386" spans="4:4" ht="12.5">
      <c r="D386" s="35"/>
    </row>
    <row r="387" spans="4:4" ht="12.5">
      <c r="D387" s="35"/>
    </row>
    <row r="388" spans="4:4" ht="12.5">
      <c r="D388" s="35"/>
    </row>
    <row r="389" spans="4:4" ht="12.5">
      <c r="D389" s="35"/>
    </row>
    <row r="390" spans="4:4" ht="12.5">
      <c r="D390" s="35"/>
    </row>
    <row r="391" spans="4:4" ht="12.5">
      <c r="D391" s="35"/>
    </row>
    <row r="392" spans="4:4" ht="12.5">
      <c r="D392" s="35"/>
    </row>
    <row r="393" spans="4:4" ht="12.5">
      <c r="D393" s="35"/>
    </row>
    <row r="394" spans="4:4" ht="12.5">
      <c r="D394" s="35"/>
    </row>
    <row r="395" spans="4:4" ht="12.5">
      <c r="D395" s="35"/>
    </row>
    <row r="396" spans="4:4" ht="12.5">
      <c r="D396" s="35"/>
    </row>
    <row r="397" spans="4:4" ht="12.5">
      <c r="D397" s="35"/>
    </row>
    <row r="398" spans="4:4" ht="12.5">
      <c r="D398" s="35"/>
    </row>
    <row r="399" spans="4:4" ht="12.5">
      <c r="D399" s="35"/>
    </row>
    <row r="400" spans="4:4" ht="12.5">
      <c r="D400" s="35"/>
    </row>
    <row r="401" spans="4:4" ht="12.5">
      <c r="D401" s="35"/>
    </row>
    <row r="402" spans="4:4" ht="12.5">
      <c r="D402" s="35"/>
    </row>
    <row r="403" spans="4:4" ht="12.5">
      <c r="D403" s="35"/>
    </row>
    <row r="404" spans="4:4" ht="12.5">
      <c r="D404" s="35"/>
    </row>
    <row r="405" spans="4:4" ht="12.5">
      <c r="D405" s="35"/>
    </row>
    <row r="406" spans="4:4" ht="12.5">
      <c r="D406" s="35"/>
    </row>
    <row r="407" spans="4:4" ht="12.5">
      <c r="D407" s="35"/>
    </row>
    <row r="408" spans="4:4" ht="12.5">
      <c r="D408" s="35"/>
    </row>
    <row r="409" spans="4:4" ht="12.5">
      <c r="D409" s="35"/>
    </row>
    <row r="410" spans="4:4" ht="12.5">
      <c r="D410" s="35"/>
    </row>
    <row r="411" spans="4:4" ht="12.5">
      <c r="D411" s="35"/>
    </row>
    <row r="412" spans="4:4" ht="12.5">
      <c r="D412" s="35"/>
    </row>
    <row r="413" spans="4:4" ht="12.5">
      <c r="D413" s="35"/>
    </row>
    <row r="414" spans="4:4" ht="12.5">
      <c r="D414" s="35"/>
    </row>
    <row r="415" spans="4:4" ht="12.5">
      <c r="D415" s="35"/>
    </row>
    <row r="416" spans="4:4" ht="12.5">
      <c r="D416" s="35"/>
    </row>
    <row r="417" spans="4:4" ht="12.5">
      <c r="D417" s="35"/>
    </row>
    <row r="418" spans="4:4" ht="12.5">
      <c r="D418" s="35"/>
    </row>
    <row r="419" spans="4:4" ht="12.5">
      <c r="D419" s="35"/>
    </row>
    <row r="420" spans="4:4" ht="12.5">
      <c r="D420" s="35"/>
    </row>
    <row r="421" spans="4:4" ht="12.5">
      <c r="D421" s="35"/>
    </row>
    <row r="422" spans="4:4" ht="12.5">
      <c r="D422" s="35"/>
    </row>
    <row r="423" spans="4:4" ht="12.5">
      <c r="D423" s="35"/>
    </row>
    <row r="424" spans="4:4" ht="12.5">
      <c r="D424" s="35"/>
    </row>
    <row r="425" spans="4:4" ht="12.5">
      <c r="D425" s="35"/>
    </row>
    <row r="426" spans="4:4" ht="12.5">
      <c r="D426" s="35"/>
    </row>
    <row r="427" spans="4:4" ht="12.5">
      <c r="D427" s="35"/>
    </row>
    <row r="428" spans="4:4" ht="12.5">
      <c r="D428" s="35"/>
    </row>
    <row r="429" spans="4:4" ht="12.5">
      <c r="D429" s="35"/>
    </row>
    <row r="430" spans="4:4" ht="12.5">
      <c r="D430" s="35"/>
    </row>
    <row r="431" spans="4:4" ht="12.5">
      <c r="D431" s="35"/>
    </row>
    <row r="432" spans="4:4" ht="12.5">
      <c r="D432" s="35"/>
    </row>
    <row r="433" spans="4:4" ht="12.5">
      <c r="D433" s="35"/>
    </row>
    <row r="434" spans="4:4" ht="12.5">
      <c r="D434" s="35"/>
    </row>
    <row r="435" spans="4:4" ht="12.5">
      <c r="D435" s="35"/>
    </row>
    <row r="436" spans="4:4" ht="12.5">
      <c r="D436" s="35"/>
    </row>
    <row r="437" spans="4:4" ht="12.5">
      <c r="D437" s="35"/>
    </row>
    <row r="438" spans="4:4" ht="12.5">
      <c r="D438" s="35"/>
    </row>
    <row r="439" spans="4:4" ht="12.5">
      <c r="D439" s="35"/>
    </row>
    <row r="440" spans="4:4" ht="12.5">
      <c r="D440" s="35"/>
    </row>
    <row r="441" spans="4:4" ht="12.5">
      <c r="D441" s="35"/>
    </row>
    <row r="442" spans="4:4" ht="12.5">
      <c r="D442" s="35"/>
    </row>
    <row r="443" spans="4:4" ht="12.5">
      <c r="D443" s="35"/>
    </row>
    <row r="444" spans="4:4" ht="12.5">
      <c r="D444" s="35"/>
    </row>
    <row r="445" spans="4:4" ht="12.5">
      <c r="D445" s="35"/>
    </row>
    <row r="446" spans="4:4" ht="12.5">
      <c r="D446" s="35"/>
    </row>
    <row r="447" spans="4:4" ht="12.5">
      <c r="D447" s="35"/>
    </row>
    <row r="448" spans="4:4" ht="12.5">
      <c r="D448" s="35"/>
    </row>
    <row r="449" spans="4:4" ht="12.5">
      <c r="D449" s="35"/>
    </row>
    <row r="450" spans="4:4" ht="12.5">
      <c r="D450" s="35"/>
    </row>
    <row r="451" spans="4:4" ht="12.5">
      <c r="D451" s="35"/>
    </row>
    <row r="452" spans="4:4" ht="12.5">
      <c r="D452" s="35"/>
    </row>
    <row r="453" spans="4:4" ht="12.5">
      <c r="D453" s="35"/>
    </row>
    <row r="454" spans="4:4" ht="12.5">
      <c r="D454" s="35"/>
    </row>
    <row r="455" spans="4:4" ht="12.5">
      <c r="D455" s="35"/>
    </row>
    <row r="456" spans="4:4" ht="12.5">
      <c r="D456" s="35"/>
    </row>
    <row r="457" spans="4:4" ht="12.5">
      <c r="D457" s="35"/>
    </row>
    <row r="458" spans="4:4" ht="12.5">
      <c r="D458" s="35"/>
    </row>
    <row r="459" spans="4:4" ht="12.5">
      <c r="D459" s="35"/>
    </row>
    <row r="460" spans="4:4" ht="12.5">
      <c r="D460" s="35"/>
    </row>
    <row r="461" spans="4:4" ht="12.5">
      <c r="D461" s="35"/>
    </row>
    <row r="462" spans="4:4" ht="12.5">
      <c r="D462" s="35"/>
    </row>
    <row r="463" spans="4:4" ht="12.5">
      <c r="D463" s="35"/>
    </row>
    <row r="464" spans="4:4" ht="12.5">
      <c r="D464" s="35"/>
    </row>
    <row r="465" spans="4:4" ht="12.5">
      <c r="D465" s="35"/>
    </row>
    <row r="466" spans="4:4" ht="12.5">
      <c r="D466" s="35"/>
    </row>
    <row r="467" spans="4:4" ht="12.5">
      <c r="D467" s="35"/>
    </row>
    <row r="468" spans="4:4" ht="12.5">
      <c r="D468" s="35"/>
    </row>
    <row r="469" spans="4:4" ht="12.5">
      <c r="D469" s="35"/>
    </row>
    <row r="470" spans="4:4" ht="12.5">
      <c r="D470" s="35"/>
    </row>
    <row r="471" spans="4:4" ht="12.5">
      <c r="D471" s="35"/>
    </row>
    <row r="472" spans="4:4" ht="12.5">
      <c r="D472" s="35"/>
    </row>
    <row r="473" spans="4:4" ht="12.5">
      <c r="D473" s="35"/>
    </row>
    <row r="474" spans="4:4" ht="12.5">
      <c r="D474" s="35"/>
    </row>
    <row r="475" spans="4:4" ht="12.5">
      <c r="D475" s="35"/>
    </row>
    <row r="476" spans="4:4" ht="12.5">
      <c r="D476" s="35"/>
    </row>
    <row r="477" spans="4:4" ht="12.5">
      <c r="D477" s="35"/>
    </row>
    <row r="478" spans="4:4" ht="12.5">
      <c r="D478" s="35"/>
    </row>
    <row r="479" spans="4:4" ht="12.5">
      <c r="D479" s="35"/>
    </row>
    <row r="480" spans="4:4" ht="12.5">
      <c r="D480" s="35"/>
    </row>
    <row r="481" spans="4:4" ht="12.5">
      <c r="D481" s="35"/>
    </row>
    <row r="482" spans="4:4" ht="12.5">
      <c r="D482" s="35"/>
    </row>
    <row r="483" spans="4:4" ht="12.5">
      <c r="D483" s="35"/>
    </row>
    <row r="484" spans="4:4" ht="12.5">
      <c r="D484" s="35"/>
    </row>
    <row r="485" spans="4:4" ht="12.5">
      <c r="D485" s="35"/>
    </row>
    <row r="486" spans="4:4" ht="12.5">
      <c r="D486" s="35"/>
    </row>
    <row r="487" spans="4:4" ht="12.5">
      <c r="D487" s="35"/>
    </row>
    <row r="488" spans="4:4" ht="12.5">
      <c r="D488" s="35"/>
    </row>
    <row r="489" spans="4:4" ht="12.5">
      <c r="D489" s="35"/>
    </row>
    <row r="490" spans="4:4" ht="12.5">
      <c r="D490" s="35"/>
    </row>
    <row r="491" spans="4:4" ht="12.5">
      <c r="D491" s="35"/>
    </row>
    <row r="492" spans="4:4" ht="12.5">
      <c r="D492" s="35"/>
    </row>
    <row r="493" spans="4:4" ht="12.5">
      <c r="D493" s="35"/>
    </row>
    <row r="494" spans="4:4" ht="12.5">
      <c r="D494" s="35"/>
    </row>
    <row r="495" spans="4:4" ht="12.5">
      <c r="D495" s="35"/>
    </row>
    <row r="496" spans="4:4" ht="12.5">
      <c r="D496" s="35"/>
    </row>
    <row r="497" spans="4:4" ht="12.5">
      <c r="D497" s="35"/>
    </row>
    <row r="498" spans="4:4" ht="12.5">
      <c r="D498" s="35"/>
    </row>
    <row r="499" spans="4:4" ht="12.5">
      <c r="D499" s="35"/>
    </row>
    <row r="500" spans="4:4" ht="12.5">
      <c r="D500" s="35"/>
    </row>
    <row r="501" spans="4:4" ht="12.5">
      <c r="D501" s="35"/>
    </row>
    <row r="502" spans="4:4" ht="12.5">
      <c r="D502" s="35"/>
    </row>
    <row r="503" spans="4:4" ht="12.5">
      <c r="D503" s="35"/>
    </row>
    <row r="504" spans="4:4" ht="12.5">
      <c r="D504" s="35"/>
    </row>
    <row r="505" spans="4:4" ht="12.5">
      <c r="D505" s="35"/>
    </row>
    <row r="506" spans="4:4" ht="12.5">
      <c r="D506" s="35"/>
    </row>
    <row r="507" spans="4:4" ht="12.5">
      <c r="D507" s="35"/>
    </row>
    <row r="508" spans="4:4" ht="12.5">
      <c r="D508" s="35"/>
    </row>
    <row r="509" spans="4:4" ht="12.5">
      <c r="D509" s="35"/>
    </row>
    <row r="510" spans="4:4" ht="12.5">
      <c r="D510" s="35"/>
    </row>
    <row r="511" spans="4:4" ht="12.5">
      <c r="D511" s="35"/>
    </row>
    <row r="512" spans="4:4" ht="12.5">
      <c r="D512" s="35"/>
    </row>
    <row r="513" spans="4:4" ht="12.5">
      <c r="D513" s="35"/>
    </row>
    <row r="514" spans="4:4" ht="12.5">
      <c r="D514" s="35"/>
    </row>
    <row r="515" spans="4:4" ht="12.5">
      <c r="D515" s="35"/>
    </row>
    <row r="516" spans="4:4" ht="12.5">
      <c r="D516" s="35"/>
    </row>
    <row r="517" spans="4:4" ht="12.5">
      <c r="D517" s="35"/>
    </row>
    <row r="518" spans="4:4" ht="12.5">
      <c r="D518" s="35"/>
    </row>
    <row r="519" spans="4:4" ht="12.5">
      <c r="D519" s="35"/>
    </row>
    <row r="520" spans="4:4" ht="12.5">
      <c r="D520" s="35"/>
    </row>
    <row r="521" spans="4:4" ht="12.5">
      <c r="D521" s="35"/>
    </row>
    <row r="522" spans="4:4" ht="12.5">
      <c r="D522" s="35"/>
    </row>
    <row r="523" spans="4:4" ht="12.5">
      <c r="D523" s="35"/>
    </row>
    <row r="524" spans="4:4" ht="12.5">
      <c r="D524" s="35"/>
    </row>
    <row r="525" spans="4:4" ht="12.5">
      <c r="D525" s="35"/>
    </row>
    <row r="526" spans="4:4" ht="12.5">
      <c r="D526" s="35"/>
    </row>
    <row r="527" spans="4:4" ht="12.5">
      <c r="D527" s="35"/>
    </row>
    <row r="528" spans="4:4" ht="12.5">
      <c r="D528" s="35"/>
    </row>
    <row r="529" spans="4:4" ht="12.5">
      <c r="D529" s="35"/>
    </row>
    <row r="530" spans="4:4" ht="12.5">
      <c r="D530" s="35"/>
    </row>
    <row r="531" spans="4:4" ht="12.5">
      <c r="D531" s="35"/>
    </row>
    <row r="532" spans="4:4" ht="12.5">
      <c r="D532" s="35"/>
    </row>
    <row r="533" spans="4:4" ht="12.5">
      <c r="D533" s="35"/>
    </row>
    <row r="534" spans="4:4" ht="12.5">
      <c r="D534" s="35"/>
    </row>
    <row r="535" spans="4:4" ht="12.5">
      <c r="D535" s="35"/>
    </row>
    <row r="536" spans="4:4" ht="12.5">
      <c r="D536" s="35"/>
    </row>
    <row r="537" spans="4:4" ht="12.5">
      <c r="D537" s="35"/>
    </row>
    <row r="538" spans="4:4" ht="12.5">
      <c r="D538" s="35"/>
    </row>
    <row r="539" spans="4:4" ht="12.5">
      <c r="D539" s="35"/>
    </row>
    <row r="540" spans="4:4" ht="12.5">
      <c r="D540" s="35"/>
    </row>
    <row r="541" spans="4:4" ht="12.5">
      <c r="D541" s="35"/>
    </row>
    <row r="542" spans="4:4" ht="12.5">
      <c r="D542" s="35"/>
    </row>
    <row r="543" spans="4:4" ht="12.5">
      <c r="D543" s="35"/>
    </row>
    <row r="544" spans="4:4" ht="12.5">
      <c r="D544" s="35"/>
    </row>
    <row r="545" spans="4:4" ht="12.5">
      <c r="D545" s="35"/>
    </row>
    <row r="546" spans="4:4" ht="12.5">
      <c r="D546" s="35"/>
    </row>
    <row r="547" spans="4:4" ht="12.5">
      <c r="D547" s="35"/>
    </row>
    <row r="548" spans="4:4" ht="12.5">
      <c r="D548" s="35"/>
    </row>
    <row r="549" spans="4:4" ht="12.5">
      <c r="D549" s="35"/>
    </row>
    <row r="550" spans="4:4" ht="12.5">
      <c r="D550" s="35"/>
    </row>
    <row r="551" spans="4:4" ht="12.5">
      <c r="D551" s="35"/>
    </row>
    <row r="552" spans="4:4" ht="12.5">
      <c r="D552" s="35"/>
    </row>
    <row r="553" spans="4:4" ht="12.5">
      <c r="D553" s="35"/>
    </row>
    <row r="554" spans="4:4" ht="12.5">
      <c r="D554" s="35"/>
    </row>
    <row r="555" spans="4:4" ht="12.5">
      <c r="D555" s="35"/>
    </row>
    <row r="556" spans="4:4" ht="12.5">
      <c r="D556" s="35"/>
    </row>
    <row r="557" spans="4:4" ht="12.5">
      <c r="D557" s="35"/>
    </row>
    <row r="558" spans="4:4" ht="12.5">
      <c r="D558" s="35"/>
    </row>
    <row r="559" spans="4:4" ht="12.5">
      <c r="D559" s="35"/>
    </row>
    <row r="560" spans="4:4" ht="12.5">
      <c r="D560" s="35"/>
    </row>
    <row r="561" spans="4:4" ht="12.5">
      <c r="D561" s="35"/>
    </row>
    <row r="562" spans="4:4" ht="12.5">
      <c r="D562" s="35"/>
    </row>
    <row r="563" spans="4:4" ht="12.5">
      <c r="D563" s="35"/>
    </row>
    <row r="564" spans="4:4" ht="12.5">
      <c r="D564" s="35"/>
    </row>
    <row r="565" spans="4:4" ht="12.5">
      <c r="D565" s="35"/>
    </row>
    <row r="566" spans="4:4" ht="12.5">
      <c r="D566" s="35"/>
    </row>
    <row r="567" spans="4:4" ht="12.5">
      <c r="D567" s="35"/>
    </row>
    <row r="568" spans="4:4" ht="12.5">
      <c r="D568" s="35"/>
    </row>
    <row r="569" spans="4:4" ht="12.5">
      <c r="D569" s="35"/>
    </row>
    <row r="570" spans="4:4" ht="12.5">
      <c r="D570" s="35"/>
    </row>
    <row r="571" spans="4:4" ht="12.5">
      <c r="D571" s="35"/>
    </row>
    <row r="572" spans="4:4" ht="12.5">
      <c r="D572" s="35"/>
    </row>
    <row r="573" spans="4:4" ht="12.5">
      <c r="D573" s="35"/>
    </row>
    <row r="574" spans="4:4" ht="12.5">
      <c r="D574" s="35"/>
    </row>
    <row r="575" spans="4:4" ht="12.5">
      <c r="D575" s="35"/>
    </row>
    <row r="576" spans="4:4" ht="12.5">
      <c r="D576" s="35"/>
    </row>
    <row r="577" spans="4:4" ht="12.5">
      <c r="D577" s="35"/>
    </row>
    <row r="578" spans="4:4" ht="12.5">
      <c r="D578" s="35"/>
    </row>
    <row r="579" spans="4:4" ht="12.5">
      <c r="D579" s="35"/>
    </row>
    <row r="580" spans="4:4" ht="12.5">
      <c r="D580" s="35"/>
    </row>
    <row r="581" spans="4:4" ht="12.5">
      <c r="D581" s="35"/>
    </row>
    <row r="582" spans="4:4" ht="12.5">
      <c r="D582" s="35"/>
    </row>
    <row r="583" spans="4:4" ht="12.5">
      <c r="D583" s="35"/>
    </row>
    <row r="584" spans="4:4" ht="12.5">
      <c r="D584" s="35"/>
    </row>
    <row r="585" spans="4:4" ht="12.5">
      <c r="D585" s="35"/>
    </row>
    <row r="586" spans="4:4" ht="12.5">
      <c r="D586" s="35"/>
    </row>
    <row r="587" spans="4:4" ht="12.5">
      <c r="D587" s="35"/>
    </row>
    <row r="588" spans="4:4" ht="12.5">
      <c r="D588" s="35"/>
    </row>
    <row r="589" spans="4:4" ht="12.5">
      <c r="D589" s="35"/>
    </row>
    <row r="590" spans="4:4" ht="12.5">
      <c r="D590" s="35"/>
    </row>
    <row r="591" spans="4:4" ht="12.5">
      <c r="D591" s="35"/>
    </row>
    <row r="592" spans="4:4" ht="12.5">
      <c r="D592" s="35"/>
    </row>
    <row r="593" spans="4:4" ht="12.5">
      <c r="D593" s="35"/>
    </row>
    <row r="594" spans="4:4" ht="12.5">
      <c r="D594" s="35"/>
    </row>
    <row r="595" spans="4:4" ht="12.5">
      <c r="D595" s="35"/>
    </row>
    <row r="596" spans="4:4" ht="12.5">
      <c r="D596" s="35"/>
    </row>
    <row r="597" spans="4:4" ht="12.5">
      <c r="D597" s="35"/>
    </row>
    <row r="598" spans="4:4" ht="12.5">
      <c r="D598" s="35"/>
    </row>
    <row r="599" spans="4:4" ht="12.5">
      <c r="D599" s="35"/>
    </row>
    <row r="600" spans="4:4" ht="12.5">
      <c r="D600" s="35"/>
    </row>
    <row r="601" spans="4:4" ht="12.5">
      <c r="D601" s="35"/>
    </row>
    <row r="602" spans="4:4" ht="12.5">
      <c r="D602" s="35"/>
    </row>
    <row r="603" spans="4:4" ht="12.5">
      <c r="D603" s="35"/>
    </row>
    <row r="604" spans="4:4" ht="12.5">
      <c r="D604" s="35"/>
    </row>
    <row r="605" spans="4:4" ht="12.5">
      <c r="D605" s="35"/>
    </row>
    <row r="606" spans="4:4" ht="12.5">
      <c r="D606" s="35"/>
    </row>
    <row r="607" spans="4:4" ht="12.5">
      <c r="D607" s="35"/>
    </row>
    <row r="608" spans="4:4" ht="12.5">
      <c r="D608" s="35"/>
    </row>
    <row r="609" spans="4:4" ht="12.5">
      <c r="D609" s="35"/>
    </row>
    <row r="610" spans="4:4" ht="12.5">
      <c r="D610" s="35"/>
    </row>
    <row r="611" spans="4:4" ht="12.5">
      <c r="D611" s="35"/>
    </row>
    <row r="612" spans="4:4" ht="12.5">
      <c r="D612" s="35"/>
    </row>
    <row r="613" spans="4:4" ht="12.5">
      <c r="D613" s="35"/>
    </row>
    <row r="614" spans="4:4" ht="12.5">
      <c r="D614" s="35"/>
    </row>
    <row r="615" spans="4:4" ht="12.5">
      <c r="D615" s="35"/>
    </row>
    <row r="616" spans="4:4" ht="12.5">
      <c r="D616" s="35"/>
    </row>
    <row r="617" spans="4:4" ht="12.5">
      <c r="D617" s="35"/>
    </row>
    <row r="618" spans="4:4" ht="12.5">
      <c r="D618" s="35"/>
    </row>
    <row r="619" spans="4:4" ht="12.5">
      <c r="D619" s="35"/>
    </row>
    <row r="620" spans="4:4" ht="12.5">
      <c r="D620" s="35"/>
    </row>
    <row r="621" spans="4:4" ht="12.5">
      <c r="D621" s="35"/>
    </row>
    <row r="622" spans="4:4" ht="12.5">
      <c r="D622" s="35"/>
    </row>
    <row r="623" spans="4:4" ht="12.5">
      <c r="D623" s="35"/>
    </row>
    <row r="624" spans="4:4" ht="12.5">
      <c r="D624" s="35"/>
    </row>
    <row r="625" spans="4:4" ht="12.5">
      <c r="D625" s="35"/>
    </row>
    <row r="626" spans="4:4" ht="12.5">
      <c r="D626" s="35"/>
    </row>
    <row r="627" spans="4:4" ht="12.5">
      <c r="D627" s="35"/>
    </row>
    <row r="628" spans="4:4" ht="12.5">
      <c r="D628" s="35"/>
    </row>
    <row r="629" spans="4:4" ht="12.5">
      <c r="D629" s="35"/>
    </row>
    <row r="630" spans="4:4" ht="12.5">
      <c r="D630" s="35"/>
    </row>
    <row r="631" spans="4:4" ht="12.5">
      <c r="D631" s="35"/>
    </row>
    <row r="632" spans="4:4" ht="12.5">
      <c r="D632" s="35"/>
    </row>
    <row r="633" spans="4:4" ht="12.5">
      <c r="D633" s="35"/>
    </row>
    <row r="634" spans="4:4" ht="12.5">
      <c r="D634" s="35"/>
    </row>
    <row r="635" spans="4:4" ht="12.5">
      <c r="D635" s="35"/>
    </row>
    <row r="636" spans="4:4" ht="12.5">
      <c r="D636" s="35"/>
    </row>
    <row r="637" spans="4:4" ht="12.5">
      <c r="D637" s="35"/>
    </row>
    <row r="638" spans="4:4" ht="12.5">
      <c r="D638" s="35"/>
    </row>
    <row r="639" spans="4:4" ht="12.5">
      <c r="D639" s="35"/>
    </row>
    <row r="640" spans="4:4" ht="12.5">
      <c r="D640" s="35"/>
    </row>
    <row r="641" spans="4:4" ht="12.5">
      <c r="D641" s="35"/>
    </row>
    <row r="642" spans="4:4" ht="12.5">
      <c r="D642" s="35"/>
    </row>
    <row r="643" spans="4:4" ht="12.5">
      <c r="D643" s="35"/>
    </row>
    <row r="644" spans="4:4" ht="12.5">
      <c r="D644" s="35"/>
    </row>
    <row r="645" spans="4:4" ht="12.5">
      <c r="D645" s="35"/>
    </row>
    <row r="646" spans="4:4" ht="12.5">
      <c r="D646" s="35"/>
    </row>
    <row r="647" spans="4:4" ht="12.5">
      <c r="D647" s="35"/>
    </row>
    <row r="648" spans="4:4" ht="12.5">
      <c r="D648" s="35"/>
    </row>
    <row r="649" spans="4:4" ht="12.5">
      <c r="D649" s="35"/>
    </row>
    <row r="650" spans="4:4" ht="12.5">
      <c r="D650" s="35"/>
    </row>
    <row r="651" spans="4:4" ht="12.5">
      <c r="D651" s="35"/>
    </row>
    <row r="652" spans="4:4" ht="12.5">
      <c r="D652" s="35"/>
    </row>
    <row r="653" spans="4:4" ht="12.5">
      <c r="D653" s="35"/>
    </row>
    <row r="654" spans="4:4" ht="12.5">
      <c r="D654" s="35"/>
    </row>
    <row r="655" spans="4:4" ht="12.5">
      <c r="D655" s="35"/>
    </row>
    <row r="656" spans="4:4" ht="12.5">
      <c r="D656" s="35"/>
    </row>
    <row r="657" spans="4:4" ht="12.5">
      <c r="D657" s="35"/>
    </row>
    <row r="658" spans="4:4" ht="12.5">
      <c r="D658" s="35"/>
    </row>
    <row r="659" spans="4:4" ht="12.5">
      <c r="D659" s="35"/>
    </row>
    <row r="660" spans="4:4" ht="12.5">
      <c r="D660" s="35"/>
    </row>
    <row r="661" spans="4:4" ht="12.5">
      <c r="D661" s="35"/>
    </row>
    <row r="662" spans="4:4" ht="12.5">
      <c r="D662" s="35"/>
    </row>
    <row r="663" spans="4:4" ht="12.5">
      <c r="D663" s="35"/>
    </row>
    <row r="664" spans="4:4" ht="12.5">
      <c r="D664" s="35"/>
    </row>
    <row r="665" spans="4:4" ht="12.5">
      <c r="D665" s="35"/>
    </row>
    <row r="666" spans="4:4" ht="12.5">
      <c r="D666" s="35"/>
    </row>
    <row r="667" spans="4:4" ht="12.5">
      <c r="D667" s="35"/>
    </row>
    <row r="668" spans="4:4" ht="12.5">
      <c r="D668" s="35"/>
    </row>
    <row r="669" spans="4:4" ht="12.5">
      <c r="D669" s="35"/>
    </row>
    <row r="670" spans="4:4" ht="12.5">
      <c r="D670" s="35"/>
    </row>
    <row r="671" spans="4:4" ht="12.5">
      <c r="D671" s="35"/>
    </row>
    <row r="672" spans="4:4" ht="12.5">
      <c r="D672" s="35"/>
    </row>
    <row r="673" spans="4:4" ht="12.5">
      <c r="D673" s="35"/>
    </row>
    <row r="674" spans="4:4" ht="12.5">
      <c r="D674" s="35"/>
    </row>
    <row r="675" spans="4:4" ht="12.5">
      <c r="D675" s="35"/>
    </row>
    <row r="676" spans="4:4" ht="12.5">
      <c r="D676" s="35"/>
    </row>
    <row r="677" spans="4:4" ht="12.5">
      <c r="D677" s="35"/>
    </row>
    <row r="678" spans="4:4" ht="12.5">
      <c r="D678" s="35"/>
    </row>
    <row r="679" spans="4:4" ht="12.5">
      <c r="D679" s="35"/>
    </row>
    <row r="680" spans="4:4" ht="12.5">
      <c r="D680" s="35"/>
    </row>
    <row r="681" spans="4:4" ht="12.5">
      <c r="D681" s="35"/>
    </row>
    <row r="682" spans="4:4" ht="12.5">
      <c r="D682" s="35"/>
    </row>
    <row r="683" spans="4:4" ht="12.5">
      <c r="D683" s="35"/>
    </row>
    <row r="684" spans="4:4" ht="12.5">
      <c r="D684" s="35"/>
    </row>
    <row r="685" spans="4:4" ht="12.5">
      <c r="D685" s="35"/>
    </row>
    <row r="686" spans="4:4" ht="12.5">
      <c r="D686" s="35"/>
    </row>
    <row r="687" spans="4:4" ht="12.5">
      <c r="D687" s="35"/>
    </row>
    <row r="688" spans="4:4" ht="12.5">
      <c r="D688" s="35"/>
    </row>
    <row r="689" spans="4:4" ht="12.5">
      <c r="D689" s="35"/>
    </row>
    <row r="690" spans="4:4" ht="12.5">
      <c r="D690" s="35"/>
    </row>
    <row r="691" spans="4:4" ht="12.5">
      <c r="D691" s="35"/>
    </row>
    <row r="692" spans="4:4" ht="12.5">
      <c r="D692" s="35"/>
    </row>
    <row r="693" spans="4:4" ht="12.5">
      <c r="D693" s="35"/>
    </row>
    <row r="694" spans="4:4" ht="12.5">
      <c r="D694" s="35"/>
    </row>
    <row r="695" spans="4:4" ht="12.5">
      <c r="D695" s="35"/>
    </row>
    <row r="696" spans="4:4" ht="12.5">
      <c r="D696" s="35"/>
    </row>
    <row r="697" spans="4:4" ht="12.5">
      <c r="D697" s="35"/>
    </row>
    <row r="698" spans="4:4" ht="12.5">
      <c r="D698" s="35"/>
    </row>
    <row r="699" spans="4:4" ht="12.5">
      <c r="D699" s="35"/>
    </row>
    <row r="700" spans="4:4" ht="12.5">
      <c r="D700" s="35"/>
    </row>
    <row r="701" spans="4:4" ht="12.5">
      <c r="D701" s="35"/>
    </row>
    <row r="702" spans="4:4" ht="12.5">
      <c r="D702" s="35"/>
    </row>
    <row r="703" spans="4:4" ht="12.5">
      <c r="D703" s="35"/>
    </row>
    <row r="704" spans="4:4" ht="12.5">
      <c r="D704" s="35"/>
    </row>
    <row r="705" spans="4:4" ht="12.5">
      <c r="D705" s="35"/>
    </row>
    <row r="706" spans="4:4" ht="12.5">
      <c r="D706" s="35"/>
    </row>
    <row r="707" spans="4:4" ht="12.5">
      <c r="D707" s="35"/>
    </row>
    <row r="708" spans="4:4" ht="12.5">
      <c r="D708" s="35"/>
    </row>
    <row r="709" spans="4:4" ht="12.5">
      <c r="D709" s="35"/>
    </row>
    <row r="710" spans="4:4" ht="12.5">
      <c r="D710" s="35"/>
    </row>
    <row r="711" spans="4:4" ht="12.5">
      <c r="D711" s="35"/>
    </row>
    <row r="712" spans="4:4" ht="12.5">
      <c r="D712" s="35"/>
    </row>
    <row r="713" spans="4:4" ht="12.5">
      <c r="D713" s="35"/>
    </row>
    <row r="714" spans="4:4" ht="12.5">
      <c r="D714" s="35"/>
    </row>
    <row r="715" spans="4:4" ht="12.5">
      <c r="D715" s="35"/>
    </row>
    <row r="716" spans="4:4" ht="12.5">
      <c r="D716" s="35"/>
    </row>
    <row r="717" spans="4:4" ht="12.5">
      <c r="D717" s="35"/>
    </row>
    <row r="718" spans="4:4" ht="12.5">
      <c r="D718" s="35"/>
    </row>
    <row r="719" spans="4:4" ht="12.5">
      <c r="D719" s="35"/>
    </row>
    <row r="720" spans="4:4" ht="12.5">
      <c r="D720" s="35"/>
    </row>
    <row r="721" spans="4:4" ht="12.5">
      <c r="D721" s="35"/>
    </row>
    <row r="722" spans="4:4" ht="12.5">
      <c r="D722" s="35"/>
    </row>
    <row r="723" spans="4:4" ht="12.5">
      <c r="D723" s="35"/>
    </row>
    <row r="724" spans="4:4" ht="12.5">
      <c r="D724" s="35"/>
    </row>
    <row r="725" spans="4:4" ht="12.5">
      <c r="D725" s="35"/>
    </row>
    <row r="726" spans="4:4" ht="12.5">
      <c r="D726" s="35"/>
    </row>
    <row r="727" spans="4:4" ht="12.5">
      <c r="D727" s="35"/>
    </row>
    <row r="728" spans="4:4" ht="12.5">
      <c r="D728" s="35"/>
    </row>
    <row r="729" spans="4:4" ht="12.5">
      <c r="D729" s="35"/>
    </row>
    <row r="730" spans="4:4" ht="12.5">
      <c r="D730" s="35"/>
    </row>
    <row r="731" spans="4:4" ht="12.5">
      <c r="D731" s="35"/>
    </row>
    <row r="732" spans="4:4" ht="12.5">
      <c r="D732" s="35"/>
    </row>
    <row r="733" spans="4:4" ht="12.5">
      <c r="D733" s="35"/>
    </row>
    <row r="734" spans="4:4" ht="12.5">
      <c r="D734" s="35"/>
    </row>
    <row r="735" spans="4:4" ht="12.5">
      <c r="D735" s="35"/>
    </row>
    <row r="736" spans="4:4" ht="12.5">
      <c r="D736" s="35"/>
    </row>
    <row r="737" spans="4:4" ht="12.5">
      <c r="D737" s="35"/>
    </row>
    <row r="738" spans="4:4" ht="12.5">
      <c r="D738" s="35"/>
    </row>
    <row r="739" spans="4:4" ht="12.5">
      <c r="D739" s="35"/>
    </row>
    <row r="740" spans="4:4" ht="12.5">
      <c r="D740" s="35"/>
    </row>
    <row r="741" spans="4:4" ht="12.5">
      <c r="D741" s="35"/>
    </row>
    <row r="742" spans="4:4" ht="12.5">
      <c r="D742" s="35"/>
    </row>
    <row r="743" spans="4:4" ht="12.5">
      <c r="D743" s="35"/>
    </row>
    <row r="744" spans="4:4" ht="12.5">
      <c r="D744" s="35"/>
    </row>
    <row r="745" spans="4:4" ht="12.5">
      <c r="D745" s="35"/>
    </row>
    <row r="746" spans="4:4" ht="12.5">
      <c r="D746" s="35"/>
    </row>
    <row r="747" spans="4:4" ht="12.5">
      <c r="D747" s="35"/>
    </row>
    <row r="748" spans="4:4" ht="12.5">
      <c r="D748" s="35"/>
    </row>
    <row r="749" spans="4:4" ht="12.5">
      <c r="D749" s="35"/>
    </row>
    <row r="750" spans="4:4" ht="12.5">
      <c r="D750" s="35"/>
    </row>
    <row r="751" spans="4:4" ht="12.5">
      <c r="D751" s="35"/>
    </row>
    <row r="752" spans="4:4" ht="12.5">
      <c r="D752" s="35"/>
    </row>
    <row r="753" spans="4:4" ht="12.5">
      <c r="D753" s="35"/>
    </row>
    <row r="754" spans="4:4" ht="12.5">
      <c r="D754" s="35"/>
    </row>
    <row r="755" spans="4:4" ht="12.5">
      <c r="D755" s="35"/>
    </row>
    <row r="756" spans="4:4" ht="12.5">
      <c r="D756" s="35"/>
    </row>
    <row r="757" spans="4:4" ht="12.5">
      <c r="D757" s="35"/>
    </row>
    <row r="758" spans="4:4" ht="12.5">
      <c r="D758" s="35"/>
    </row>
    <row r="759" spans="4:4" ht="12.5">
      <c r="D759" s="35"/>
    </row>
    <row r="760" spans="4:4" ht="12.5">
      <c r="D760" s="35"/>
    </row>
    <row r="761" spans="4:4" ht="12.5">
      <c r="D761" s="35"/>
    </row>
    <row r="762" spans="4:4" ht="12.5">
      <c r="D762" s="35"/>
    </row>
    <row r="763" spans="4:4" ht="12.5">
      <c r="D763" s="35"/>
    </row>
    <row r="764" spans="4:4" ht="12.5">
      <c r="D764" s="35"/>
    </row>
    <row r="765" spans="4:4" ht="12.5">
      <c r="D765" s="35"/>
    </row>
    <row r="766" spans="4:4" ht="12.5">
      <c r="D766" s="35"/>
    </row>
    <row r="767" spans="4:4" ht="12.5">
      <c r="D767" s="35"/>
    </row>
    <row r="768" spans="4:4" ht="12.5">
      <c r="D768" s="35"/>
    </row>
    <row r="769" spans="4:4" ht="12.5">
      <c r="D769" s="35"/>
    </row>
    <row r="770" spans="4:4" ht="12.5">
      <c r="D770" s="35"/>
    </row>
    <row r="771" spans="4:4" ht="12.5">
      <c r="D771" s="35"/>
    </row>
    <row r="772" spans="4:4" ht="12.5">
      <c r="D772" s="35"/>
    </row>
    <row r="773" spans="4:4" ht="12.5">
      <c r="D773" s="35"/>
    </row>
    <row r="774" spans="4:4" ht="12.5">
      <c r="D774" s="35"/>
    </row>
    <row r="775" spans="4:4" ht="12.5">
      <c r="D775" s="35"/>
    </row>
    <row r="776" spans="4:4" ht="12.5">
      <c r="D776" s="35"/>
    </row>
    <row r="777" spans="4:4" ht="12.5">
      <c r="D777" s="35"/>
    </row>
    <row r="778" spans="4:4" ht="12.5">
      <c r="D778" s="35"/>
    </row>
    <row r="779" spans="4:4" ht="12.5">
      <c r="D779" s="35"/>
    </row>
    <row r="780" spans="4:4" ht="12.5">
      <c r="D780" s="35"/>
    </row>
    <row r="781" spans="4:4" ht="12.5">
      <c r="D781" s="35"/>
    </row>
    <row r="782" spans="4:4" ht="12.5">
      <c r="D782" s="35"/>
    </row>
    <row r="783" spans="4:4" ht="12.5">
      <c r="D783" s="35"/>
    </row>
    <row r="784" spans="4:4" ht="12.5">
      <c r="D784" s="35"/>
    </row>
    <row r="785" spans="4:4" ht="12.5">
      <c r="D785" s="35"/>
    </row>
    <row r="786" spans="4:4" ht="12.5">
      <c r="D786" s="35"/>
    </row>
    <row r="787" spans="4:4" ht="12.5">
      <c r="D787" s="35"/>
    </row>
    <row r="788" spans="4:4" ht="12.5">
      <c r="D788" s="35"/>
    </row>
    <row r="789" spans="4:4" ht="12.5">
      <c r="D789" s="35"/>
    </row>
    <row r="790" spans="4:4" ht="12.5">
      <c r="D790" s="35"/>
    </row>
    <row r="791" spans="4:4" ht="12.5">
      <c r="D791" s="35"/>
    </row>
    <row r="792" spans="4:4" ht="12.5">
      <c r="D792" s="35"/>
    </row>
    <row r="793" spans="4:4" ht="12.5">
      <c r="D793" s="35"/>
    </row>
    <row r="794" spans="4:4" ht="12.5">
      <c r="D794" s="35"/>
    </row>
    <row r="795" spans="4:4" ht="12.5">
      <c r="D795" s="35"/>
    </row>
    <row r="796" spans="4:4" ht="12.5">
      <c r="D796" s="35"/>
    </row>
    <row r="797" spans="4:4" ht="12.5">
      <c r="D797" s="35"/>
    </row>
    <row r="798" spans="4:4" ht="12.5">
      <c r="D798" s="35"/>
    </row>
    <row r="799" spans="4:4" ht="12.5">
      <c r="D799" s="35"/>
    </row>
    <row r="800" spans="4:4" ht="12.5">
      <c r="D800" s="35"/>
    </row>
    <row r="801" spans="4:4" ht="12.5">
      <c r="D801" s="35"/>
    </row>
    <row r="802" spans="4:4" ht="12.5">
      <c r="D802" s="35"/>
    </row>
    <row r="803" spans="4:4" ht="12.5">
      <c r="D803" s="35"/>
    </row>
    <row r="804" spans="4:4" ht="12.5">
      <c r="D804" s="35"/>
    </row>
    <row r="805" spans="4:4" ht="12.5">
      <c r="D805" s="35"/>
    </row>
    <row r="806" spans="4:4" ht="12.5">
      <c r="D806" s="35"/>
    </row>
    <row r="807" spans="4:4" ht="12.5">
      <c r="D807" s="35"/>
    </row>
    <row r="808" spans="4:4" ht="12.5">
      <c r="D808" s="35"/>
    </row>
    <row r="809" spans="4:4" ht="12.5">
      <c r="D809" s="35"/>
    </row>
    <row r="810" spans="4:4" ht="12.5">
      <c r="D810" s="35"/>
    </row>
    <row r="811" spans="4:4" ht="12.5">
      <c r="D811" s="35"/>
    </row>
    <row r="812" spans="4:4" ht="12.5">
      <c r="D812" s="35"/>
    </row>
    <row r="813" spans="4:4" ht="12.5">
      <c r="D813" s="35"/>
    </row>
    <row r="814" spans="4:4" ht="12.5">
      <c r="D814" s="35"/>
    </row>
    <row r="815" spans="4:4" ht="12.5">
      <c r="D815" s="35"/>
    </row>
    <row r="816" spans="4:4" ht="12.5">
      <c r="D816" s="35"/>
    </row>
    <row r="817" spans="4:4" ht="12.5">
      <c r="D817" s="35"/>
    </row>
    <row r="818" spans="4:4" ht="12.5">
      <c r="D818" s="35"/>
    </row>
    <row r="819" spans="4:4" ht="12.5">
      <c r="D819" s="35"/>
    </row>
    <row r="820" spans="4:4" ht="12.5">
      <c r="D820" s="35"/>
    </row>
    <row r="821" spans="4:4" ht="12.5">
      <c r="D821" s="35"/>
    </row>
    <row r="822" spans="4:4" ht="12.5">
      <c r="D822" s="35"/>
    </row>
    <row r="823" spans="4:4" ht="12.5">
      <c r="D823" s="35"/>
    </row>
    <row r="824" spans="4:4" ht="12.5">
      <c r="D824" s="35"/>
    </row>
    <row r="825" spans="4:4" ht="12.5">
      <c r="D825" s="35"/>
    </row>
    <row r="826" spans="4:4" ht="12.5">
      <c r="D826" s="35"/>
    </row>
    <row r="827" spans="4:4" ht="12.5">
      <c r="D827" s="35"/>
    </row>
    <row r="828" spans="4:4" ht="12.5">
      <c r="D828" s="35"/>
    </row>
    <row r="829" spans="4:4" ht="12.5">
      <c r="D829" s="35"/>
    </row>
    <row r="830" spans="4:4" ht="12.5">
      <c r="D830" s="35"/>
    </row>
    <row r="831" spans="4:4" ht="12.5">
      <c r="D831" s="35"/>
    </row>
    <row r="832" spans="4:4" ht="12.5">
      <c r="D832" s="35"/>
    </row>
    <row r="833" spans="4:4" ht="12.5">
      <c r="D833" s="35"/>
    </row>
    <row r="834" spans="4:4" ht="12.5">
      <c r="D834" s="35"/>
    </row>
    <row r="835" spans="4:4" ht="12.5">
      <c r="D835" s="35"/>
    </row>
    <row r="836" spans="4:4" ht="12.5">
      <c r="D836" s="35"/>
    </row>
    <row r="837" spans="4:4" ht="12.5">
      <c r="D837" s="35"/>
    </row>
    <row r="838" spans="4:4" ht="12.5">
      <c r="D838" s="35"/>
    </row>
    <row r="839" spans="4:4" ht="12.5">
      <c r="D839" s="35"/>
    </row>
    <row r="840" spans="4:4" ht="12.5">
      <c r="D840" s="35"/>
    </row>
    <row r="841" spans="4:4" ht="12.5">
      <c r="D841" s="35"/>
    </row>
    <row r="842" spans="4:4" ht="12.5">
      <c r="D842" s="35"/>
    </row>
    <row r="843" spans="4:4" ht="12.5">
      <c r="D843" s="35"/>
    </row>
    <row r="844" spans="4:4" ht="12.5">
      <c r="D844" s="35"/>
    </row>
    <row r="845" spans="4:4" ht="12.5">
      <c r="D845" s="35"/>
    </row>
    <row r="846" spans="4:4" ht="12.5">
      <c r="D846" s="35"/>
    </row>
    <row r="847" spans="4:4" ht="12.5">
      <c r="D847" s="35"/>
    </row>
    <row r="848" spans="4:4" ht="12.5">
      <c r="D848" s="35"/>
    </row>
    <row r="849" spans="4:4" ht="12.5">
      <c r="D849" s="35"/>
    </row>
    <row r="850" spans="4:4" ht="12.5">
      <c r="D850" s="35"/>
    </row>
    <row r="851" spans="4:4" ht="12.5">
      <c r="D851" s="35"/>
    </row>
    <row r="852" spans="4:4" ht="12.5">
      <c r="D852" s="35"/>
    </row>
    <row r="853" spans="4:4" ht="12.5">
      <c r="D853" s="35"/>
    </row>
    <row r="854" spans="4:4" ht="12.5">
      <c r="D854" s="35"/>
    </row>
    <row r="855" spans="4:4" ht="12.5">
      <c r="D855" s="35"/>
    </row>
    <row r="856" spans="4:4" ht="12.5">
      <c r="D856" s="35"/>
    </row>
    <row r="857" spans="4:4" ht="12.5">
      <c r="D857" s="35"/>
    </row>
    <row r="858" spans="4:4" ht="12.5">
      <c r="D858" s="35"/>
    </row>
    <row r="859" spans="4:4" ht="12.5">
      <c r="D859" s="35"/>
    </row>
    <row r="860" spans="4:4" ht="12.5">
      <c r="D860" s="35"/>
    </row>
    <row r="861" spans="4:4" ht="12.5">
      <c r="D861" s="35"/>
    </row>
    <row r="862" spans="4:4" ht="12.5">
      <c r="D862" s="35"/>
    </row>
    <row r="863" spans="4:4" ht="12.5">
      <c r="D863" s="35"/>
    </row>
    <row r="864" spans="4:4" ht="12.5">
      <c r="D864" s="35"/>
    </row>
    <row r="865" spans="4:4" ht="12.5">
      <c r="D865" s="35"/>
    </row>
    <row r="866" spans="4:4" ht="12.5">
      <c r="D866" s="35"/>
    </row>
    <row r="867" spans="4:4" ht="12.5">
      <c r="D867" s="35"/>
    </row>
    <row r="868" spans="4:4" ht="12.5">
      <c r="D868" s="35"/>
    </row>
    <row r="869" spans="4:4" ht="12.5">
      <c r="D869" s="35"/>
    </row>
    <row r="870" spans="4:4" ht="12.5">
      <c r="D870" s="35"/>
    </row>
    <row r="871" spans="4:4" ht="12.5">
      <c r="D871" s="35"/>
    </row>
    <row r="872" spans="4:4" ht="12.5">
      <c r="D872" s="35"/>
    </row>
    <row r="873" spans="4:4" ht="12.5">
      <c r="D873" s="35"/>
    </row>
    <row r="874" spans="4:4" ht="12.5">
      <c r="D874" s="35"/>
    </row>
    <row r="875" spans="4:4" ht="12.5">
      <c r="D875" s="35"/>
    </row>
    <row r="876" spans="4:4" ht="12.5">
      <c r="D876" s="35"/>
    </row>
    <row r="877" spans="4:4" ht="12.5">
      <c r="D877" s="35"/>
    </row>
    <row r="878" spans="4:4" ht="12.5">
      <c r="D878" s="35"/>
    </row>
    <row r="879" spans="4:4" ht="12.5">
      <c r="D879" s="35"/>
    </row>
    <row r="880" spans="4:4" ht="12.5">
      <c r="D880" s="35"/>
    </row>
    <row r="881" spans="4:4" ht="12.5">
      <c r="D881" s="35"/>
    </row>
    <row r="882" spans="4:4" ht="12.5">
      <c r="D882" s="35"/>
    </row>
    <row r="883" spans="4:4" ht="12.5">
      <c r="D883" s="35"/>
    </row>
    <row r="884" spans="4:4" ht="12.5">
      <c r="D884" s="35"/>
    </row>
    <row r="885" spans="4:4" ht="12.5">
      <c r="D885" s="35"/>
    </row>
    <row r="886" spans="4:4" ht="12.5">
      <c r="D886" s="35"/>
    </row>
    <row r="887" spans="4:4" ht="12.5">
      <c r="D887" s="35"/>
    </row>
    <row r="888" spans="4:4" ht="12.5">
      <c r="D888" s="35"/>
    </row>
    <row r="889" spans="4:4" ht="12.5">
      <c r="D889" s="35"/>
    </row>
    <row r="890" spans="4:4" ht="12.5">
      <c r="D890" s="35"/>
    </row>
    <row r="891" spans="4:4" ht="12.5">
      <c r="D891" s="35"/>
    </row>
    <row r="892" spans="4:4" ht="12.5">
      <c r="D892" s="35"/>
    </row>
    <row r="893" spans="4:4" ht="12.5">
      <c r="D893" s="35"/>
    </row>
    <row r="894" spans="4:4" ht="12.5">
      <c r="D894" s="35"/>
    </row>
    <row r="895" spans="4:4" ht="12.5">
      <c r="D895" s="35"/>
    </row>
    <row r="896" spans="4:4" ht="12.5">
      <c r="D896" s="35"/>
    </row>
    <row r="897" spans="4:4" ht="12.5">
      <c r="D897" s="35"/>
    </row>
    <row r="898" spans="4:4" ht="12.5">
      <c r="D898" s="35"/>
    </row>
    <row r="899" spans="4:4" ht="12.5">
      <c r="D899" s="35"/>
    </row>
    <row r="900" spans="4:4" ht="12.5">
      <c r="D900" s="35"/>
    </row>
    <row r="901" spans="4:4" ht="12.5">
      <c r="D901" s="35"/>
    </row>
    <row r="902" spans="4:4" ht="12.5">
      <c r="D902" s="35"/>
    </row>
    <row r="903" spans="4:4" ht="12.5">
      <c r="D903" s="35"/>
    </row>
    <row r="904" spans="4:4" ht="12.5">
      <c r="D904" s="35"/>
    </row>
    <row r="905" spans="4:4" ht="12.5">
      <c r="D905" s="35"/>
    </row>
    <row r="906" spans="4:4" ht="12.5">
      <c r="D906" s="35"/>
    </row>
    <row r="907" spans="4:4" ht="12.5">
      <c r="D907" s="35"/>
    </row>
    <row r="908" spans="4:4" ht="12.5">
      <c r="D908" s="35"/>
    </row>
    <row r="909" spans="4:4" ht="12.5">
      <c r="D909" s="35"/>
    </row>
    <row r="910" spans="4:4" ht="12.5">
      <c r="D910" s="35"/>
    </row>
    <row r="911" spans="4:4" ht="12.5">
      <c r="D911" s="35"/>
    </row>
    <row r="912" spans="4:4" ht="12.5">
      <c r="D912" s="35"/>
    </row>
    <row r="913" spans="4:4" ht="12.5">
      <c r="D913" s="35"/>
    </row>
    <row r="914" spans="4:4" ht="12.5">
      <c r="D914" s="35"/>
    </row>
    <row r="915" spans="4:4" ht="12.5">
      <c r="D915" s="35"/>
    </row>
    <row r="916" spans="4:4" ht="12.5">
      <c r="D916" s="35"/>
    </row>
    <row r="917" spans="4:4" ht="12.5">
      <c r="D917" s="35"/>
    </row>
    <row r="918" spans="4:4" ht="12.5">
      <c r="D918" s="35"/>
    </row>
    <row r="919" spans="4:4" ht="12.5">
      <c r="D919" s="35"/>
    </row>
    <row r="920" spans="4:4" ht="12.5">
      <c r="D920" s="35"/>
    </row>
    <row r="921" spans="4:4" ht="12.5">
      <c r="D921" s="35"/>
    </row>
    <row r="922" spans="4:4" ht="12.5">
      <c r="D922" s="35"/>
    </row>
    <row r="923" spans="4:4" ht="12.5">
      <c r="D923" s="35"/>
    </row>
    <row r="924" spans="4:4" ht="12.5">
      <c r="D924" s="35"/>
    </row>
    <row r="925" spans="4:4" ht="12.5">
      <c r="D925" s="35"/>
    </row>
    <row r="926" spans="4:4" ht="12.5">
      <c r="D926" s="35"/>
    </row>
    <row r="927" spans="4:4" ht="12.5">
      <c r="D927" s="35"/>
    </row>
    <row r="928" spans="4:4" ht="12.5">
      <c r="D928" s="35"/>
    </row>
    <row r="929" spans="4:4" ht="12.5">
      <c r="D929" s="35"/>
    </row>
    <row r="930" spans="4:4" ht="12.5">
      <c r="D930" s="35"/>
    </row>
    <row r="931" spans="4:4" ht="12.5">
      <c r="D931" s="35"/>
    </row>
    <row r="932" spans="4:4" ht="12.5">
      <c r="D932" s="35"/>
    </row>
    <row r="933" spans="4:4" ht="12.5">
      <c r="D933" s="35"/>
    </row>
    <row r="934" spans="4:4" ht="12.5">
      <c r="D934" s="35"/>
    </row>
    <row r="935" spans="4:4" ht="12.5">
      <c r="D935" s="35"/>
    </row>
    <row r="936" spans="4:4" ht="12.5">
      <c r="D936" s="35"/>
    </row>
    <row r="937" spans="4:4" ht="12.5">
      <c r="D937" s="35"/>
    </row>
    <row r="938" spans="4:4" ht="12.5">
      <c r="D938" s="35"/>
    </row>
    <row r="939" spans="4:4" ht="12.5">
      <c r="D939" s="35"/>
    </row>
    <row r="940" spans="4:4" ht="12.5">
      <c r="D940" s="35"/>
    </row>
    <row r="941" spans="4:4" ht="12.5">
      <c r="D941" s="35"/>
    </row>
    <row r="942" spans="4:4" ht="12.5">
      <c r="D942" s="35"/>
    </row>
    <row r="943" spans="4:4" ht="12.5">
      <c r="D943" s="35"/>
    </row>
    <row r="944" spans="4:4" ht="12.5">
      <c r="D944" s="35"/>
    </row>
    <row r="945" spans="4:4" ht="12.5">
      <c r="D945" s="35"/>
    </row>
    <row r="946" spans="4:4" ht="12.5">
      <c r="D946" s="35"/>
    </row>
    <row r="947" spans="4:4" ht="12.5">
      <c r="D947" s="35"/>
    </row>
    <row r="948" spans="4:4" ht="12.5">
      <c r="D948" s="35"/>
    </row>
    <row r="949" spans="4:4" ht="12.5">
      <c r="D949" s="35"/>
    </row>
    <row r="950" spans="4:4" ht="12.5">
      <c r="D950" s="35"/>
    </row>
    <row r="951" spans="4:4" ht="12.5">
      <c r="D951" s="35"/>
    </row>
    <row r="952" spans="4:4" ht="12.5">
      <c r="D952" s="35"/>
    </row>
    <row r="953" spans="4:4" ht="12.5">
      <c r="D953" s="35"/>
    </row>
    <row r="954" spans="4:4" ht="12.5">
      <c r="D954" s="35"/>
    </row>
    <row r="955" spans="4:4" ht="12.5">
      <c r="D955" s="35"/>
    </row>
    <row r="956" spans="4:4" ht="12.5">
      <c r="D956" s="35"/>
    </row>
    <row r="957" spans="4:4" ht="12.5">
      <c r="D957" s="35"/>
    </row>
    <row r="958" spans="4:4" ht="12.5">
      <c r="D958" s="35"/>
    </row>
    <row r="959" spans="4:4" ht="12.5">
      <c r="D959" s="35"/>
    </row>
    <row r="960" spans="4:4" ht="12.5">
      <c r="D960" s="35"/>
    </row>
    <row r="961" spans="4:4" ht="12.5">
      <c r="D961" s="35"/>
    </row>
    <row r="962" spans="4:4" ht="12.5">
      <c r="D962" s="35"/>
    </row>
    <row r="963" spans="4:4" ht="12.5">
      <c r="D963" s="35"/>
    </row>
    <row r="964" spans="4:4" ht="12.5">
      <c r="D964" s="35"/>
    </row>
    <row r="965" spans="4:4" ht="12.5">
      <c r="D965" s="35"/>
    </row>
    <row r="966" spans="4:4" ht="12.5">
      <c r="D966" s="35"/>
    </row>
    <row r="967" spans="4:4" ht="12.5">
      <c r="D967" s="35"/>
    </row>
    <row r="968" spans="4:4" ht="12.5">
      <c r="D968" s="35"/>
    </row>
    <row r="969" spans="4:4" ht="12.5">
      <c r="D969" s="35"/>
    </row>
    <row r="970" spans="4:4" ht="12.5">
      <c r="D970" s="35"/>
    </row>
    <row r="971" spans="4:4" ht="12.5">
      <c r="D971" s="35"/>
    </row>
    <row r="972" spans="4:4" ht="12.5">
      <c r="D972" s="35"/>
    </row>
    <row r="973" spans="4:4" ht="12.5">
      <c r="D973" s="35"/>
    </row>
    <row r="974" spans="4:4" ht="12.5">
      <c r="D974" s="35"/>
    </row>
    <row r="975" spans="4:4" ht="12.5">
      <c r="D975" s="35"/>
    </row>
    <row r="976" spans="4:4" ht="12.5">
      <c r="D976" s="35"/>
    </row>
    <row r="977" spans="4:4" ht="12.5">
      <c r="D977" s="35"/>
    </row>
    <row r="978" spans="4:4" ht="12.5">
      <c r="D978" s="35"/>
    </row>
    <row r="979" spans="4:4" ht="12.5">
      <c r="D979" s="35"/>
    </row>
    <row r="980" spans="4:4" ht="12.5">
      <c r="D980" s="35"/>
    </row>
    <row r="981" spans="4:4" ht="12.5">
      <c r="D981" s="35"/>
    </row>
    <row r="982" spans="4:4" ht="12.5">
      <c r="D982" s="35"/>
    </row>
    <row r="983" spans="4:4" ht="12.5">
      <c r="D983" s="35"/>
    </row>
    <row r="984" spans="4:4" ht="12.5">
      <c r="D984" s="35"/>
    </row>
    <row r="985" spans="4:4" ht="12.5">
      <c r="D985" s="35"/>
    </row>
    <row r="986" spans="4:4" ht="12.5">
      <c r="D986" s="35"/>
    </row>
    <row r="987" spans="4:4" ht="12.5">
      <c r="D987" s="35"/>
    </row>
    <row r="988" spans="4:4" ht="12.5">
      <c r="D988" s="35"/>
    </row>
    <row r="989" spans="4:4" ht="12.5">
      <c r="D989" s="35"/>
    </row>
    <row r="990" spans="4:4" ht="12.5">
      <c r="D990" s="35"/>
    </row>
    <row r="991" spans="4:4" ht="12.5">
      <c r="D991" s="35"/>
    </row>
    <row r="992" spans="4:4" ht="12.5">
      <c r="D992" s="35"/>
    </row>
    <row r="993" spans="4:4" ht="12.5">
      <c r="D993" s="35"/>
    </row>
    <row r="994" spans="4:4" ht="12.5">
      <c r="D994" s="35"/>
    </row>
    <row r="995" spans="4:4" ht="12.5">
      <c r="D995" s="35"/>
    </row>
    <row r="996" spans="4:4" ht="12.5">
      <c r="D996" s="35"/>
    </row>
    <row r="997" spans="4:4" ht="12.5">
      <c r="D997" s="35"/>
    </row>
    <row r="998" spans="4:4" ht="12.5">
      <c r="D998" s="35"/>
    </row>
  </sheetData>
  <mergeCells count="1">
    <mergeCell ref="C15:D15"/>
  </mergeCells>
  <dataValidations count="10">
    <dataValidation type="list" allowBlank="1" showErrorMessage="1" sqref="D2" xr:uid="{00000000-0002-0000-0100-000000000000}">
      <formula1>"Inversionista institucional mas de 10 minigranjas,Inversionista institucional 3 - 10 minigranjas,Inversionista 1- 3 minigranja"</formula1>
    </dataValidation>
    <dataValidation type="list" allowBlank="1" showErrorMessage="1" sqref="D4" xr:uid="{00000000-0002-0000-0100-000001000000}">
      <formula1>"13.2 kV,13.8 kV,38.5 kV"</formula1>
    </dataValidation>
    <dataValidation type="list" allowBlank="1" showErrorMessage="1" sqref="D3" xr:uid="{00000000-0002-0000-0100-000002000000}">
      <formula1>"Panel Solar (580 W),Panel Solar (585 W),Panel Solar (610 W),Panel Solar (615 W),Panel Solar (620 W),Panel Solar (625 W),Panel Solar (650 W),Panel Solar (655 W),Panel Solar (660 W)"</formula1>
    </dataValidation>
    <dataValidation type="list" allowBlank="1" showErrorMessage="1" sqref="D17 D19 D22:D23 D28 D33:D34 D41" xr:uid="{00000000-0002-0000-0100-000003000000}">
      <formula1>"Sí,No"</formula1>
    </dataValidation>
    <dataValidation type="list" allowBlank="1" showErrorMessage="1" sqref="D8" xr:uid="{00000000-0002-0000-0100-000004000000}">
      <formula1>"Shelter Aceite (13.8 kV),Shelter Aceite (34.5 kV),Shelter Seco COX "</formula1>
    </dataValidation>
    <dataValidation type="list" allowBlank="1" showErrorMessage="1" sqref="D5" xr:uid="{00000000-0002-0000-0100-000005000000}">
      <formula1>"Estructura Tipo Mesa Fija,Estructura Tipo Tracker 1P,Estructura Tipo Tracker 2P"</formula1>
    </dataValidation>
    <dataValidation type="list" allowBlank="1" showErrorMessage="1" sqref="D16" xr:uid="{00000000-0002-0000-0100-000006000000}">
      <formula1>"CLASE A,CLASE B"</formula1>
    </dataValidation>
    <dataValidation type="list" allowBlank="1" showErrorMessage="1" sqref="D6" xr:uid="{00000000-0002-0000-0100-000007000000}">
      <formula1>"ZENTRACK S.A.S,TRINA SOLAR ENERGY DEVELOPMENT PTE LTD,ANTAI TECHNOLOGY CO, LTD,N/A"</formula1>
    </dataValidation>
    <dataValidation type="list" allowBlank="1" showErrorMessage="1" sqref="D13" xr:uid="{00000000-0002-0000-0100-000008000000}">
      <formula1>"AIR-E,AFINIA,ESSA,CENS,EMSA"</formula1>
    </dataValidation>
    <dataValidation type="list" allowBlank="1" showErrorMessage="1" sqref="D29" xr:uid="{00000000-0002-0000-0100-000009000000}">
      <formula1>"No,BAJO - =&lt;50cm,MEDIO - 100cm &gt; 50cm,ALTO - &gt;100cm"</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Right="0"/>
    <pageSetUpPr fitToPage="1"/>
  </sheetPr>
  <dimension ref="A1:BB991"/>
  <sheetViews>
    <sheetView showGridLines="0" tabSelected="1" topLeftCell="A11" workbookViewId="0">
      <selection activeCell="C22" sqref="C22"/>
    </sheetView>
  </sheetViews>
  <sheetFormatPr defaultColWidth="12.6328125" defaultRowHeight="15.75" customHeight="1" outlineLevelRow="2" outlineLevelCol="1"/>
  <cols>
    <col min="1" max="1" width="5.08984375" customWidth="1"/>
    <col min="2" max="3" width="8.90625" customWidth="1" outlineLevel="1"/>
    <col min="4" max="4" width="11.453125" customWidth="1"/>
    <col min="5" max="5" width="64" customWidth="1" collapsed="1"/>
    <col min="6" max="6" width="7.6328125" hidden="1" customWidth="1" outlineLevel="1"/>
    <col min="7" max="7" width="9.90625" hidden="1" customWidth="1" outlineLevel="1"/>
    <col min="8" max="8" width="18.7265625" hidden="1" customWidth="1" outlineLevel="1"/>
    <col min="9" max="9" width="17.6328125" hidden="1" customWidth="1" outlineLevel="1"/>
    <col min="10" max="10" width="14.08984375" hidden="1" customWidth="1" outlineLevel="1"/>
    <col min="11" max="11" width="19.08984375" hidden="1" customWidth="1" outlineLevel="1"/>
    <col min="12" max="12" width="18.36328125" hidden="1" customWidth="1" outlineLevel="1"/>
    <col min="13" max="13" width="19.08984375" hidden="1" customWidth="1" outlineLevel="1"/>
    <col min="14" max="14" width="18.08984375" hidden="1" customWidth="1" outlineLevel="1"/>
    <col min="15" max="15" width="19" hidden="1" customWidth="1" outlineLevel="1"/>
    <col min="16" max="16" width="14" hidden="1" customWidth="1" outlineLevel="1"/>
    <col min="17" max="17" width="14.08984375" hidden="1" customWidth="1" outlineLevel="1"/>
    <col min="18" max="18" width="17.36328125" hidden="1" customWidth="1" outlineLevel="1"/>
    <col min="19" max="19" width="14.7265625" hidden="1" customWidth="1" outlineLevel="1"/>
    <col min="20" max="20" width="14.90625" customWidth="1"/>
    <col min="21" max="21" width="8.36328125" customWidth="1"/>
    <col min="22" max="22" width="6.7265625" customWidth="1"/>
  </cols>
  <sheetData>
    <row r="1" spans="1:54" ht="17.25" customHeight="1">
      <c r="A1" s="53"/>
      <c r="B1" s="53"/>
      <c r="C1" s="53"/>
      <c r="D1" s="477"/>
      <c r="E1" s="464"/>
      <c r="F1" s="464"/>
      <c r="G1" s="464"/>
      <c r="H1" s="464"/>
      <c r="I1" s="464"/>
      <c r="J1" s="464"/>
      <c r="K1" s="464"/>
      <c r="L1" s="464"/>
      <c r="M1" s="464"/>
      <c r="N1" s="464"/>
      <c r="O1" s="464"/>
      <c r="P1" s="464"/>
      <c r="Q1" s="464"/>
      <c r="R1" s="464"/>
      <c r="S1" s="464"/>
      <c r="T1" s="464"/>
      <c r="U1" s="464"/>
      <c r="V1" s="54"/>
    </row>
    <row r="2" spans="1:54" ht="17.25" customHeight="1">
      <c r="A2" s="53"/>
      <c r="B2" s="53"/>
      <c r="C2" s="53"/>
      <c r="D2" s="464"/>
      <c r="E2" s="464"/>
      <c r="F2" s="464"/>
      <c r="G2" s="464"/>
      <c r="H2" s="464"/>
      <c r="I2" s="464"/>
      <c r="J2" s="464"/>
      <c r="K2" s="464"/>
      <c r="L2" s="464"/>
      <c r="M2" s="464"/>
      <c r="N2" s="464"/>
      <c r="O2" s="464"/>
      <c r="P2" s="464"/>
      <c r="Q2" s="464"/>
      <c r="R2" s="464"/>
      <c r="S2" s="464"/>
      <c r="T2" s="464"/>
      <c r="U2" s="464"/>
      <c r="V2" s="54"/>
    </row>
    <row r="3" spans="1:54" ht="17.25" customHeight="1">
      <c r="A3" s="53"/>
      <c r="B3" s="53"/>
      <c r="C3" s="53"/>
      <c r="D3" s="464"/>
      <c r="E3" s="464"/>
      <c r="F3" s="464"/>
      <c r="G3" s="464"/>
      <c r="H3" s="464"/>
      <c r="I3" s="464"/>
      <c r="J3" s="464"/>
      <c r="K3" s="464"/>
      <c r="L3" s="464"/>
      <c r="M3" s="464"/>
      <c r="N3" s="464"/>
      <c r="O3" s="464"/>
      <c r="P3" s="464"/>
      <c r="Q3" s="464"/>
      <c r="R3" s="464"/>
      <c r="S3" s="464"/>
      <c r="T3" s="464"/>
      <c r="U3" s="464"/>
      <c r="V3" s="54"/>
    </row>
    <row r="4" spans="1:54" ht="17.25" customHeight="1">
      <c r="A4" s="55"/>
      <c r="B4" s="53"/>
      <c r="C4" s="53"/>
      <c r="D4" s="464"/>
      <c r="E4" s="464"/>
      <c r="F4" s="464"/>
      <c r="G4" s="464"/>
      <c r="H4" s="464"/>
      <c r="I4" s="464"/>
      <c r="J4" s="464"/>
      <c r="K4" s="464"/>
      <c r="L4" s="464"/>
      <c r="M4" s="464"/>
      <c r="N4" s="464"/>
      <c r="O4" s="464"/>
      <c r="P4" s="464"/>
      <c r="Q4" s="464"/>
      <c r="R4" s="464"/>
      <c r="S4" s="464"/>
      <c r="T4" s="464"/>
      <c r="U4" s="464"/>
      <c r="V4" s="54"/>
    </row>
    <row r="5" spans="1:54" ht="17.25" customHeight="1">
      <c r="A5" s="55"/>
      <c r="B5" s="53"/>
      <c r="C5" s="53"/>
      <c r="D5" s="464"/>
      <c r="E5" s="464"/>
      <c r="F5" s="464"/>
      <c r="G5" s="464"/>
      <c r="H5" s="464"/>
      <c r="I5" s="464"/>
      <c r="J5" s="464"/>
      <c r="K5" s="464"/>
      <c r="L5" s="464"/>
      <c r="M5" s="464"/>
      <c r="N5" s="464"/>
      <c r="O5" s="464"/>
      <c r="P5" s="464"/>
      <c r="Q5" s="464"/>
      <c r="R5" s="464"/>
      <c r="S5" s="464"/>
      <c r="T5" s="464"/>
      <c r="U5" s="464"/>
      <c r="V5" s="54"/>
    </row>
    <row r="6" spans="1:54" ht="17.25" customHeight="1">
      <c r="A6" s="55"/>
      <c r="B6" s="53"/>
      <c r="C6" s="53"/>
      <c r="D6" s="464"/>
      <c r="E6" s="464"/>
      <c r="F6" s="464"/>
      <c r="G6" s="464"/>
      <c r="H6" s="464"/>
      <c r="I6" s="464"/>
      <c r="J6" s="464"/>
      <c r="K6" s="464"/>
      <c r="L6" s="464"/>
      <c r="M6" s="464"/>
      <c r="N6" s="464"/>
      <c r="O6" s="464"/>
      <c r="P6" s="464"/>
      <c r="Q6" s="464"/>
      <c r="R6" s="464"/>
      <c r="S6" s="464"/>
      <c r="T6" s="464"/>
      <c r="U6" s="464"/>
      <c r="V6" s="54"/>
    </row>
    <row r="7" spans="1:54" ht="17.25" customHeight="1">
      <c r="A7" s="55"/>
      <c r="B7" s="53"/>
      <c r="C7" s="53"/>
      <c r="D7" s="56" t="str">
        <f>"TRM: $"&amp;Datos_Proyecto!H2</f>
        <v>TRM: $3700</v>
      </c>
      <c r="E7" s="53"/>
      <c r="I7" s="57"/>
      <c r="J7" s="57"/>
      <c r="K7" s="57"/>
      <c r="L7" s="57"/>
      <c r="M7" s="57"/>
      <c r="N7" s="39"/>
      <c r="O7" s="39"/>
      <c r="P7" s="39"/>
      <c r="Q7" s="39"/>
      <c r="R7" s="39"/>
      <c r="S7" s="39"/>
      <c r="T7" s="58"/>
      <c r="U7" s="58"/>
      <c r="V7" s="54"/>
    </row>
    <row r="8" spans="1:54" ht="17.25" customHeight="1">
      <c r="A8" s="55"/>
      <c r="B8" s="53"/>
      <c r="C8" s="53"/>
      <c r="D8" s="478" t="s">
        <v>62</v>
      </c>
      <c r="E8" s="464"/>
      <c r="I8" s="57"/>
      <c r="J8" s="57"/>
      <c r="K8" s="57"/>
      <c r="L8" s="57"/>
      <c r="M8" s="57"/>
      <c r="N8" s="39"/>
      <c r="O8" s="39"/>
      <c r="P8" s="39"/>
      <c r="Q8" s="39"/>
      <c r="R8" s="39"/>
      <c r="S8" s="39"/>
      <c r="T8" s="478"/>
      <c r="U8" s="464"/>
      <c r="V8" s="54"/>
    </row>
    <row r="9" spans="1:54" ht="17.25" customHeight="1">
      <c r="A9" s="55"/>
      <c r="B9" s="53"/>
      <c r="C9" s="53"/>
      <c r="D9" s="56" t="s">
        <v>63</v>
      </c>
      <c r="E9" s="59" t="s">
        <v>64</v>
      </c>
      <c r="F9" s="60"/>
      <c r="G9" s="60"/>
      <c r="H9" s="60"/>
      <c r="I9" s="60"/>
      <c r="J9" s="60"/>
      <c r="K9" s="60"/>
      <c r="L9" s="60"/>
      <c r="M9" s="60"/>
      <c r="N9" s="60"/>
      <c r="O9" s="479"/>
      <c r="P9" s="61"/>
      <c r="Q9" s="61"/>
      <c r="R9" s="61"/>
      <c r="S9" s="61"/>
      <c r="T9" s="59"/>
      <c r="U9" s="59"/>
      <c r="V9" s="54"/>
    </row>
    <row r="10" spans="1:54" ht="27" customHeight="1">
      <c r="A10" s="55"/>
      <c r="B10" s="53"/>
      <c r="C10" s="53"/>
      <c r="D10" s="56" t="s">
        <v>65</v>
      </c>
      <c r="E10" s="59" t="e">
        <f ca="1">Datos_Proyecto!H5&amp;" "&amp;Datos_Proyecto!I5</f>
        <v>#NAME?</v>
      </c>
      <c r="F10" s="59"/>
      <c r="G10" s="59"/>
      <c r="H10" s="59"/>
      <c r="I10" s="59"/>
      <c r="J10" s="59"/>
      <c r="K10" s="59"/>
      <c r="L10" s="59"/>
      <c r="M10" s="59"/>
      <c r="N10" s="59"/>
      <c r="O10" s="464"/>
      <c r="P10" s="62"/>
      <c r="Q10" s="62"/>
      <c r="R10" s="62"/>
      <c r="S10" s="62"/>
      <c r="T10" s="59"/>
      <c r="U10" s="59"/>
      <c r="V10" s="54"/>
    </row>
    <row r="11" spans="1:54" ht="17.25" customHeight="1">
      <c r="A11" s="55"/>
      <c r="B11" s="53"/>
      <c r="C11" s="53"/>
      <c r="D11" s="55"/>
      <c r="E11" s="55"/>
      <c r="F11" s="54"/>
      <c r="G11" s="54"/>
      <c r="H11" s="480" t="s">
        <v>66</v>
      </c>
      <c r="I11" s="464"/>
      <c r="J11" s="464"/>
      <c r="K11" s="464"/>
      <c r="L11" s="464"/>
      <c r="M11" s="464"/>
      <c r="N11" s="481" t="s">
        <v>67</v>
      </c>
      <c r="O11" s="464"/>
      <c r="P11" s="481" t="s">
        <v>68</v>
      </c>
      <c r="Q11" s="464"/>
      <c r="R11" s="481" t="s">
        <v>69</v>
      </c>
      <c r="S11" s="464"/>
      <c r="T11" s="63"/>
      <c r="U11" s="63"/>
      <c r="V11" s="54"/>
    </row>
    <row r="12" spans="1:54" ht="60">
      <c r="A12" s="64"/>
      <c r="B12" s="65" t="s">
        <v>70</v>
      </c>
      <c r="C12" s="65" t="s">
        <v>71</v>
      </c>
      <c r="D12" s="65" t="s">
        <v>72</v>
      </c>
      <c r="E12" s="65" t="s">
        <v>73</v>
      </c>
      <c r="F12" s="65" t="s">
        <v>74</v>
      </c>
      <c r="G12" s="65" t="s">
        <v>75</v>
      </c>
      <c r="H12" s="66" t="s">
        <v>76</v>
      </c>
      <c r="I12" s="66" t="s">
        <v>77</v>
      </c>
      <c r="J12" s="66" t="s">
        <v>78</v>
      </c>
      <c r="K12" s="66" t="s">
        <v>79</v>
      </c>
      <c r="L12" s="66" t="s">
        <v>80</v>
      </c>
      <c r="M12" s="66" t="s">
        <v>81</v>
      </c>
      <c r="N12" s="67" t="s">
        <v>82</v>
      </c>
      <c r="O12" s="67" t="s">
        <v>83</v>
      </c>
      <c r="P12" s="67" t="s">
        <v>84</v>
      </c>
      <c r="Q12" s="67" t="s">
        <v>85</v>
      </c>
      <c r="R12" s="67" t="s">
        <v>82</v>
      </c>
      <c r="S12" s="67" t="s">
        <v>83</v>
      </c>
      <c r="T12" s="68" t="s">
        <v>86</v>
      </c>
      <c r="U12" s="68" t="s">
        <v>87</v>
      </c>
      <c r="V12" s="69"/>
      <c r="W12" s="70"/>
      <c r="X12" s="70"/>
      <c r="Y12" s="70"/>
      <c r="Z12" s="70"/>
      <c r="AA12" s="70"/>
      <c r="AB12" s="70"/>
      <c r="AC12" s="70"/>
      <c r="AD12" s="70"/>
      <c r="AE12" s="70"/>
      <c r="AF12" s="70"/>
      <c r="AG12" s="70"/>
      <c r="AH12" s="70"/>
      <c r="AI12" s="70"/>
      <c r="AJ12" s="70"/>
      <c r="AK12" s="70"/>
      <c r="AL12" s="70"/>
      <c r="AM12" s="70"/>
      <c r="AN12" s="70"/>
      <c r="AO12" s="70"/>
      <c r="AP12" s="70"/>
      <c r="AQ12" s="70"/>
      <c r="AR12" s="70"/>
      <c r="AS12" s="70"/>
      <c r="AT12" s="70"/>
      <c r="AU12" s="70"/>
      <c r="AV12" s="71"/>
      <c r="AW12" s="71"/>
      <c r="AX12" s="71"/>
      <c r="AY12" s="71"/>
      <c r="AZ12" s="72"/>
      <c r="BA12" s="72"/>
      <c r="BB12" s="72"/>
    </row>
    <row r="13" spans="1:54" ht="20">
      <c r="A13" s="73"/>
      <c r="B13" s="74"/>
      <c r="C13" s="74" t="e">
        <f t="array" aca="1" ref="C13" ca="1">_xludf.XLOOKUP(E13,Códigos!C:C,Códigos!A:A,0,0)</f>
        <v>#NAME?</v>
      </c>
      <c r="D13" s="74" t="s">
        <v>88</v>
      </c>
      <c r="E13" s="75" t="s">
        <v>89</v>
      </c>
      <c r="F13" s="76"/>
      <c r="G13" s="76"/>
      <c r="H13" s="77" t="e">
        <f t="shared" ref="H13:T13" ca="1" si="0">H14+H16+H18+H21</f>
        <v>#NAME?</v>
      </c>
      <c r="I13" s="77" t="e">
        <f t="shared" ca="1" si="0"/>
        <v>#NAME?</v>
      </c>
      <c r="J13" s="77">
        <f t="shared" si="0"/>
        <v>0</v>
      </c>
      <c r="K13" s="77" t="e">
        <f t="shared" ca="1" si="0"/>
        <v>#NAME?</v>
      </c>
      <c r="L13" s="77" t="e">
        <f t="shared" ca="1" si="0"/>
        <v>#NAME?</v>
      </c>
      <c r="M13" s="77" t="e">
        <f t="shared" ca="1" si="0"/>
        <v>#NAME?</v>
      </c>
      <c r="N13" s="77" t="e">
        <f t="shared" ca="1" si="0"/>
        <v>#NAME?</v>
      </c>
      <c r="O13" s="77" t="e">
        <f t="shared" ca="1" si="0"/>
        <v>#NAME?</v>
      </c>
      <c r="P13" s="77" t="e">
        <f t="shared" ca="1" si="0"/>
        <v>#NAME?</v>
      </c>
      <c r="Q13" s="77" t="e">
        <f t="shared" ca="1" si="0"/>
        <v>#NAME?</v>
      </c>
      <c r="R13" s="77" t="e">
        <f t="shared" ca="1" si="0"/>
        <v>#NAME?</v>
      </c>
      <c r="S13" s="77" t="e">
        <f t="shared" ca="1" si="0"/>
        <v>#NAME?</v>
      </c>
      <c r="T13" s="77" t="e">
        <f t="shared" ca="1" si="0"/>
        <v>#NAME?</v>
      </c>
      <c r="U13" s="77" t="s">
        <v>68</v>
      </c>
      <c r="V13" s="69"/>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70"/>
      <c r="AU13" s="70"/>
      <c r="AV13" s="70"/>
      <c r="AW13" s="71"/>
      <c r="AX13" s="71"/>
      <c r="AY13" s="71"/>
      <c r="AZ13" s="71"/>
      <c r="BA13" s="71"/>
      <c r="BB13" s="71"/>
    </row>
    <row r="14" spans="1:54" ht="20">
      <c r="A14" s="73"/>
      <c r="B14" s="78"/>
      <c r="C14" s="78"/>
      <c r="D14" s="78" t="s">
        <v>90</v>
      </c>
      <c r="E14" s="79" t="s">
        <v>91</v>
      </c>
      <c r="F14" s="79"/>
      <c r="G14" s="79"/>
      <c r="H14" s="80" t="e">
        <f t="shared" ref="H14:T14" ca="1" si="1">SUM(H15)</f>
        <v>#NAME?</v>
      </c>
      <c r="I14" s="81" t="e">
        <f t="shared" ca="1" si="1"/>
        <v>#NAME?</v>
      </c>
      <c r="J14" s="80">
        <f t="shared" si="1"/>
        <v>0</v>
      </c>
      <c r="K14" s="80" t="e">
        <f t="shared" ca="1" si="1"/>
        <v>#NAME?</v>
      </c>
      <c r="L14" s="80" t="e">
        <f t="shared" ca="1" si="1"/>
        <v>#NAME?</v>
      </c>
      <c r="M14" s="80" t="e">
        <f t="shared" ca="1" si="1"/>
        <v>#NAME?</v>
      </c>
      <c r="N14" s="82" t="e">
        <f t="shared" ca="1" si="1"/>
        <v>#NAME?</v>
      </c>
      <c r="O14" s="82" t="e">
        <f t="shared" ca="1" si="1"/>
        <v>#NAME?</v>
      </c>
      <c r="P14" s="81" t="e">
        <f t="shared" ca="1" si="1"/>
        <v>#NAME?</v>
      </c>
      <c r="Q14" s="81" t="e">
        <f t="shared" ca="1" si="1"/>
        <v>#NAME?</v>
      </c>
      <c r="R14" s="81" t="e">
        <f t="shared" ca="1" si="1"/>
        <v>#NAME?</v>
      </c>
      <c r="S14" s="81" t="e">
        <f t="shared" ca="1" si="1"/>
        <v>#NAME?</v>
      </c>
      <c r="T14" s="83" t="e">
        <f t="shared" ca="1" si="1"/>
        <v>#NAME?</v>
      </c>
      <c r="U14" s="83" t="s">
        <v>68</v>
      </c>
      <c r="V14" s="69"/>
      <c r="W14" s="70"/>
      <c r="X14" s="70"/>
      <c r="Y14" s="70"/>
      <c r="Z14" s="70"/>
      <c r="AA14" s="70"/>
      <c r="AB14" s="70"/>
      <c r="AC14" s="70"/>
      <c r="AD14" s="70"/>
      <c r="AE14" s="70"/>
      <c r="AF14" s="70"/>
      <c r="AG14" s="70"/>
      <c r="AH14" s="70"/>
      <c r="AI14" s="70"/>
      <c r="AJ14" s="70"/>
      <c r="AK14" s="70"/>
      <c r="AL14" s="70"/>
      <c r="AM14" s="70"/>
      <c r="AN14" s="70"/>
      <c r="AO14" s="70"/>
      <c r="AP14" s="70"/>
      <c r="AQ14" s="70"/>
      <c r="AR14" s="70"/>
      <c r="AS14" s="70"/>
      <c r="AT14" s="70"/>
      <c r="AU14" s="70"/>
      <c r="AV14" s="70"/>
      <c r="AW14" s="71"/>
      <c r="AX14" s="71"/>
      <c r="AY14" s="71"/>
      <c r="AZ14" s="71"/>
      <c r="BA14" s="71"/>
      <c r="BB14" s="71"/>
    </row>
    <row r="15" spans="1:54" ht="21.5" outlineLevel="1">
      <c r="A15" s="64"/>
      <c r="B15" s="71" t="s">
        <v>92</v>
      </c>
      <c r="C15" s="71" t="s">
        <v>71</v>
      </c>
      <c r="D15" s="71" t="s">
        <v>93</v>
      </c>
      <c r="E15" s="71" t="str">
        <f>"Modules LONGI LR5-72HGD-Bifacial - "&amp;Datos_Proyecto!$D$3</f>
        <v>Modules LONGI LR5-72HGD-Bifacial - Panel Solar (655 W)</v>
      </c>
      <c r="F15" s="84" t="s">
        <v>94</v>
      </c>
      <c r="G15" s="85" t="e">
        <f t="array" aca="1" ref="G15" ca="1">_xludf.XLOOKUP(Datos_Proyecto!$D$3,BD!$C:$C,BD!$E:$E,"",0)</f>
        <v>#NAME?</v>
      </c>
      <c r="H15" s="86" t="e">
        <f ca="1">$P$15*Datos_Proyecto!$H$2</f>
        <v>#NAME?</v>
      </c>
      <c r="I15" s="87" t="e">
        <f ca="1">$H$15*$G$15</f>
        <v>#NAME?</v>
      </c>
      <c r="J15" s="86">
        <f>IF($C$15="BT",0,$H$15*0.19)</f>
        <v>0</v>
      </c>
      <c r="K15" s="86" t="e">
        <f ca="1">H15+J15</f>
        <v>#NAME?</v>
      </c>
      <c r="L15" s="86" t="e">
        <f ca="1">$K$15*G15</f>
        <v>#NAME?</v>
      </c>
      <c r="M15" s="86" t="e">
        <f ca="1">$J$15*$G$15</f>
        <v>#NAME?</v>
      </c>
      <c r="N15" s="88" t="e">
        <f t="array" aca="1" ref="N15" ca="1">K15/(1-_xludf.XLOOKUP(Datos_Proyecto!$D$2,BD!$AE2:$AE5,BD!$AF2:$AF5,0,0))</f>
        <v>#NAME?</v>
      </c>
      <c r="O15" s="88" t="e">
        <f ca="1">$N$15*$G$15</f>
        <v>#NAME?</v>
      </c>
      <c r="P15" s="89" t="e">
        <f t="array" aca="1" ref="P15" ca="1">_xludf.XLOOKUP(Datos_Proyecto!$D$3,BD!$C:$C,BD!$F:$F,"",0)*_xludf.XLOOKUP(Datos_Proyecto!$D$3,BD!$C:$C,BD!$D:$D,"",0)</f>
        <v>#NAME?</v>
      </c>
      <c r="Q15" s="89" t="e">
        <f ca="1">G15*P15</f>
        <v>#NAME?</v>
      </c>
      <c r="R15" s="90" t="e">
        <f t="array" aca="1" ref="R15" ca="1">P15/(1-_xludf.XLOOKUP(Datos_Proyecto!$D$2,BD!$AE2:$AE5,BD!$AF2:$AF5,0,0))</f>
        <v>#NAME?</v>
      </c>
      <c r="S15" s="90" t="e">
        <f ca="1">R15*G15</f>
        <v>#NAME?</v>
      </c>
      <c r="T15" s="91" t="e">
        <f ca="1">S15</f>
        <v>#NAME?</v>
      </c>
      <c r="U15" s="91" t="s">
        <v>68</v>
      </c>
      <c r="V15" s="64"/>
      <c r="W15" s="71"/>
      <c r="X15" s="71"/>
      <c r="Y15" s="71"/>
      <c r="Z15" s="71"/>
      <c r="AA15" s="71"/>
      <c r="AB15" s="71"/>
      <c r="AC15" s="71"/>
      <c r="AD15" s="71"/>
      <c r="AE15" s="71"/>
      <c r="AF15" s="71"/>
      <c r="AG15" s="71"/>
      <c r="AH15" s="71"/>
      <c r="AI15" s="71"/>
      <c r="AJ15" s="71"/>
      <c r="AK15" s="71"/>
      <c r="AL15" s="71"/>
      <c r="AM15" s="71"/>
      <c r="AN15" s="71"/>
      <c r="AO15" s="71"/>
      <c r="AP15" s="71"/>
      <c r="AQ15" s="71"/>
      <c r="AR15" s="71"/>
      <c r="AS15" s="71"/>
      <c r="AT15" s="71"/>
      <c r="AU15" s="71"/>
      <c r="AV15" s="71"/>
      <c r="AW15" s="71"/>
      <c r="AX15" s="71"/>
      <c r="AY15" s="71"/>
      <c r="AZ15" s="71"/>
      <c r="BA15" s="71"/>
      <c r="BB15" s="71"/>
    </row>
    <row r="16" spans="1:54" ht="20">
      <c r="A16" s="64"/>
      <c r="B16" s="78"/>
      <c r="C16" s="78"/>
      <c r="D16" s="92" t="s">
        <v>95</v>
      </c>
      <c r="E16" s="93" t="str">
        <f>"SUMINISTRO DE "&amp; UPPER(Datos_Proyecto!D5)</f>
        <v>SUMINISTRO DE ESTRUCTURA TIPO TRACKER 1P</v>
      </c>
      <c r="F16" s="94"/>
      <c r="G16" s="94"/>
      <c r="H16" s="95">
        <f t="shared" ref="H16:O16" si="2">H17</f>
        <v>372075700</v>
      </c>
      <c r="I16" s="95">
        <f t="shared" si="2"/>
        <v>372075700</v>
      </c>
      <c r="J16" s="96">
        <f t="shared" si="2"/>
        <v>0</v>
      </c>
      <c r="K16" s="95">
        <f t="shared" si="2"/>
        <v>372075700</v>
      </c>
      <c r="L16" s="95">
        <f t="shared" si="2"/>
        <v>372075700</v>
      </c>
      <c r="M16" s="96">
        <f t="shared" si="2"/>
        <v>0</v>
      </c>
      <c r="N16" s="95">
        <f t="shared" si="2"/>
        <v>372075700</v>
      </c>
      <c r="O16" s="95">
        <f t="shared" si="2"/>
        <v>372075700</v>
      </c>
      <c r="P16" s="97">
        <v>100561</v>
      </c>
      <c r="Q16" s="97">
        <v>100561</v>
      </c>
      <c r="R16" s="97">
        <v>100561</v>
      </c>
      <c r="S16" s="97">
        <v>100561</v>
      </c>
      <c r="T16" s="97">
        <v>100561</v>
      </c>
      <c r="U16" s="97" t="s">
        <v>68</v>
      </c>
      <c r="V16" s="98"/>
      <c r="W16" s="99">
        <f>T16*3700</f>
        <v>372075700</v>
      </c>
      <c r="X16" s="72"/>
      <c r="Y16" s="72"/>
      <c r="Z16" s="72"/>
      <c r="AA16" s="72"/>
      <c r="AB16" s="72"/>
      <c r="AC16" s="72"/>
      <c r="AD16" s="72"/>
      <c r="AE16" s="72"/>
      <c r="AF16" s="72"/>
      <c r="AG16" s="72"/>
      <c r="AH16" s="72"/>
      <c r="AI16" s="72"/>
      <c r="AJ16" s="72"/>
      <c r="AK16" s="72"/>
      <c r="AL16" s="72"/>
      <c r="AM16" s="72"/>
      <c r="AN16" s="72"/>
      <c r="AO16" s="72"/>
      <c r="AP16" s="72"/>
      <c r="AQ16" s="72"/>
      <c r="AR16" s="72"/>
      <c r="AS16" s="72"/>
      <c r="AT16" s="72"/>
      <c r="AU16" s="72"/>
      <c r="AV16" s="72"/>
      <c r="AW16" s="72"/>
      <c r="AX16" s="72"/>
      <c r="AY16" s="72"/>
      <c r="AZ16" s="72"/>
      <c r="BA16" s="72"/>
      <c r="BB16" s="72"/>
    </row>
    <row r="17" spans="1:54" ht="21.5" outlineLevel="1">
      <c r="A17" s="64"/>
      <c r="B17" s="71" t="s">
        <v>96</v>
      </c>
      <c r="C17" s="71" t="s">
        <v>71</v>
      </c>
      <c r="D17" s="71" t="s">
        <v>97</v>
      </c>
      <c r="E17" s="71" t="str">
        <f>RIGHTB($E$16,26)</f>
        <v>ESTRUCTURA TIPO TRACKER 1P</v>
      </c>
      <c r="F17" s="84" t="s">
        <v>94</v>
      </c>
      <c r="G17" s="71">
        <v>1</v>
      </c>
      <c r="H17" s="87">
        <f>P17*Datos_Proyecto!$H$2</f>
        <v>372075700</v>
      </c>
      <c r="I17" s="87">
        <f>H17*G17</f>
        <v>372075700</v>
      </c>
      <c r="J17" s="86">
        <f>IF(C17="BT",0,H17*0.19)</f>
        <v>0</v>
      </c>
      <c r="K17" s="87">
        <f>H17+J17</f>
        <v>372075700</v>
      </c>
      <c r="L17" s="87">
        <f>K17*G17</f>
        <v>372075700</v>
      </c>
      <c r="M17" s="86">
        <f>J17*G17</f>
        <v>0</v>
      </c>
      <c r="N17" s="88">
        <f>P17*3700</f>
        <v>372075700</v>
      </c>
      <c r="O17" s="88">
        <f>P17*3700</f>
        <v>372075700</v>
      </c>
      <c r="P17" s="97">
        <v>100561</v>
      </c>
      <c r="Q17" s="97">
        <v>100561</v>
      </c>
      <c r="R17" s="97">
        <v>100561</v>
      </c>
      <c r="S17" s="97">
        <v>100561</v>
      </c>
      <c r="T17" s="91">
        <f>S17</f>
        <v>100561</v>
      </c>
      <c r="U17" s="91" t="s">
        <v>68</v>
      </c>
      <c r="V17" s="64"/>
      <c r="W17" s="71"/>
      <c r="X17" s="71"/>
      <c r="Y17" s="71"/>
      <c r="Z17" s="71"/>
      <c r="AA17" s="71"/>
      <c r="AB17" s="71"/>
      <c r="AC17" s="71"/>
      <c r="AD17" s="71"/>
      <c r="AE17" s="71"/>
      <c r="AF17" s="71"/>
      <c r="AG17" s="71"/>
      <c r="AH17" s="71"/>
      <c r="AI17" s="71"/>
      <c r="AJ17" s="71"/>
      <c r="AK17" s="71"/>
      <c r="AL17" s="71"/>
      <c r="AM17" s="71"/>
      <c r="AN17" s="71"/>
      <c r="AO17" s="71"/>
      <c r="AP17" s="71"/>
      <c r="AQ17" s="71"/>
      <c r="AR17" s="71"/>
      <c r="AS17" s="71"/>
      <c r="AT17" s="71"/>
      <c r="AU17" s="71"/>
      <c r="AV17" s="71"/>
      <c r="AW17" s="71"/>
      <c r="AX17" s="71"/>
      <c r="AY17" s="71"/>
      <c r="AZ17" s="71"/>
      <c r="BA17" s="71"/>
      <c r="BB17" s="71"/>
    </row>
    <row r="18" spans="1:54" ht="20">
      <c r="A18" s="64"/>
      <c r="B18" s="78"/>
      <c r="C18" s="78"/>
      <c r="D18" s="78" t="s">
        <v>98</v>
      </c>
      <c r="E18" s="79" t="s">
        <v>99</v>
      </c>
      <c r="F18" s="100"/>
      <c r="G18" s="100"/>
      <c r="H18" s="81">
        <f t="shared" ref="H18:T18" si="3">SUM(H19:H20)</f>
        <v>22736500</v>
      </c>
      <c r="I18" s="81">
        <f t="shared" si="3"/>
        <v>79846000</v>
      </c>
      <c r="J18" s="81">
        <f t="shared" si="3"/>
        <v>0</v>
      </c>
      <c r="K18" s="81">
        <f t="shared" si="3"/>
        <v>22736500</v>
      </c>
      <c r="L18" s="81">
        <f t="shared" si="3"/>
        <v>79846000</v>
      </c>
      <c r="M18" s="81">
        <f t="shared" si="3"/>
        <v>0</v>
      </c>
      <c r="N18" s="82" t="e">
        <f t="shared" ca="1" si="3"/>
        <v>#NAME?</v>
      </c>
      <c r="O18" s="82" t="e">
        <f t="shared" ca="1" si="3"/>
        <v>#NAME?</v>
      </c>
      <c r="P18" s="81">
        <f t="shared" si="3"/>
        <v>6145</v>
      </c>
      <c r="Q18" s="81">
        <f t="shared" si="3"/>
        <v>21580</v>
      </c>
      <c r="R18" s="81" t="e">
        <f t="shared" ca="1" si="3"/>
        <v>#NAME?</v>
      </c>
      <c r="S18" s="81" t="e">
        <f t="shared" ca="1" si="3"/>
        <v>#NAME?</v>
      </c>
      <c r="T18" s="83" t="e">
        <f t="shared" ca="1" si="3"/>
        <v>#NAME?</v>
      </c>
      <c r="U18" s="83" t="s">
        <v>68</v>
      </c>
      <c r="V18" s="101"/>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72"/>
      <c r="AX18" s="72"/>
      <c r="AY18" s="72"/>
      <c r="AZ18" s="71"/>
      <c r="BA18" s="71"/>
      <c r="BB18" s="71"/>
    </row>
    <row r="19" spans="1:54" ht="20" outlineLevel="1">
      <c r="A19" s="64"/>
      <c r="B19" s="103" t="s">
        <v>100</v>
      </c>
      <c r="C19" s="103" t="s">
        <v>71</v>
      </c>
      <c r="D19" s="103" t="s">
        <v>101</v>
      </c>
      <c r="E19" s="72" t="s">
        <v>102</v>
      </c>
      <c r="F19" s="104" t="s">
        <v>94</v>
      </c>
      <c r="G19" s="105">
        <v>4</v>
      </c>
      <c r="H19" s="87">
        <f>P19*Datos_Proyecto!$H$2</f>
        <v>19036500</v>
      </c>
      <c r="I19" s="87">
        <f t="shared" ref="I19:I20" si="4">H19*G19</f>
        <v>76146000</v>
      </c>
      <c r="J19" s="87">
        <f t="shared" ref="J19:J20" si="5">IF(C19="BT",0,H19*0.19)</f>
        <v>0</v>
      </c>
      <c r="K19" s="87">
        <f t="shared" ref="K19:K20" si="6">H19+J19</f>
        <v>19036500</v>
      </c>
      <c r="L19" s="87">
        <f t="shared" ref="L19:L20" si="7">K19*G19</f>
        <v>76146000</v>
      </c>
      <c r="M19" s="87">
        <f t="shared" ref="M19:M20" si="8">J19*G19</f>
        <v>0</v>
      </c>
      <c r="N19" s="88" t="e">
        <f t="array" aca="1" ref="N19" ca="1">H19/(1-_xludf.XLOOKUP(Datos_Proyecto!$D$2,BD!$AE$2:$AE$5,BD!$AG$2:$AG$5,0,0))</f>
        <v>#NAME?</v>
      </c>
      <c r="O19" s="88" t="e">
        <f t="shared" ref="O19:O20" ca="1" si="9">N19*G19</f>
        <v>#NAME?</v>
      </c>
      <c r="P19" s="89">
        <f>4900*1.05</f>
        <v>5145</v>
      </c>
      <c r="Q19" s="89">
        <f t="shared" ref="Q19:Q20" si="10">G19*P19</f>
        <v>20580</v>
      </c>
      <c r="R19" s="90" t="e">
        <f t="array" aca="1" ref="R19" ca="1">P19/(1-_xludf.XLOOKUP(Datos_Proyecto!$D$2,BD!$AE:$AE,BD!$AG:$AG,0,0))</f>
        <v>#NAME?</v>
      </c>
      <c r="S19" s="90" t="e">
        <f t="shared" ref="S19:S20" ca="1" si="11">R19*G19</f>
        <v>#NAME?</v>
      </c>
      <c r="T19" s="106" t="e">
        <f t="shared" ref="T19:T20" ca="1" si="12">S19</f>
        <v>#NAME?</v>
      </c>
      <c r="U19" s="106" t="s">
        <v>68</v>
      </c>
      <c r="V19" s="101"/>
      <c r="W19" s="102"/>
      <c r="X19" s="102"/>
      <c r="Y19" s="102"/>
      <c r="Z19" s="102"/>
      <c r="AA19" s="102"/>
      <c r="AB19" s="102"/>
      <c r="AC19" s="102"/>
      <c r="AD19" s="102"/>
      <c r="AE19" s="102"/>
      <c r="AF19" s="102"/>
      <c r="AG19" s="102"/>
      <c r="AH19" s="102"/>
      <c r="AI19" s="102"/>
      <c r="AJ19" s="102"/>
      <c r="AK19" s="102"/>
      <c r="AL19" s="102"/>
      <c r="AM19" s="102"/>
      <c r="AN19" s="102"/>
      <c r="AO19" s="102"/>
      <c r="AP19" s="102"/>
      <c r="AQ19" s="102"/>
      <c r="AR19" s="102"/>
      <c r="AS19" s="102"/>
      <c r="AT19" s="102"/>
      <c r="AU19" s="102"/>
      <c r="AV19" s="102"/>
      <c r="AW19" s="72"/>
      <c r="AX19" s="72"/>
      <c r="AY19" s="72"/>
      <c r="AZ19" s="71"/>
      <c r="BA19" s="71"/>
      <c r="BB19" s="71"/>
    </row>
    <row r="20" spans="1:54" ht="20" outlineLevel="1">
      <c r="A20" s="64"/>
      <c r="B20" s="535" t="s">
        <v>5271</v>
      </c>
      <c r="C20" s="103" t="s">
        <v>71</v>
      </c>
      <c r="D20" s="103" t="s">
        <v>104</v>
      </c>
      <c r="E20" s="107" t="s">
        <v>105</v>
      </c>
      <c r="F20" s="104" t="s">
        <v>94</v>
      </c>
      <c r="G20" s="108" t="s">
        <v>88</v>
      </c>
      <c r="H20" s="87">
        <f>P20*Datos_Proyecto!$H$2</f>
        <v>3700000</v>
      </c>
      <c r="I20" s="87">
        <f t="shared" si="4"/>
        <v>3700000</v>
      </c>
      <c r="J20" s="87">
        <f t="shared" si="5"/>
        <v>0</v>
      </c>
      <c r="K20" s="87">
        <f t="shared" si="6"/>
        <v>3700000</v>
      </c>
      <c r="L20" s="87">
        <f t="shared" si="7"/>
        <v>3700000</v>
      </c>
      <c r="M20" s="87">
        <f t="shared" si="8"/>
        <v>0</v>
      </c>
      <c r="N20" s="88" t="e">
        <f t="array" aca="1" ref="N20" ca="1">H20/(1-_xludf.XLOOKUP(Datos_Proyecto!$D$2,BD!$AE$2:$AE$5,BD!$AG$2:$AG$5,0,0))</f>
        <v>#NAME?</v>
      </c>
      <c r="O20" s="88" t="e">
        <f t="shared" ca="1" si="9"/>
        <v>#NAME?</v>
      </c>
      <c r="P20" s="89">
        <v>1000</v>
      </c>
      <c r="Q20" s="89">
        <f t="shared" si="10"/>
        <v>1000</v>
      </c>
      <c r="R20" s="90" t="e">
        <f t="array" aca="1" ref="R20" ca="1">P20/(1-_xludf.XLOOKUP(Datos_Proyecto!$D$2,BD!$AE:$AE,BD!$AG:$AG,0,0))</f>
        <v>#NAME?</v>
      </c>
      <c r="S20" s="90" t="e">
        <f t="shared" ca="1" si="11"/>
        <v>#NAME?</v>
      </c>
      <c r="T20" s="106" t="e">
        <f t="shared" ca="1" si="12"/>
        <v>#NAME?</v>
      </c>
      <c r="U20" s="106" t="s">
        <v>68</v>
      </c>
      <c r="V20" s="101"/>
      <c r="W20" s="102"/>
      <c r="X20" s="102"/>
      <c r="Y20" s="102"/>
      <c r="Z20" s="102"/>
      <c r="AA20" s="102"/>
      <c r="AB20" s="102"/>
      <c r="AC20" s="102"/>
      <c r="AD20" s="102"/>
      <c r="AE20" s="102"/>
      <c r="AF20" s="102"/>
      <c r="AG20" s="102"/>
      <c r="AH20" s="102"/>
      <c r="AI20" s="102"/>
      <c r="AJ20" s="102"/>
      <c r="AK20" s="102"/>
      <c r="AL20" s="102"/>
      <c r="AM20" s="102"/>
      <c r="AN20" s="102"/>
      <c r="AO20" s="102"/>
      <c r="AP20" s="102"/>
      <c r="AQ20" s="102"/>
      <c r="AR20" s="102"/>
      <c r="AS20" s="102"/>
      <c r="AT20" s="102"/>
      <c r="AU20" s="102"/>
      <c r="AV20" s="102"/>
      <c r="AW20" s="72"/>
      <c r="AX20" s="72"/>
      <c r="AY20" s="72"/>
      <c r="AZ20" s="71"/>
      <c r="BA20" s="71"/>
      <c r="BB20" s="71"/>
    </row>
    <row r="21" spans="1:54" ht="20">
      <c r="A21" s="64"/>
      <c r="B21" s="78"/>
      <c r="C21" s="78"/>
      <c r="D21" s="78" t="s">
        <v>106</v>
      </c>
      <c r="E21" s="79" t="s">
        <v>107</v>
      </c>
      <c r="F21" s="109"/>
      <c r="G21" s="109"/>
      <c r="H21" s="110">
        <f t="shared" ref="H21:T21" si="13">SUM(H22:H27)</f>
        <v>59735020</v>
      </c>
      <c r="I21" s="110">
        <f t="shared" si="13"/>
        <v>184548600</v>
      </c>
      <c r="J21" s="110">
        <f t="shared" si="13"/>
        <v>0</v>
      </c>
      <c r="K21" s="110">
        <f t="shared" si="13"/>
        <v>59735020</v>
      </c>
      <c r="L21" s="110">
        <f t="shared" si="13"/>
        <v>184548600</v>
      </c>
      <c r="M21" s="110">
        <f t="shared" si="13"/>
        <v>0</v>
      </c>
      <c r="N21" s="82" t="e">
        <f t="shared" ca="1" si="13"/>
        <v>#NAME?</v>
      </c>
      <c r="O21" s="82" t="e">
        <f t="shared" ca="1" si="13"/>
        <v>#NAME?</v>
      </c>
      <c r="P21" s="81">
        <f t="shared" si="13"/>
        <v>16144.6</v>
      </c>
      <c r="Q21" s="81">
        <f t="shared" si="13"/>
        <v>49878</v>
      </c>
      <c r="R21" s="81" t="e">
        <f t="shared" ca="1" si="13"/>
        <v>#NAME?</v>
      </c>
      <c r="S21" s="81" t="e">
        <f t="shared" ca="1" si="13"/>
        <v>#NAME?</v>
      </c>
      <c r="T21" s="83" t="e">
        <f t="shared" ca="1" si="13"/>
        <v>#NAME?</v>
      </c>
      <c r="U21" s="83" t="s">
        <v>68</v>
      </c>
      <c r="V21" s="101"/>
      <c r="W21" s="102"/>
      <c r="X21" s="102"/>
      <c r="Y21" s="102"/>
      <c r="Z21" s="102"/>
      <c r="AA21" s="102"/>
      <c r="AB21" s="102"/>
      <c r="AC21" s="102"/>
      <c r="AD21" s="102"/>
      <c r="AE21" s="102"/>
      <c r="AF21" s="102"/>
      <c r="AG21" s="102"/>
      <c r="AH21" s="102"/>
      <c r="AI21" s="102"/>
      <c r="AJ21" s="102"/>
      <c r="AK21" s="102"/>
      <c r="AL21" s="102"/>
      <c r="AM21" s="102"/>
      <c r="AN21" s="102"/>
      <c r="AO21" s="102"/>
      <c r="AP21" s="102"/>
      <c r="AQ21" s="102"/>
      <c r="AR21" s="102"/>
      <c r="AS21" s="102"/>
      <c r="AT21" s="102"/>
      <c r="AU21" s="102"/>
      <c r="AV21" s="102"/>
      <c r="AW21" s="72"/>
      <c r="AX21" s="72"/>
      <c r="AY21" s="72"/>
      <c r="AZ21" s="71"/>
      <c r="BA21" s="71"/>
      <c r="BB21" s="71"/>
    </row>
    <row r="22" spans="1:54" ht="40" outlineLevel="1">
      <c r="A22" s="64"/>
      <c r="B22" s="103" t="s">
        <v>108</v>
      </c>
      <c r="C22" s="103" t="s">
        <v>71</v>
      </c>
      <c r="D22" s="103" t="s">
        <v>109</v>
      </c>
      <c r="E22" s="107" t="str">
        <f>"Transporte "&amp;$E$15</f>
        <v>Transporte Modules LONGI LR5-72HGD-Bifacial - Panel Solar (655 W)</v>
      </c>
      <c r="F22" s="84" t="s">
        <v>94</v>
      </c>
      <c r="G22" s="111">
        <v>3</v>
      </c>
      <c r="H22" s="87">
        <f>P22*Datos_Proyecto!$H$2</f>
        <v>17760000</v>
      </c>
      <c r="I22" s="87">
        <f t="shared" ref="I22:I27" si="14">H22*G22</f>
        <v>53280000</v>
      </c>
      <c r="J22" s="87">
        <f t="shared" ref="J22:J27" si="15">IF(C22="BT",0,H22*0.19)</f>
        <v>0</v>
      </c>
      <c r="K22" s="87">
        <f t="shared" ref="K22:K27" si="16">H22+J22</f>
        <v>17760000</v>
      </c>
      <c r="L22" s="87">
        <f t="shared" ref="L22:L27" si="17">K22*G22</f>
        <v>53280000</v>
      </c>
      <c r="M22" s="87">
        <f t="shared" ref="M22:M27" si="18">J22*G22</f>
        <v>0</v>
      </c>
      <c r="N22" s="88" t="e">
        <f t="array" aca="1" ref="N22" ca="1">K22/(1-_xludf.XLOOKUP(Datos_Proyecto!$D$2,BD!$AE$2:$AE$5,BD!$AH$2:$AH$5,0,0))</f>
        <v>#NAME?</v>
      </c>
      <c r="O22" s="88" t="e">
        <f t="shared" ref="O22:O27" ca="1" si="19">N22*G22</f>
        <v>#NAME?</v>
      </c>
      <c r="P22" s="89">
        <v>4800</v>
      </c>
      <c r="Q22" s="89">
        <f t="shared" ref="Q22:Q27" si="20">G22*P22</f>
        <v>14400</v>
      </c>
      <c r="R22" s="90" t="e">
        <f t="array" aca="1" ref="R22" ca="1">P22/(1-_xludf.XLOOKUP(Datos_Proyecto!$D$2,BD!$AE$2:$AE$5,BD!$AH$2:$AH$5,0,0))</f>
        <v>#NAME?</v>
      </c>
      <c r="S22" s="90" t="e">
        <f t="shared" ref="S22:S27" ca="1" si="21">R22*G22</f>
        <v>#NAME?</v>
      </c>
      <c r="T22" s="106" t="e">
        <f t="shared" ref="T22:T27" ca="1" si="22">S22</f>
        <v>#NAME?</v>
      </c>
      <c r="U22" s="106" t="s">
        <v>68</v>
      </c>
      <c r="V22" s="101"/>
      <c r="W22" s="102"/>
      <c r="X22" s="102"/>
      <c r="Y22" s="102"/>
      <c r="Z22" s="102"/>
      <c r="AA22" s="102"/>
      <c r="AB22" s="102"/>
      <c r="AC22" s="102"/>
      <c r="AD22" s="102"/>
      <c r="AE22" s="102"/>
      <c r="AF22" s="102"/>
      <c r="AG22" s="102"/>
      <c r="AH22" s="102"/>
      <c r="AI22" s="102"/>
      <c r="AJ22" s="102"/>
      <c r="AK22" s="102"/>
      <c r="AL22" s="102"/>
      <c r="AM22" s="102"/>
      <c r="AN22" s="102"/>
      <c r="AO22" s="102"/>
      <c r="AP22" s="102"/>
      <c r="AQ22" s="102"/>
      <c r="AR22" s="102"/>
      <c r="AS22" s="102"/>
      <c r="AT22" s="102"/>
      <c r="AU22" s="102"/>
      <c r="AV22" s="102"/>
      <c r="AW22" s="72"/>
      <c r="AX22" s="72"/>
      <c r="AY22" s="72"/>
      <c r="AZ22" s="71"/>
      <c r="BA22" s="71"/>
      <c r="BB22" s="71"/>
    </row>
    <row r="23" spans="1:54" ht="40" outlineLevel="1">
      <c r="A23" s="64"/>
      <c r="B23" s="103" t="s">
        <v>110</v>
      </c>
      <c r="C23" s="103" t="s">
        <v>71</v>
      </c>
      <c r="D23" s="103" t="s">
        <v>111</v>
      </c>
      <c r="E23" s="107" t="str">
        <f>"Nacionalización "&amp;$E$15</f>
        <v>Nacionalización Modules LONGI LR5-72HGD-Bifacial - Panel Solar (655 W)</v>
      </c>
      <c r="F23" s="84" t="s">
        <v>112</v>
      </c>
      <c r="G23" s="112">
        <v>3</v>
      </c>
      <c r="H23" s="87">
        <f>P23*Datos_Proyecto!$H$2</f>
        <v>6475000</v>
      </c>
      <c r="I23" s="87">
        <f t="shared" si="14"/>
        <v>19425000</v>
      </c>
      <c r="J23" s="87">
        <f t="shared" si="15"/>
        <v>0</v>
      </c>
      <c r="K23" s="87">
        <f t="shared" si="16"/>
        <v>6475000</v>
      </c>
      <c r="L23" s="87">
        <f t="shared" si="17"/>
        <v>19425000</v>
      </c>
      <c r="M23" s="87">
        <f t="shared" si="18"/>
        <v>0</v>
      </c>
      <c r="N23" s="88" t="e">
        <f t="array" aca="1" ref="N23" ca="1">K23/(1-_xludf.XLOOKUP(Datos_Proyecto!$D$2,BD!$AE$2:$AE$5,BD!$AH$2:$AH$5,0,0))</f>
        <v>#NAME?</v>
      </c>
      <c r="O23" s="88" t="e">
        <f t="shared" ca="1" si="19"/>
        <v>#NAME?</v>
      </c>
      <c r="P23" s="89">
        <v>1750</v>
      </c>
      <c r="Q23" s="89">
        <f t="shared" si="20"/>
        <v>5250</v>
      </c>
      <c r="R23" s="90" t="e">
        <f t="array" aca="1" ref="R23" ca="1">P23/(1-_xludf.XLOOKUP(Datos_Proyecto!$D$2,BD!$AE$2:$AE$5,BD!$AH$2:$AH$5,0,0))</f>
        <v>#NAME?</v>
      </c>
      <c r="S23" s="90" t="e">
        <f t="shared" ca="1" si="21"/>
        <v>#NAME?</v>
      </c>
      <c r="T23" s="106" t="e">
        <f t="shared" ca="1" si="22"/>
        <v>#NAME?</v>
      </c>
      <c r="U23" s="106" t="s">
        <v>68</v>
      </c>
      <c r="V23" s="101"/>
      <c r="W23" s="102"/>
      <c r="X23" s="102"/>
      <c r="Y23" s="102"/>
      <c r="Z23" s="102"/>
      <c r="AA23" s="102"/>
      <c r="AB23" s="102"/>
      <c r="AC23" s="102"/>
      <c r="AD23" s="102"/>
      <c r="AE23" s="102"/>
      <c r="AF23" s="102"/>
      <c r="AG23" s="102"/>
      <c r="AH23" s="102"/>
      <c r="AI23" s="102"/>
      <c r="AJ23" s="102"/>
      <c r="AK23" s="102"/>
      <c r="AL23" s="102"/>
      <c r="AM23" s="102"/>
      <c r="AN23" s="102"/>
      <c r="AO23" s="102"/>
      <c r="AP23" s="102"/>
      <c r="AQ23" s="102"/>
      <c r="AR23" s="102"/>
      <c r="AS23" s="102"/>
      <c r="AT23" s="102"/>
      <c r="AU23" s="102"/>
      <c r="AV23" s="102"/>
      <c r="AW23" s="72"/>
      <c r="AX23" s="72"/>
      <c r="AY23" s="72"/>
      <c r="AZ23" s="71"/>
      <c r="BA23" s="71"/>
      <c r="BB23" s="71"/>
    </row>
    <row r="24" spans="1:54" ht="21.5" outlineLevel="1">
      <c r="A24" s="64"/>
      <c r="B24" s="103" t="s">
        <v>108</v>
      </c>
      <c r="C24" s="103" t="s">
        <v>71</v>
      </c>
      <c r="D24" s="103" t="s">
        <v>113</v>
      </c>
      <c r="E24" s="107" t="str">
        <f>"Transporte "&amp;E17</f>
        <v>Transporte ESTRUCTURA TIPO TRACKER 1P</v>
      </c>
      <c r="F24" s="84" t="s">
        <v>94</v>
      </c>
      <c r="G24" s="112">
        <v>3</v>
      </c>
      <c r="H24" s="87">
        <f>P24*Datos_Proyecto!$H$2</f>
        <v>18376790</v>
      </c>
      <c r="I24" s="87">
        <f t="shared" si="14"/>
        <v>55130370</v>
      </c>
      <c r="J24" s="87">
        <f t="shared" si="15"/>
        <v>0</v>
      </c>
      <c r="K24" s="87">
        <f t="shared" si="16"/>
        <v>18376790</v>
      </c>
      <c r="L24" s="87">
        <f t="shared" si="17"/>
        <v>55130370</v>
      </c>
      <c r="M24" s="87">
        <f t="shared" si="18"/>
        <v>0</v>
      </c>
      <c r="N24" s="88" t="e">
        <f t="array" aca="1" ref="N24" ca="1">K24/(1-_xludf.XLOOKUP(Datos_Proyecto!$D$2,BD!$AE$2:$AE$5,BD!$AH$2:$AH$5,0,0))</f>
        <v>#NAME?</v>
      </c>
      <c r="O24" s="88" t="e">
        <f t="shared" ca="1" si="19"/>
        <v>#NAME?</v>
      </c>
      <c r="P24" s="89">
        <v>4966.7</v>
      </c>
      <c r="Q24" s="89">
        <f t="shared" si="20"/>
        <v>14900.099999999999</v>
      </c>
      <c r="R24" s="90" t="e">
        <f t="array" aca="1" ref="R24" ca="1">P24/(1-_xludf.XLOOKUP(Datos_Proyecto!$D$2,BD!$AE$2:$AE$5,BD!$AH$2:$AH$5,0,0))</f>
        <v>#NAME?</v>
      </c>
      <c r="S24" s="90" t="e">
        <f t="shared" ca="1" si="21"/>
        <v>#NAME?</v>
      </c>
      <c r="T24" s="106" t="e">
        <f t="shared" ca="1" si="22"/>
        <v>#NAME?</v>
      </c>
      <c r="U24" s="106" t="s">
        <v>68</v>
      </c>
      <c r="V24" s="101"/>
      <c r="W24" s="102"/>
      <c r="X24" s="102"/>
      <c r="Y24" s="102"/>
      <c r="Z24" s="102"/>
      <c r="AA24" s="102"/>
      <c r="AB24" s="102"/>
      <c r="AC24" s="102"/>
      <c r="AD24" s="102"/>
      <c r="AE24" s="102"/>
      <c r="AF24" s="102"/>
      <c r="AG24" s="102"/>
      <c r="AH24" s="102"/>
      <c r="AI24" s="102"/>
      <c r="AJ24" s="102"/>
      <c r="AK24" s="102"/>
      <c r="AL24" s="102"/>
      <c r="AM24" s="102"/>
      <c r="AN24" s="102"/>
      <c r="AO24" s="102"/>
      <c r="AP24" s="102"/>
      <c r="AQ24" s="102"/>
      <c r="AR24" s="102"/>
      <c r="AS24" s="102"/>
      <c r="AT24" s="102"/>
      <c r="AU24" s="102"/>
      <c r="AV24" s="102"/>
      <c r="AW24" s="72"/>
      <c r="AX24" s="72"/>
      <c r="AY24" s="72"/>
      <c r="AZ24" s="71"/>
      <c r="BA24" s="71"/>
      <c r="BB24" s="71"/>
    </row>
    <row r="25" spans="1:54" ht="21.5" outlineLevel="1">
      <c r="A25" s="64"/>
      <c r="B25" s="103" t="s">
        <v>110</v>
      </c>
      <c r="C25" s="103" t="s">
        <v>71</v>
      </c>
      <c r="D25" s="103" t="s">
        <v>114</v>
      </c>
      <c r="E25" s="107" t="str">
        <f>"Nacionalización "&amp;$E$17&amp; " y accesorios"</f>
        <v>Nacionalización ESTRUCTURA TIPO TRACKER 1P y accesorios</v>
      </c>
      <c r="F25" s="84" t="s">
        <v>112</v>
      </c>
      <c r="G25" s="112">
        <v>3</v>
      </c>
      <c r="H25" s="87">
        <f>P25*Datos_Proyecto!$H$2</f>
        <v>6475000</v>
      </c>
      <c r="I25" s="87">
        <f t="shared" si="14"/>
        <v>19425000</v>
      </c>
      <c r="J25" s="87">
        <f t="shared" si="15"/>
        <v>0</v>
      </c>
      <c r="K25" s="87">
        <f t="shared" si="16"/>
        <v>6475000</v>
      </c>
      <c r="L25" s="87">
        <f t="shared" si="17"/>
        <v>19425000</v>
      </c>
      <c r="M25" s="87">
        <f t="shared" si="18"/>
        <v>0</v>
      </c>
      <c r="N25" s="88" t="e">
        <f t="array" aca="1" ref="N25" ca="1">K25/(1-_xludf.XLOOKUP(Datos_Proyecto!$D$2,BD!$AE$2:$AE$5,BD!$AH$2:$AH$5,0,0))</f>
        <v>#NAME?</v>
      </c>
      <c r="O25" s="88" t="e">
        <f t="shared" ca="1" si="19"/>
        <v>#NAME?</v>
      </c>
      <c r="P25" s="89">
        <v>1750</v>
      </c>
      <c r="Q25" s="89">
        <f t="shared" si="20"/>
        <v>5250</v>
      </c>
      <c r="R25" s="90" t="e">
        <f t="array" aca="1" ref="R25" ca="1">P25/(1-_xludf.XLOOKUP(Datos_Proyecto!$D$2,BD!$AE$2:$AE$5,BD!$AH$2:$AH$5,0,0))</f>
        <v>#NAME?</v>
      </c>
      <c r="S25" s="90" t="e">
        <f t="shared" ca="1" si="21"/>
        <v>#NAME?</v>
      </c>
      <c r="T25" s="106" t="e">
        <f t="shared" ca="1" si="22"/>
        <v>#NAME?</v>
      </c>
      <c r="U25" s="106" t="s">
        <v>68</v>
      </c>
      <c r="V25" s="101"/>
      <c r="W25" s="102"/>
      <c r="X25" s="102"/>
      <c r="Y25" s="102"/>
      <c r="Z25" s="102"/>
      <c r="AA25" s="102"/>
      <c r="AB25" s="102"/>
      <c r="AC25" s="102"/>
      <c r="AD25" s="102"/>
      <c r="AE25" s="102"/>
      <c r="AF25" s="102"/>
      <c r="AG25" s="102"/>
      <c r="AH25" s="102"/>
      <c r="AI25" s="102"/>
      <c r="AJ25" s="102"/>
      <c r="AK25" s="102"/>
      <c r="AL25" s="102"/>
      <c r="AM25" s="102"/>
      <c r="AN25" s="102"/>
      <c r="AO25" s="102"/>
      <c r="AP25" s="102"/>
      <c r="AQ25" s="102"/>
      <c r="AR25" s="102"/>
      <c r="AS25" s="102"/>
      <c r="AT25" s="102"/>
      <c r="AU25" s="102"/>
      <c r="AV25" s="102"/>
      <c r="AW25" s="72"/>
      <c r="AX25" s="72"/>
      <c r="AY25" s="72"/>
      <c r="AZ25" s="71"/>
      <c r="BA25" s="71"/>
      <c r="BB25" s="71"/>
    </row>
    <row r="26" spans="1:54" ht="21.5" outlineLevel="1">
      <c r="A26" s="64"/>
      <c r="B26" s="103" t="s">
        <v>108</v>
      </c>
      <c r="C26" s="103" t="s">
        <v>71</v>
      </c>
      <c r="D26" s="113" t="s">
        <v>113</v>
      </c>
      <c r="E26" s="107" t="str">
        <f>"Transporte "&amp;SUBSTITUTE(LOWER($E$18),"suministro ","")&amp; " y accesorios"</f>
        <v>Transporte de inversores y smartlogger  huawei  y accesorios</v>
      </c>
      <c r="F26" s="114" t="s">
        <v>94</v>
      </c>
      <c r="G26" s="112">
        <v>4</v>
      </c>
      <c r="H26" s="87">
        <f>P26*Datos_Proyecto!$H$2</f>
        <v>8880000</v>
      </c>
      <c r="I26" s="87">
        <f t="shared" si="14"/>
        <v>35520000</v>
      </c>
      <c r="J26" s="87">
        <f t="shared" si="15"/>
        <v>0</v>
      </c>
      <c r="K26" s="87">
        <f t="shared" si="16"/>
        <v>8880000</v>
      </c>
      <c r="L26" s="87">
        <f t="shared" si="17"/>
        <v>35520000</v>
      </c>
      <c r="M26" s="87">
        <f t="shared" si="18"/>
        <v>0</v>
      </c>
      <c r="N26" s="88" t="e">
        <f t="array" aca="1" ref="N26" ca="1">K26/(1-_xludf.XLOOKUP(Datos_Proyecto!$D$2,BD!$AE$2:$AE$5,BD!$AH$2:$AH$5,0,0))</f>
        <v>#NAME?</v>
      </c>
      <c r="O26" s="88" t="e">
        <f t="shared" ca="1" si="19"/>
        <v>#NAME?</v>
      </c>
      <c r="P26" s="89">
        <v>2400</v>
      </c>
      <c r="Q26" s="89">
        <f t="shared" si="20"/>
        <v>9600</v>
      </c>
      <c r="R26" s="90" t="e">
        <f t="array" aca="1" ref="R26" ca="1">P26/(1-_xludf.XLOOKUP(Datos_Proyecto!$D$2,BD!$AE$2:$AE$5,BD!$AH$2:$AH$5,0,0))</f>
        <v>#NAME?</v>
      </c>
      <c r="S26" s="90" t="e">
        <f t="shared" ca="1" si="21"/>
        <v>#NAME?</v>
      </c>
      <c r="T26" s="106" t="e">
        <f t="shared" ca="1" si="22"/>
        <v>#NAME?</v>
      </c>
      <c r="U26" s="106" t="s">
        <v>68</v>
      </c>
      <c r="V26" s="98"/>
      <c r="W26" s="72"/>
      <c r="X26" s="72"/>
      <c r="Y26" s="72"/>
      <c r="Z26" s="72"/>
      <c r="AA26" s="72"/>
      <c r="AB26" s="72"/>
      <c r="AC26" s="72"/>
      <c r="AD26" s="72"/>
      <c r="AE26" s="72"/>
      <c r="AF26" s="72"/>
      <c r="AG26" s="72"/>
      <c r="AH26" s="72"/>
      <c r="AI26" s="72"/>
      <c r="AJ26" s="72"/>
      <c r="AK26" s="72"/>
      <c r="AL26" s="72"/>
      <c r="AM26" s="72"/>
      <c r="AN26" s="72"/>
      <c r="AO26" s="72"/>
      <c r="AP26" s="72"/>
      <c r="AQ26" s="72"/>
      <c r="AR26" s="72"/>
      <c r="AS26" s="72"/>
      <c r="AT26" s="72"/>
      <c r="AU26" s="72"/>
      <c r="AV26" s="72"/>
      <c r="AW26" s="72"/>
      <c r="AX26" s="72"/>
      <c r="AY26" s="72"/>
      <c r="AZ26" s="71"/>
      <c r="BA26" s="71"/>
      <c r="BB26" s="71"/>
    </row>
    <row r="27" spans="1:54" ht="21.5" outlineLevel="1">
      <c r="A27" s="64"/>
      <c r="B27" s="103" t="s">
        <v>110</v>
      </c>
      <c r="C27" s="103" t="s">
        <v>71</v>
      </c>
      <c r="D27" s="113" t="s">
        <v>114</v>
      </c>
      <c r="E27" s="115" t="str">
        <f>"Nacionalización "&amp;SUBSTITUTE(LOWER($E$18),"suministro ","")&amp; " y accesorios"</f>
        <v>Nacionalización de inversores y smartlogger  huawei  y accesorios</v>
      </c>
      <c r="F27" s="114" t="s">
        <v>112</v>
      </c>
      <c r="G27" s="112">
        <v>1</v>
      </c>
      <c r="H27" s="87">
        <f>P27*Datos_Proyecto!$H$2</f>
        <v>1768230</v>
      </c>
      <c r="I27" s="87">
        <f t="shared" si="14"/>
        <v>1768230</v>
      </c>
      <c r="J27" s="87">
        <f t="shared" si="15"/>
        <v>0</v>
      </c>
      <c r="K27" s="87">
        <f t="shared" si="16"/>
        <v>1768230</v>
      </c>
      <c r="L27" s="87">
        <f t="shared" si="17"/>
        <v>1768230</v>
      </c>
      <c r="M27" s="87">
        <f t="shared" si="18"/>
        <v>0</v>
      </c>
      <c r="N27" s="88" t="e">
        <f t="array" aca="1" ref="N27" ca="1">K27/(1-_xludf.XLOOKUP(Datos_Proyecto!$D$2,BD!$AE$2:$AE$5,BD!$AH$2:$AH$5,0,0))</f>
        <v>#NAME?</v>
      </c>
      <c r="O27" s="88" t="e">
        <f t="shared" ca="1" si="19"/>
        <v>#NAME?</v>
      </c>
      <c r="P27" s="89">
        <v>477.9</v>
      </c>
      <c r="Q27" s="89">
        <f t="shared" si="20"/>
        <v>477.9</v>
      </c>
      <c r="R27" s="90" t="e">
        <f t="array" aca="1" ref="R27" ca="1">P27/(1-_xludf.XLOOKUP(Datos_Proyecto!$D$2,BD!$AE$2:$AE$5,BD!$AH$2:$AH$5,0,0))</f>
        <v>#NAME?</v>
      </c>
      <c r="S27" s="90" t="e">
        <f t="shared" ca="1" si="21"/>
        <v>#NAME?</v>
      </c>
      <c r="T27" s="106" t="e">
        <f t="shared" ca="1" si="22"/>
        <v>#NAME?</v>
      </c>
      <c r="U27" s="106" t="s">
        <v>68</v>
      </c>
      <c r="V27" s="98"/>
      <c r="W27" s="72"/>
      <c r="X27" s="72"/>
      <c r="Y27" s="72"/>
      <c r="Z27" s="72"/>
      <c r="AA27" s="72"/>
      <c r="AB27" s="72"/>
      <c r="AC27" s="72"/>
      <c r="AD27" s="72"/>
      <c r="AE27" s="72"/>
      <c r="AF27" s="72"/>
      <c r="AG27" s="72"/>
      <c r="AH27" s="72"/>
      <c r="AI27" s="72"/>
      <c r="AJ27" s="72"/>
      <c r="AK27" s="72"/>
      <c r="AL27" s="72"/>
      <c r="AM27" s="72"/>
      <c r="AN27" s="72"/>
      <c r="AO27" s="72"/>
      <c r="AP27" s="72"/>
      <c r="AQ27" s="72"/>
      <c r="AR27" s="72"/>
      <c r="AS27" s="72"/>
      <c r="AT27" s="72"/>
      <c r="AU27" s="72"/>
      <c r="AV27" s="72"/>
      <c r="AW27" s="72"/>
      <c r="AX27" s="72"/>
      <c r="AY27" s="72"/>
      <c r="AZ27" s="71"/>
      <c r="BA27" s="71"/>
      <c r="BB27" s="71"/>
    </row>
    <row r="28" spans="1:54" ht="20">
      <c r="A28" s="64"/>
      <c r="B28" s="74"/>
      <c r="C28" s="74"/>
      <c r="D28" s="74" t="s">
        <v>115</v>
      </c>
      <c r="E28" s="75" t="s">
        <v>116</v>
      </c>
      <c r="F28" s="116"/>
      <c r="G28" s="116"/>
      <c r="H28" s="77" t="e">
        <f t="shared" ref="H28:T28" ca="1" si="23">H29+H33</f>
        <v>#NAME?</v>
      </c>
      <c r="I28" s="77" t="e">
        <f t="shared" ca="1" si="23"/>
        <v>#NAME?</v>
      </c>
      <c r="J28" s="77">
        <f t="shared" si="23"/>
        <v>68400</v>
      </c>
      <c r="K28" s="77" t="e">
        <f t="shared" ca="1" si="23"/>
        <v>#NAME?</v>
      </c>
      <c r="L28" s="77" t="e">
        <f t="shared" ca="1" si="23"/>
        <v>#NAME?</v>
      </c>
      <c r="M28" s="77">
        <f t="shared" si="23"/>
        <v>410400</v>
      </c>
      <c r="N28" s="77" t="e">
        <f t="shared" ca="1" si="23"/>
        <v>#NAME?</v>
      </c>
      <c r="O28" s="77" t="e">
        <f t="shared" ca="1" si="23"/>
        <v>#NAME?</v>
      </c>
      <c r="P28" s="77" t="e">
        <f t="shared" ca="1" si="23"/>
        <v>#NAME?</v>
      </c>
      <c r="Q28" s="77" t="e">
        <f t="shared" ca="1" si="23"/>
        <v>#NAME?</v>
      </c>
      <c r="R28" s="77" t="e">
        <f t="shared" ca="1" si="23"/>
        <v>#NAME?</v>
      </c>
      <c r="S28" s="77" t="e">
        <f t="shared" ca="1" si="23"/>
        <v>#NAME?</v>
      </c>
      <c r="T28" s="77" t="e">
        <f t="shared" ca="1" si="23"/>
        <v>#NAME?</v>
      </c>
      <c r="U28" s="77" t="s">
        <v>68</v>
      </c>
      <c r="V28" s="101"/>
      <c r="W28" s="102" t="e">
        <f ca="1">T28*3.7</f>
        <v>#NAME?</v>
      </c>
      <c r="X28" s="102"/>
      <c r="Y28" s="102"/>
      <c r="Z28" s="102"/>
      <c r="AA28" s="102"/>
      <c r="AB28" s="102"/>
      <c r="AC28" s="102"/>
      <c r="AD28" s="102"/>
      <c r="AE28" s="102"/>
      <c r="AF28" s="102"/>
      <c r="AG28" s="102"/>
      <c r="AH28" s="102"/>
      <c r="AI28" s="102"/>
      <c r="AJ28" s="102"/>
      <c r="AK28" s="102"/>
      <c r="AL28" s="102"/>
      <c r="AM28" s="102"/>
      <c r="AN28" s="102"/>
      <c r="AO28" s="102"/>
      <c r="AP28" s="102"/>
      <c r="AQ28" s="102"/>
      <c r="AR28" s="102"/>
      <c r="AS28" s="102"/>
      <c r="AT28" s="102"/>
      <c r="AU28" s="102"/>
      <c r="AV28" s="102"/>
      <c r="AW28" s="72"/>
      <c r="AX28" s="72"/>
      <c r="AY28" s="72"/>
      <c r="AZ28" s="71"/>
      <c r="BA28" s="71"/>
      <c r="BB28" s="71"/>
    </row>
    <row r="29" spans="1:54" ht="20">
      <c r="A29" s="64"/>
      <c r="B29" s="78"/>
      <c r="C29" s="78"/>
      <c r="D29" s="78" t="s">
        <v>117</v>
      </c>
      <c r="E29" s="79" t="s">
        <v>118</v>
      </c>
      <c r="F29" s="100"/>
      <c r="G29" s="100"/>
      <c r="H29" s="110">
        <f t="shared" ref="H29:S29" si="24">SUM(H30:H32)</f>
        <v>307410800</v>
      </c>
      <c r="I29" s="110">
        <f t="shared" si="24"/>
        <v>307410800</v>
      </c>
      <c r="J29" s="110">
        <f t="shared" si="24"/>
        <v>0</v>
      </c>
      <c r="K29" s="110">
        <f t="shared" si="24"/>
        <v>307410800</v>
      </c>
      <c r="L29" s="110">
        <f t="shared" si="24"/>
        <v>307410800</v>
      </c>
      <c r="M29" s="110">
        <f t="shared" si="24"/>
        <v>0</v>
      </c>
      <c r="N29" s="81" t="e">
        <f t="shared" ca="1" si="24"/>
        <v>#NAME?</v>
      </c>
      <c r="O29" s="81" t="e">
        <f t="shared" ca="1" si="24"/>
        <v>#NAME?</v>
      </c>
      <c r="P29" s="81">
        <f t="shared" si="24"/>
        <v>83084</v>
      </c>
      <c r="Q29" s="81">
        <f t="shared" si="24"/>
        <v>83084</v>
      </c>
      <c r="R29" s="81" t="e">
        <f t="shared" ca="1" si="24"/>
        <v>#NAME?</v>
      </c>
      <c r="S29" s="81" t="e">
        <f t="shared" ca="1" si="24"/>
        <v>#NAME?</v>
      </c>
      <c r="T29" s="83" t="e">
        <f t="shared" ref="T29:T36" ca="1" si="25">S29</f>
        <v>#NAME?</v>
      </c>
      <c r="U29" s="83" t="s">
        <v>68</v>
      </c>
      <c r="V29" s="101"/>
      <c r="W29" s="102"/>
      <c r="X29" s="102"/>
      <c r="Y29" s="102"/>
      <c r="Z29" s="102"/>
      <c r="AA29" s="102"/>
      <c r="AB29" s="102"/>
      <c r="AC29" s="102"/>
      <c r="AD29" s="102"/>
      <c r="AE29" s="102"/>
      <c r="AF29" s="102"/>
      <c r="AG29" s="102"/>
      <c r="AH29" s="102"/>
      <c r="AI29" s="102"/>
      <c r="AJ29" s="102"/>
      <c r="AK29" s="102"/>
      <c r="AL29" s="102"/>
      <c r="AM29" s="102"/>
      <c r="AN29" s="102"/>
      <c r="AO29" s="102"/>
      <c r="AP29" s="102"/>
      <c r="AQ29" s="102"/>
      <c r="AR29" s="102"/>
      <c r="AS29" s="102"/>
      <c r="AT29" s="102"/>
      <c r="AU29" s="102"/>
      <c r="AV29" s="102"/>
      <c r="AW29" s="72"/>
      <c r="AX29" s="72"/>
      <c r="AY29" s="72"/>
      <c r="AZ29" s="71"/>
      <c r="BA29" s="71"/>
      <c r="BB29" s="71"/>
    </row>
    <row r="30" spans="1:54" ht="21.5" outlineLevel="1">
      <c r="A30" s="64"/>
      <c r="B30" s="103" t="s">
        <v>119</v>
      </c>
      <c r="C30" s="103" t="s">
        <v>71</v>
      </c>
      <c r="D30" s="103" t="s">
        <v>120</v>
      </c>
      <c r="E30" s="117" t="s">
        <v>121</v>
      </c>
      <c r="F30" s="84" t="s">
        <v>112</v>
      </c>
      <c r="G30" s="118">
        <v>1</v>
      </c>
      <c r="H30" s="87">
        <f>P30*Datos_Proyecto!$H$2</f>
        <v>266710800</v>
      </c>
      <c r="I30" s="87">
        <f t="shared" ref="I30:I32" si="26">H30*G30</f>
        <v>266710800</v>
      </c>
      <c r="J30" s="87">
        <f t="shared" ref="J30:J32" si="27">IF(C30="BT",0,H30*0.19)</f>
        <v>0</v>
      </c>
      <c r="K30" s="87">
        <f t="shared" ref="K30:K32" si="28">H30+J30</f>
        <v>266710800</v>
      </c>
      <c r="L30" s="87">
        <f t="shared" ref="L30:L32" si="29">K30*G30</f>
        <v>266710800</v>
      </c>
      <c r="M30" s="87">
        <f t="shared" ref="M30:M32" si="30">J30*G30</f>
        <v>0</v>
      </c>
      <c r="N30" s="88" t="e">
        <f t="array" aca="1" ref="N30" ca="1">H30/(1-_xludf.XLOOKUP(Datos_Proyecto!$D$2,BD!$AE$2:$AE$5,BD!$AI$2:$AI$5,0,0))</f>
        <v>#NAME?</v>
      </c>
      <c r="O30" s="88" t="e">
        <f t="shared" ref="O30:O32" ca="1" si="31">N30*G30</f>
        <v>#NAME?</v>
      </c>
      <c r="P30" s="89">
        <v>72084</v>
      </c>
      <c r="Q30" s="89">
        <f t="shared" ref="Q30:Q32" si="32">G30*P30</f>
        <v>72084</v>
      </c>
      <c r="R30" s="90" t="e">
        <f t="array" aca="1" ref="R30" ca="1">P30/(1-_xludf.XLOOKUP(Datos_Proyecto!$D$2,BD!$AE:$AE,BD!$AI:$AI,0,0))</f>
        <v>#NAME?</v>
      </c>
      <c r="S30" s="90" t="e">
        <f t="shared" ref="S30:S32" ca="1" si="33">R30*G30</f>
        <v>#NAME?</v>
      </c>
      <c r="T30" s="106" t="e">
        <f t="shared" ca="1" si="25"/>
        <v>#NAME?</v>
      </c>
      <c r="U30" s="106" t="s">
        <v>68</v>
      </c>
      <c r="V30" s="101"/>
      <c r="W30" s="102"/>
      <c r="X30" s="102"/>
      <c r="Y30" s="102"/>
      <c r="Z30" s="102"/>
      <c r="AA30" s="102"/>
      <c r="AB30" s="102"/>
      <c r="AC30" s="102"/>
      <c r="AD30" s="102"/>
      <c r="AE30" s="102"/>
      <c r="AF30" s="102"/>
      <c r="AG30" s="102"/>
      <c r="AH30" s="102"/>
      <c r="AI30" s="102"/>
      <c r="AJ30" s="102"/>
      <c r="AK30" s="102"/>
      <c r="AL30" s="102"/>
      <c r="AM30" s="102"/>
      <c r="AN30" s="102"/>
      <c r="AO30" s="102"/>
      <c r="AP30" s="102"/>
      <c r="AQ30" s="102"/>
      <c r="AR30" s="102"/>
      <c r="AS30" s="102"/>
      <c r="AT30" s="102"/>
      <c r="AU30" s="102"/>
      <c r="AV30" s="102"/>
      <c r="AW30" s="72"/>
      <c r="AX30" s="72"/>
      <c r="AY30" s="72"/>
      <c r="AZ30" s="71"/>
      <c r="BA30" s="71"/>
      <c r="BB30" s="71"/>
    </row>
    <row r="31" spans="1:54" ht="21.5" outlineLevel="1">
      <c r="A31" s="64"/>
      <c r="B31" s="103" t="s">
        <v>108</v>
      </c>
      <c r="C31" s="103" t="s">
        <v>71</v>
      </c>
      <c r="D31" s="103" t="s">
        <v>122</v>
      </c>
      <c r="E31" s="107" t="s">
        <v>123</v>
      </c>
      <c r="F31" s="84" t="s">
        <v>112</v>
      </c>
      <c r="G31" s="118">
        <v>1</v>
      </c>
      <c r="H31" s="87">
        <f>P31*Datos_Proyecto!$H$2</f>
        <v>27750000</v>
      </c>
      <c r="I31" s="87">
        <f t="shared" si="26"/>
        <v>27750000</v>
      </c>
      <c r="J31" s="87">
        <f t="shared" si="27"/>
        <v>0</v>
      </c>
      <c r="K31" s="87">
        <f t="shared" si="28"/>
        <v>27750000</v>
      </c>
      <c r="L31" s="87">
        <f t="shared" si="29"/>
        <v>27750000</v>
      </c>
      <c r="M31" s="87">
        <f t="shared" si="30"/>
        <v>0</v>
      </c>
      <c r="N31" s="88" t="e">
        <f t="array" aca="1" ref="N31" ca="1">H31/(1-_xludf.XLOOKUP(Datos_Proyecto!$D$2,BD!$AE$2:$AE$5,BD!$AI$2:$AI$5,0,0))</f>
        <v>#NAME?</v>
      </c>
      <c r="O31" s="88" t="e">
        <f t="shared" ca="1" si="31"/>
        <v>#NAME?</v>
      </c>
      <c r="P31" s="89">
        <v>7500</v>
      </c>
      <c r="Q31" s="89">
        <f t="shared" si="32"/>
        <v>7500</v>
      </c>
      <c r="R31" s="90" t="e">
        <f t="array" aca="1" ref="R31" ca="1">P31/(1-_xludf.XLOOKUP(Datos_Proyecto!$D$2,BD!$AE:$AE,BD!$AI:$AI,0,0))</f>
        <v>#NAME?</v>
      </c>
      <c r="S31" s="90" t="e">
        <f t="shared" ca="1" si="33"/>
        <v>#NAME?</v>
      </c>
      <c r="T31" s="106" t="e">
        <f t="shared" ca="1" si="25"/>
        <v>#NAME?</v>
      </c>
      <c r="U31" s="106" t="s">
        <v>68</v>
      </c>
      <c r="V31" s="101"/>
      <c r="W31" s="102"/>
      <c r="X31" s="102"/>
      <c r="Y31" s="102"/>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02"/>
      <c r="AV31" s="102"/>
      <c r="AW31" s="72"/>
      <c r="AX31" s="72"/>
      <c r="AY31" s="72"/>
      <c r="AZ31" s="71"/>
      <c r="BA31" s="71"/>
      <c r="BB31" s="71"/>
    </row>
    <row r="32" spans="1:54" ht="18.75" customHeight="1" outlineLevel="1">
      <c r="A32" s="64"/>
      <c r="B32" s="103" t="s">
        <v>110</v>
      </c>
      <c r="C32" s="103" t="s">
        <v>71</v>
      </c>
      <c r="D32" s="103" t="s">
        <v>124</v>
      </c>
      <c r="E32" s="119" t="s">
        <v>125</v>
      </c>
      <c r="F32" s="84" t="s">
        <v>112</v>
      </c>
      <c r="G32" s="118">
        <v>1</v>
      </c>
      <c r="H32" s="87">
        <f>P32*Datos_Proyecto!$H$2</f>
        <v>12950000</v>
      </c>
      <c r="I32" s="87">
        <f t="shared" si="26"/>
        <v>12950000</v>
      </c>
      <c r="J32" s="87">
        <f t="shared" si="27"/>
        <v>0</v>
      </c>
      <c r="K32" s="87">
        <f t="shared" si="28"/>
        <v>12950000</v>
      </c>
      <c r="L32" s="87">
        <f t="shared" si="29"/>
        <v>12950000</v>
      </c>
      <c r="M32" s="87">
        <f t="shared" si="30"/>
        <v>0</v>
      </c>
      <c r="N32" s="88" t="e">
        <f t="array" aca="1" ref="N32" ca="1">H32/(1-_xludf.XLOOKUP(Datos_Proyecto!$D$2,BD!$AE$2:$AE$5,BD!$AI$2:$AI$5,0,0))</f>
        <v>#NAME?</v>
      </c>
      <c r="O32" s="88" t="e">
        <f t="shared" ca="1" si="31"/>
        <v>#NAME?</v>
      </c>
      <c r="P32" s="89">
        <v>3500</v>
      </c>
      <c r="Q32" s="89">
        <f t="shared" si="32"/>
        <v>3500</v>
      </c>
      <c r="R32" s="90" t="e">
        <f t="array" aca="1" ref="R32" ca="1">P32/(1-_xludf.XLOOKUP(Datos_Proyecto!$D$2,BD!$AE:$AE,BD!$AI:$AI,0,0))</f>
        <v>#NAME?</v>
      </c>
      <c r="S32" s="90" t="e">
        <f t="shared" ca="1" si="33"/>
        <v>#NAME?</v>
      </c>
      <c r="T32" s="106" t="e">
        <f t="shared" ca="1" si="25"/>
        <v>#NAME?</v>
      </c>
      <c r="U32" s="106" t="s">
        <v>68</v>
      </c>
      <c r="V32" s="101"/>
      <c r="W32" s="102"/>
      <c r="X32" s="102"/>
      <c r="Y32" s="102"/>
      <c r="Z32" s="102"/>
      <c r="AA32" s="102"/>
      <c r="AB32" s="102"/>
      <c r="AC32" s="102"/>
      <c r="AD32" s="102"/>
      <c r="AE32" s="102"/>
      <c r="AF32" s="102"/>
      <c r="AG32" s="102"/>
      <c r="AH32" s="102"/>
      <c r="AI32" s="102"/>
      <c r="AJ32" s="102"/>
      <c r="AK32" s="102"/>
      <c r="AL32" s="102"/>
      <c r="AM32" s="102"/>
      <c r="AN32" s="102"/>
      <c r="AO32" s="102"/>
      <c r="AP32" s="102"/>
      <c r="AQ32" s="102"/>
      <c r="AR32" s="102"/>
      <c r="AS32" s="102"/>
      <c r="AT32" s="102"/>
      <c r="AU32" s="102"/>
      <c r="AV32" s="102"/>
      <c r="AW32" s="72"/>
      <c r="AX32" s="72"/>
      <c r="AY32" s="72"/>
      <c r="AZ32" s="71"/>
      <c r="BA32" s="71"/>
      <c r="BB32" s="71"/>
    </row>
    <row r="33" spans="1:54" ht="20">
      <c r="A33" s="64"/>
      <c r="B33" s="92"/>
      <c r="C33" s="92"/>
      <c r="D33" s="92" t="s">
        <v>126</v>
      </c>
      <c r="E33" s="93" t="s">
        <v>127</v>
      </c>
      <c r="F33" s="94"/>
      <c r="G33" s="94"/>
      <c r="H33" s="120" t="e">
        <f t="shared" ref="H33:S33" ca="1" si="34">SUM(H34:H36)</f>
        <v>#NAME?</v>
      </c>
      <c r="I33" s="120" t="e">
        <f t="shared" ca="1" si="34"/>
        <v>#NAME?</v>
      </c>
      <c r="J33" s="120">
        <f t="shared" si="34"/>
        <v>68400</v>
      </c>
      <c r="K33" s="120" t="e">
        <f t="shared" ca="1" si="34"/>
        <v>#NAME?</v>
      </c>
      <c r="L33" s="120" t="e">
        <f t="shared" ca="1" si="34"/>
        <v>#NAME?</v>
      </c>
      <c r="M33" s="120">
        <f t="shared" si="34"/>
        <v>410400</v>
      </c>
      <c r="N33" s="95" t="e">
        <f t="shared" ca="1" si="34"/>
        <v>#NAME?</v>
      </c>
      <c r="O33" s="95" t="e">
        <f t="shared" ca="1" si="34"/>
        <v>#NAME?</v>
      </c>
      <c r="P33" s="95" t="e">
        <f t="shared" ca="1" si="34"/>
        <v>#NAME?</v>
      </c>
      <c r="Q33" s="95" t="e">
        <f t="shared" ca="1" si="34"/>
        <v>#NAME?</v>
      </c>
      <c r="R33" s="95" t="e">
        <f t="shared" ca="1" si="34"/>
        <v>#NAME?</v>
      </c>
      <c r="S33" s="95" t="e">
        <f t="shared" ca="1" si="34"/>
        <v>#NAME?</v>
      </c>
      <c r="T33" s="121" t="e">
        <f t="shared" ca="1" si="25"/>
        <v>#NAME?</v>
      </c>
      <c r="U33" s="121" t="s">
        <v>68</v>
      </c>
      <c r="V33" s="101"/>
      <c r="W33" s="102"/>
      <c r="X33" s="102"/>
      <c r="Y33" s="102"/>
      <c r="Z33" s="102"/>
      <c r="AA33" s="102"/>
      <c r="AB33" s="102"/>
      <c r="AC33" s="102"/>
      <c r="AD33" s="102"/>
      <c r="AE33" s="102"/>
      <c r="AF33" s="102"/>
      <c r="AG33" s="102"/>
      <c r="AH33" s="102"/>
      <c r="AI33" s="102"/>
      <c r="AJ33" s="102"/>
      <c r="AK33" s="102"/>
      <c r="AL33" s="102"/>
      <c r="AM33" s="102"/>
      <c r="AN33" s="102"/>
      <c r="AO33" s="102"/>
      <c r="AP33" s="102"/>
      <c r="AQ33" s="102"/>
      <c r="AR33" s="102"/>
      <c r="AS33" s="102"/>
      <c r="AT33" s="102"/>
      <c r="AU33" s="102"/>
      <c r="AV33" s="102"/>
      <c r="AW33" s="72"/>
      <c r="AX33" s="72"/>
      <c r="AY33" s="72"/>
      <c r="AZ33" s="71"/>
      <c r="BA33" s="71"/>
      <c r="BB33" s="71"/>
    </row>
    <row r="34" spans="1:54" ht="21.5" outlineLevel="1">
      <c r="A34" s="64"/>
      <c r="B34" s="113" t="s">
        <v>128</v>
      </c>
      <c r="C34" s="113" t="s">
        <v>71</v>
      </c>
      <c r="D34" s="113" t="s">
        <v>129</v>
      </c>
      <c r="E34" s="122" t="s">
        <v>130</v>
      </c>
      <c r="F34" s="123" t="s">
        <v>94</v>
      </c>
      <c r="G34" s="124">
        <v>1</v>
      </c>
      <c r="H34" s="125" t="e">
        <f t="array" aca="1" ref="H34" ca="1">_xludf.XLOOKUP(Datos_Proyecto!$D$4,BD!$AS$2:$AS$5,BD!$AR$2:$AR$5,"",0)*Datos_Proyecto!H2</f>
        <v>#NAME?</v>
      </c>
      <c r="I34" s="87" t="e">
        <f t="shared" ref="I34:I36" ca="1" si="35">H34*G34</f>
        <v>#NAME?</v>
      </c>
      <c r="J34" s="87">
        <f t="shared" ref="J34:J36" si="36">IF(C34="BT",0,H34*0.19)</f>
        <v>0</v>
      </c>
      <c r="K34" s="87" t="e">
        <f t="shared" ref="K34:K36" ca="1" si="37">H34+J34</f>
        <v>#NAME?</v>
      </c>
      <c r="L34" s="87" t="e">
        <f t="shared" ref="L34:L36" ca="1" si="38">K34*G34</f>
        <v>#NAME?</v>
      </c>
      <c r="M34" s="87">
        <f t="shared" ref="M34:M36" si="39">J34*G34</f>
        <v>0</v>
      </c>
      <c r="N34" s="88" t="e">
        <f t="array" aca="1" ref="N34" ca="1">H34/(1-_xludf.XLOOKUP(Datos_Proyecto!$D$2,BD!$AE$2:$AE$5,BD!$AH$2:$AH$5,0,0))</f>
        <v>#NAME?</v>
      </c>
      <c r="O34" s="88" t="e">
        <f t="shared" ref="O34:O36" ca="1" si="40">N34*G34</f>
        <v>#NAME?</v>
      </c>
      <c r="P34" s="89" t="e">
        <f ca="1">H34/Datos_Proyecto!$H$2</f>
        <v>#NAME?</v>
      </c>
      <c r="Q34" s="89" t="e">
        <f t="shared" ref="Q34:Q36" ca="1" si="41">G34*P34</f>
        <v>#NAME?</v>
      </c>
      <c r="R34" s="90" t="e">
        <f t="array" aca="1" ref="R34" ca="1">P34/(1-_xludf.XLOOKUP(Datos_Proyecto!$D$2,BD!$AE$2:$AE$5,BD!$AH$2:$AH$5,0,0))</f>
        <v>#NAME?</v>
      </c>
      <c r="S34" s="90" t="e">
        <f t="shared" ref="S34:S36" ca="1" si="42">R34*G34</f>
        <v>#NAME?</v>
      </c>
      <c r="T34" s="126" t="e">
        <f t="shared" ca="1" si="25"/>
        <v>#NAME?</v>
      </c>
      <c r="U34" s="126" t="s">
        <v>68</v>
      </c>
      <c r="V34" s="101"/>
      <c r="W34" s="102"/>
      <c r="X34" s="102"/>
      <c r="Y34" s="102"/>
      <c r="Z34" s="102"/>
      <c r="AA34" s="102"/>
      <c r="AB34" s="102"/>
      <c r="AC34" s="102"/>
      <c r="AD34" s="102"/>
      <c r="AE34" s="102"/>
      <c r="AF34" s="102"/>
      <c r="AG34" s="102"/>
      <c r="AH34" s="102"/>
      <c r="AI34" s="102"/>
      <c r="AJ34" s="102"/>
      <c r="AK34" s="102"/>
      <c r="AL34" s="102"/>
      <c r="AM34" s="102"/>
      <c r="AN34" s="102"/>
      <c r="AO34" s="102"/>
      <c r="AP34" s="102"/>
      <c r="AQ34" s="102"/>
      <c r="AR34" s="102"/>
      <c r="AS34" s="102"/>
      <c r="AT34" s="102"/>
      <c r="AU34" s="102"/>
      <c r="AV34" s="102"/>
      <c r="AW34" s="102"/>
      <c r="AX34" s="102"/>
      <c r="AY34" s="102"/>
      <c r="AZ34" s="71"/>
      <c r="BA34" s="71"/>
      <c r="BB34" s="71"/>
    </row>
    <row r="35" spans="1:54" ht="21.5" outlineLevel="1">
      <c r="A35" s="64"/>
      <c r="B35" s="113" t="s">
        <v>131</v>
      </c>
      <c r="C35" s="113" t="s">
        <v>71</v>
      </c>
      <c r="D35" s="113" t="s">
        <v>132</v>
      </c>
      <c r="E35" s="122" t="s">
        <v>133</v>
      </c>
      <c r="F35" s="123" t="s">
        <v>94</v>
      </c>
      <c r="G35" s="124">
        <v>1</v>
      </c>
      <c r="H35" s="125">
        <v>4125000</v>
      </c>
      <c r="I35" s="87">
        <f t="shared" si="35"/>
        <v>4125000</v>
      </c>
      <c r="J35" s="87">
        <f t="shared" si="36"/>
        <v>0</v>
      </c>
      <c r="K35" s="87">
        <f t="shared" si="37"/>
        <v>4125000</v>
      </c>
      <c r="L35" s="87">
        <f t="shared" si="38"/>
        <v>4125000</v>
      </c>
      <c r="M35" s="87">
        <f t="shared" si="39"/>
        <v>0</v>
      </c>
      <c r="N35" s="88" t="e">
        <f t="array" aca="1" ref="N35" ca="1">H35/(1-_xludf.XLOOKUP(Datos_Proyecto!$D$2,BD!$AE$2:$AE$5,BD!$AH$2:$AH$5,0,0))</f>
        <v>#NAME?</v>
      </c>
      <c r="O35" s="88" t="e">
        <f t="shared" ca="1" si="40"/>
        <v>#NAME?</v>
      </c>
      <c r="P35" s="89">
        <f>H35/Datos_Proyecto!$H$2</f>
        <v>1114.8648648648648</v>
      </c>
      <c r="Q35" s="89">
        <f t="shared" si="41"/>
        <v>1114.8648648648648</v>
      </c>
      <c r="R35" s="90" t="e">
        <f t="array" aca="1" ref="R35" ca="1">P35/(1-_xludf.XLOOKUP(Datos_Proyecto!$D$2,BD!$AE$2:$AE$5,BD!$AH$2:$AH$5,0,0))</f>
        <v>#NAME?</v>
      </c>
      <c r="S35" s="90" t="e">
        <f t="shared" ca="1" si="42"/>
        <v>#NAME?</v>
      </c>
      <c r="T35" s="126" t="e">
        <f t="shared" ca="1" si="25"/>
        <v>#NAME?</v>
      </c>
      <c r="U35" s="126" t="s">
        <v>68</v>
      </c>
      <c r="V35" s="101"/>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71"/>
      <c r="BA35" s="71"/>
      <c r="BB35" s="71"/>
    </row>
    <row r="36" spans="1:54" ht="21.5" outlineLevel="1">
      <c r="A36" s="64"/>
      <c r="B36" s="113" t="s">
        <v>134</v>
      </c>
      <c r="C36" s="113"/>
      <c r="D36" s="113" t="s">
        <v>135</v>
      </c>
      <c r="E36" s="122" t="s">
        <v>136</v>
      </c>
      <c r="F36" s="123" t="s">
        <v>94</v>
      </c>
      <c r="G36" s="124">
        <v>6</v>
      </c>
      <c r="H36" s="125">
        <v>360000</v>
      </c>
      <c r="I36" s="87">
        <f t="shared" si="35"/>
        <v>2160000</v>
      </c>
      <c r="J36" s="87">
        <f t="shared" si="36"/>
        <v>68400</v>
      </c>
      <c r="K36" s="87">
        <f t="shared" si="37"/>
        <v>428400</v>
      </c>
      <c r="L36" s="87">
        <f t="shared" si="38"/>
        <v>2570400</v>
      </c>
      <c r="M36" s="87">
        <f t="shared" si="39"/>
        <v>410400</v>
      </c>
      <c r="N36" s="88" t="e">
        <f t="array" aca="1" ref="N36" ca="1">H36/(1-_xludf.XLOOKUP(Datos_Proyecto!$D$2,BD!$AE$2:$AE$5,BD!$AH$2:$AH$5,0,0))</f>
        <v>#NAME?</v>
      </c>
      <c r="O36" s="88" t="e">
        <f t="shared" ca="1" si="40"/>
        <v>#NAME?</v>
      </c>
      <c r="P36" s="89">
        <f>H36/Datos_Proyecto!$H$2</f>
        <v>97.297297297297291</v>
      </c>
      <c r="Q36" s="89">
        <f t="shared" si="41"/>
        <v>583.78378378378375</v>
      </c>
      <c r="R36" s="90" t="e">
        <f t="array" aca="1" ref="R36" ca="1">P36/(1-_xludf.XLOOKUP(Datos_Proyecto!$D$2,BD!$AE$2:$AE$5,BD!$AH$2:$AH$5,0,0))</f>
        <v>#NAME?</v>
      </c>
      <c r="S36" s="90" t="e">
        <f t="shared" ca="1" si="42"/>
        <v>#NAME?</v>
      </c>
      <c r="T36" s="126" t="e">
        <f t="shared" ca="1" si="25"/>
        <v>#NAME?</v>
      </c>
      <c r="U36" s="126" t="s">
        <v>68</v>
      </c>
      <c r="V36" s="101"/>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71"/>
      <c r="BA36" s="71"/>
      <c r="BB36" s="71"/>
    </row>
    <row r="37" spans="1:54" ht="20">
      <c r="A37" s="64"/>
      <c r="B37" s="127"/>
      <c r="C37" s="127"/>
      <c r="D37" s="127" t="s">
        <v>137</v>
      </c>
      <c r="E37" s="128" t="s">
        <v>138</v>
      </c>
      <c r="F37" s="129"/>
      <c r="G37" s="129"/>
      <c r="H37" s="130" t="e">
        <f t="shared" ref="H37:T37" ca="1" si="43">H38+H43</f>
        <v>#NAME?</v>
      </c>
      <c r="I37" s="130" t="e">
        <f t="shared" ca="1" si="43"/>
        <v>#NAME?</v>
      </c>
      <c r="J37" s="130">
        <f t="shared" si="43"/>
        <v>0</v>
      </c>
      <c r="K37" s="130" t="e">
        <f t="shared" ca="1" si="43"/>
        <v>#NAME?</v>
      </c>
      <c r="L37" s="130" t="e">
        <f t="shared" ca="1" si="43"/>
        <v>#NAME?</v>
      </c>
      <c r="M37" s="130">
        <f t="shared" si="43"/>
        <v>0</v>
      </c>
      <c r="N37" s="130" t="e">
        <f t="shared" ca="1" si="43"/>
        <v>#NAME?</v>
      </c>
      <c r="O37" s="130" t="e">
        <f t="shared" ca="1" si="43"/>
        <v>#NAME?</v>
      </c>
      <c r="P37" s="130" t="e">
        <f t="shared" ca="1" si="43"/>
        <v>#NAME?</v>
      </c>
      <c r="Q37" s="130" t="e">
        <f t="shared" ca="1" si="43"/>
        <v>#NAME?</v>
      </c>
      <c r="R37" s="130" t="e">
        <f t="shared" ca="1" si="43"/>
        <v>#NAME?</v>
      </c>
      <c r="S37" s="130" t="e">
        <f t="shared" ca="1" si="43"/>
        <v>#NAME?</v>
      </c>
      <c r="T37" s="130" t="e">
        <f t="shared" ca="1" si="43"/>
        <v>#NAME?</v>
      </c>
      <c r="U37" s="130" t="s">
        <v>66</v>
      </c>
      <c r="V37" s="101"/>
      <c r="W37" s="102"/>
      <c r="X37" s="102"/>
      <c r="Y37" s="102"/>
      <c r="Z37" s="102"/>
      <c r="AA37" s="102"/>
      <c r="AB37" s="102"/>
      <c r="AC37" s="102"/>
      <c r="AD37" s="102"/>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71"/>
      <c r="BA37" s="71"/>
      <c r="BB37" s="71"/>
    </row>
    <row r="38" spans="1:54" ht="20">
      <c r="A38" s="64"/>
      <c r="B38" s="92"/>
      <c r="C38" s="92"/>
      <c r="D38" s="92" t="s">
        <v>139</v>
      </c>
      <c r="E38" s="93" t="s">
        <v>140</v>
      </c>
      <c r="F38" s="94"/>
      <c r="G38" s="94"/>
      <c r="H38" s="120">
        <f t="shared" ref="H38:T38" si="44">SUM(H39:H42)</f>
        <v>7839700.0000000009</v>
      </c>
      <c r="I38" s="120">
        <f t="shared" si="44"/>
        <v>15797100.000000002</v>
      </c>
      <c r="J38" s="120">
        <f t="shared" si="44"/>
        <v>0</v>
      </c>
      <c r="K38" s="120">
        <f t="shared" si="44"/>
        <v>7839700.0000000009</v>
      </c>
      <c r="L38" s="120">
        <f t="shared" si="44"/>
        <v>15797100.000000002</v>
      </c>
      <c r="M38" s="120">
        <f t="shared" si="44"/>
        <v>0</v>
      </c>
      <c r="N38" s="95" t="e">
        <f t="shared" ca="1" si="44"/>
        <v>#NAME?</v>
      </c>
      <c r="O38" s="95" t="e">
        <f t="shared" ca="1" si="44"/>
        <v>#NAME?</v>
      </c>
      <c r="P38" s="95">
        <f t="shared" si="44"/>
        <v>2118.8378378378384</v>
      </c>
      <c r="Q38" s="95">
        <f t="shared" si="44"/>
        <v>4269.4864864864867</v>
      </c>
      <c r="R38" s="95" t="e">
        <f t="shared" ca="1" si="44"/>
        <v>#NAME?</v>
      </c>
      <c r="S38" s="95" t="e">
        <f t="shared" ca="1" si="44"/>
        <v>#NAME?</v>
      </c>
      <c r="T38" s="121" t="e">
        <f t="shared" ca="1" si="44"/>
        <v>#NAME?</v>
      </c>
      <c r="U38" s="121" t="s">
        <v>66</v>
      </c>
      <c r="V38" s="101"/>
      <c r="W38" s="102"/>
      <c r="X38" s="102"/>
      <c r="Y38" s="102"/>
      <c r="Z38" s="102"/>
      <c r="AA38" s="102"/>
      <c r="AB38" s="102"/>
      <c r="AC38" s="102"/>
      <c r="AD38" s="102"/>
      <c r="AE38" s="102"/>
      <c r="AF38" s="102"/>
      <c r="AG38" s="102"/>
      <c r="AH38" s="102"/>
      <c r="AI38" s="102"/>
      <c r="AJ38" s="102"/>
      <c r="AK38" s="102"/>
      <c r="AL38" s="102"/>
      <c r="AM38" s="102"/>
      <c r="AN38" s="102"/>
      <c r="AO38" s="102"/>
      <c r="AP38" s="102"/>
      <c r="AQ38" s="102"/>
      <c r="AR38" s="102"/>
      <c r="AS38" s="102"/>
      <c r="AT38" s="102"/>
      <c r="AU38" s="102"/>
      <c r="AV38" s="102"/>
      <c r="AW38" s="102"/>
      <c r="AX38" s="102"/>
      <c r="AY38" s="102"/>
      <c r="AZ38" s="71"/>
      <c r="BA38" s="71"/>
      <c r="BB38" s="71"/>
    </row>
    <row r="39" spans="1:54" ht="20" outlineLevel="1">
      <c r="A39" s="64"/>
      <c r="B39" s="131" t="s">
        <v>141</v>
      </c>
      <c r="C39" s="131" t="s">
        <v>71</v>
      </c>
      <c r="D39" s="113" t="s">
        <v>142</v>
      </c>
      <c r="E39" s="122" t="s">
        <v>143</v>
      </c>
      <c r="F39" s="132" t="s">
        <v>94</v>
      </c>
      <c r="G39" s="133">
        <v>3</v>
      </c>
      <c r="H39" s="125">
        <v>1900800.0000000002</v>
      </c>
      <c r="I39" s="87">
        <f t="shared" ref="I39:I41" si="45">H39*G39</f>
        <v>5702400.0000000009</v>
      </c>
      <c r="J39" s="87">
        <f t="shared" ref="J39:J41" si="46">IF(C39="BT",0,H39*0.19)</f>
        <v>0</v>
      </c>
      <c r="K39" s="87">
        <f t="shared" ref="K39:K41" si="47">H39+J39</f>
        <v>1900800.0000000002</v>
      </c>
      <c r="L39" s="87">
        <f t="shared" ref="L39:L41" si="48">K39*G39</f>
        <v>5702400.0000000009</v>
      </c>
      <c r="M39" s="87">
        <f t="shared" ref="M39:M41" si="49">J39*G39</f>
        <v>0</v>
      </c>
      <c r="N39" s="88" t="e">
        <f t="array" aca="1" ref="N39" ca="1">K39/(1-_xludf.XLOOKUP(Datos_Proyecto!$D$2,BD!$AE$2:$AE$5,BD!$AH$2:$AH$5,0,0))</f>
        <v>#NAME?</v>
      </c>
      <c r="O39" s="88" t="e">
        <f t="shared" ref="O39:O41" ca="1" si="50">N39*G39</f>
        <v>#NAME?</v>
      </c>
      <c r="P39" s="89">
        <f>H39/Datos_Proyecto!$H$2</f>
        <v>513.7297297297298</v>
      </c>
      <c r="Q39" s="89">
        <f t="shared" ref="Q39:Q41" si="51">G39*P39</f>
        <v>1541.1891891891894</v>
      </c>
      <c r="R39" s="90" t="e">
        <f t="array" aca="1" ref="R39" ca="1">P39/(1-_xludf.XLOOKUP(Datos_Proyecto!$D$2,BD!$AE$2:$AE$5,BD!$AH$2:$AH$5,0,0))</f>
        <v>#NAME?</v>
      </c>
      <c r="S39" s="90" t="e">
        <f t="shared" ref="S39:S41" ca="1" si="52">R39*G39</f>
        <v>#NAME?</v>
      </c>
      <c r="T39" s="126" t="e">
        <f t="shared" ref="T39:T41" ca="1" si="53">O39</f>
        <v>#NAME?</v>
      </c>
      <c r="U39" s="126" t="s">
        <v>66</v>
      </c>
      <c r="V39" s="101"/>
      <c r="W39" s="102"/>
      <c r="X39" s="102"/>
      <c r="Y39" s="102"/>
      <c r="Z39" s="102"/>
      <c r="AA39" s="102"/>
      <c r="AB39" s="102"/>
      <c r="AC39" s="102"/>
      <c r="AD39" s="102"/>
      <c r="AE39" s="102"/>
      <c r="AF39" s="102"/>
      <c r="AG39" s="102"/>
      <c r="AH39" s="102"/>
      <c r="AI39" s="102"/>
      <c r="AJ39" s="102"/>
      <c r="AK39" s="102"/>
      <c r="AL39" s="102"/>
      <c r="AM39" s="102"/>
      <c r="AN39" s="102"/>
      <c r="AO39" s="102"/>
      <c r="AP39" s="102"/>
      <c r="AQ39" s="102"/>
      <c r="AR39" s="102"/>
      <c r="AS39" s="102"/>
      <c r="AT39" s="102"/>
      <c r="AU39" s="102"/>
      <c r="AV39" s="102"/>
      <c r="AW39" s="102"/>
      <c r="AX39" s="102"/>
      <c r="AY39" s="102"/>
      <c r="AZ39" s="71"/>
      <c r="BA39" s="71"/>
      <c r="BB39" s="71"/>
    </row>
    <row r="40" spans="1:54" ht="20" outlineLevel="1">
      <c r="A40" s="64"/>
      <c r="B40" s="131" t="s">
        <v>144</v>
      </c>
      <c r="C40" s="131" t="s">
        <v>71</v>
      </c>
      <c r="D40" s="113" t="s">
        <v>145</v>
      </c>
      <c r="E40" s="122" t="s">
        <v>146</v>
      </c>
      <c r="F40" s="132" t="s">
        <v>94</v>
      </c>
      <c r="G40" s="133">
        <v>3</v>
      </c>
      <c r="H40" s="125">
        <v>2077900.0000000002</v>
      </c>
      <c r="I40" s="87">
        <f t="shared" si="45"/>
        <v>6233700.0000000009</v>
      </c>
      <c r="J40" s="87">
        <f t="shared" si="46"/>
        <v>0</v>
      </c>
      <c r="K40" s="87">
        <f t="shared" si="47"/>
        <v>2077900.0000000002</v>
      </c>
      <c r="L40" s="87">
        <f t="shared" si="48"/>
        <v>6233700.0000000009</v>
      </c>
      <c r="M40" s="87">
        <f t="shared" si="49"/>
        <v>0</v>
      </c>
      <c r="N40" s="88" t="e">
        <f t="array" aca="1" ref="N40" ca="1">K40/(1-_xludf.XLOOKUP(Datos_Proyecto!$D$2,BD!$AE$2:$AE$5,BD!$AH$2:$AH$5,0,0))</f>
        <v>#NAME?</v>
      </c>
      <c r="O40" s="88" t="e">
        <f t="shared" ca="1" si="50"/>
        <v>#NAME?</v>
      </c>
      <c r="P40" s="89">
        <f>H40/Datos_Proyecto!$H$2</f>
        <v>561.5945945945947</v>
      </c>
      <c r="Q40" s="89">
        <f t="shared" si="51"/>
        <v>1684.7837837837842</v>
      </c>
      <c r="R40" s="90" t="e">
        <f t="array" aca="1" ref="R40" ca="1">P40/(1-_xludf.XLOOKUP(Datos_Proyecto!$D$2,BD!$AE$2:$AE$5,BD!$AH$2:$AH$5,0,0))</f>
        <v>#NAME?</v>
      </c>
      <c r="S40" s="90" t="e">
        <f t="shared" ca="1" si="52"/>
        <v>#NAME?</v>
      </c>
      <c r="T40" s="126" t="e">
        <f t="shared" ca="1" si="53"/>
        <v>#NAME?</v>
      </c>
      <c r="U40" s="126" t="s">
        <v>66</v>
      </c>
      <c r="V40" s="101"/>
      <c r="W40" s="102"/>
      <c r="X40" s="102"/>
      <c r="Y40" s="102"/>
      <c r="Z40" s="102"/>
      <c r="AA40" s="102"/>
      <c r="AB40" s="102"/>
      <c r="AC40" s="102"/>
      <c r="AD40" s="102"/>
      <c r="AE40" s="102"/>
      <c r="AF40" s="102"/>
      <c r="AG40" s="102"/>
      <c r="AH40" s="102"/>
      <c r="AI40" s="102"/>
      <c r="AJ40" s="102"/>
      <c r="AK40" s="102"/>
      <c r="AL40" s="102"/>
      <c r="AM40" s="102"/>
      <c r="AN40" s="102"/>
      <c r="AO40" s="102"/>
      <c r="AP40" s="102"/>
      <c r="AQ40" s="102"/>
      <c r="AR40" s="102"/>
      <c r="AS40" s="102"/>
      <c r="AT40" s="102"/>
      <c r="AU40" s="102"/>
      <c r="AV40" s="102"/>
      <c r="AW40" s="102"/>
      <c r="AX40" s="102"/>
      <c r="AY40" s="102"/>
      <c r="AZ40" s="71"/>
      <c r="BA40" s="71"/>
      <c r="BB40" s="71"/>
    </row>
    <row r="41" spans="1:54" ht="20" outlineLevel="1">
      <c r="A41" s="64"/>
      <c r="B41" s="131" t="s">
        <v>147</v>
      </c>
      <c r="C41" s="131" t="s">
        <v>71</v>
      </c>
      <c r="D41" s="113" t="s">
        <v>148</v>
      </c>
      <c r="E41" s="122" t="s">
        <v>149</v>
      </c>
      <c r="F41" s="132" t="s">
        <v>94</v>
      </c>
      <c r="G41" s="133">
        <v>1</v>
      </c>
      <c r="H41" s="125">
        <v>3861000.0000000005</v>
      </c>
      <c r="I41" s="87">
        <f t="shared" si="45"/>
        <v>3861000.0000000005</v>
      </c>
      <c r="J41" s="87">
        <f t="shared" si="46"/>
        <v>0</v>
      </c>
      <c r="K41" s="87">
        <f t="shared" si="47"/>
        <v>3861000.0000000005</v>
      </c>
      <c r="L41" s="87">
        <f t="shared" si="48"/>
        <v>3861000.0000000005</v>
      </c>
      <c r="M41" s="87">
        <f t="shared" si="49"/>
        <v>0</v>
      </c>
      <c r="N41" s="88" t="e">
        <f t="array" aca="1" ref="N41" ca="1">K41/(1-_xludf.XLOOKUP(Datos_Proyecto!$D$2,BD!$AE$2:$AE$5,BD!$AH$2:$AH$5,0,0))</f>
        <v>#NAME?</v>
      </c>
      <c r="O41" s="88" t="e">
        <f t="shared" ca="1" si="50"/>
        <v>#NAME?</v>
      </c>
      <c r="P41" s="89">
        <f>H41/Datos_Proyecto!$H$2</f>
        <v>1043.5135135135135</v>
      </c>
      <c r="Q41" s="89">
        <f t="shared" si="51"/>
        <v>1043.5135135135135</v>
      </c>
      <c r="R41" s="90" t="e">
        <f t="array" aca="1" ref="R41" ca="1">P41/(1-_xludf.XLOOKUP(Datos_Proyecto!$D$2,BD!$AE$2:$AE$5,BD!$AH$2:$AH$5,0,0))</f>
        <v>#NAME?</v>
      </c>
      <c r="S41" s="90" t="e">
        <f t="shared" ca="1" si="52"/>
        <v>#NAME?</v>
      </c>
      <c r="T41" s="126" t="e">
        <f t="shared" ca="1" si="53"/>
        <v>#NAME?</v>
      </c>
      <c r="U41" s="126" t="s">
        <v>66</v>
      </c>
      <c r="V41" s="101"/>
      <c r="W41" s="102"/>
      <c r="X41" s="102"/>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71"/>
      <c r="BA41" s="71"/>
      <c r="BB41" s="71"/>
    </row>
    <row r="42" spans="1:54" ht="20" outlineLevel="1">
      <c r="A42" s="64"/>
      <c r="B42" s="131"/>
      <c r="C42" s="131"/>
      <c r="D42" s="113"/>
      <c r="E42" s="115"/>
      <c r="F42" s="132"/>
      <c r="G42" s="133"/>
      <c r="H42" s="125"/>
      <c r="I42" s="87"/>
      <c r="J42" s="87"/>
      <c r="K42" s="87"/>
      <c r="L42" s="87"/>
      <c r="M42" s="87"/>
      <c r="N42" s="88"/>
      <c r="O42" s="88"/>
      <c r="P42" s="89"/>
      <c r="Q42" s="89"/>
      <c r="R42" s="90"/>
      <c r="S42" s="90"/>
      <c r="T42" s="126"/>
      <c r="U42" s="126"/>
      <c r="V42" s="101"/>
      <c r="W42" s="102"/>
      <c r="X42" s="102"/>
      <c r="Y42" s="102"/>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71"/>
      <c r="BA42" s="71"/>
      <c r="BB42" s="71"/>
    </row>
    <row r="43" spans="1:54" ht="20">
      <c r="A43" s="64"/>
      <c r="B43" s="92"/>
      <c r="C43" s="92"/>
      <c r="D43" s="92" t="s">
        <v>150</v>
      </c>
      <c r="E43" s="93" t="str">
        <f>IF(SUM(Datos_Proyecto!$D$10:$D$11)&gt;0,"LÍNEA DE MEDIA TENSIÓN DE "&amp;SUM(Datos_Proyecto!$D$10:$D$11)  &amp; "m","")</f>
        <v>LÍNEA DE MEDIA TENSIÓN DE 570m</v>
      </c>
      <c r="F43" s="94"/>
      <c r="G43" s="94"/>
      <c r="H43" s="120" t="e">
        <f t="shared" ref="H43:T43" ca="1" si="54">SUM(H44:H46)</f>
        <v>#NAME?</v>
      </c>
      <c r="I43" s="120" t="e">
        <f t="shared" ca="1" si="54"/>
        <v>#NAME?</v>
      </c>
      <c r="J43" s="120">
        <f t="shared" si="54"/>
        <v>0</v>
      </c>
      <c r="K43" s="120" t="e">
        <f t="shared" ca="1" si="54"/>
        <v>#NAME?</v>
      </c>
      <c r="L43" s="120" t="e">
        <f t="shared" ca="1" si="54"/>
        <v>#NAME?</v>
      </c>
      <c r="M43" s="120">
        <f t="shared" si="54"/>
        <v>0</v>
      </c>
      <c r="N43" s="95" t="e">
        <f t="shared" ca="1" si="54"/>
        <v>#NAME?</v>
      </c>
      <c r="O43" s="95" t="e">
        <f t="shared" ca="1" si="54"/>
        <v>#NAME?</v>
      </c>
      <c r="P43" s="95" t="e">
        <f t="shared" ca="1" si="54"/>
        <v>#NAME?</v>
      </c>
      <c r="Q43" s="95" t="e">
        <f t="shared" ca="1" si="54"/>
        <v>#NAME?</v>
      </c>
      <c r="R43" s="95" t="e">
        <f t="shared" ca="1" si="54"/>
        <v>#NAME?</v>
      </c>
      <c r="S43" s="95" t="e">
        <f t="shared" ca="1" si="54"/>
        <v>#NAME?</v>
      </c>
      <c r="T43" s="121" t="e">
        <f t="shared" ca="1" si="54"/>
        <v>#NAME?</v>
      </c>
      <c r="U43" s="121" t="s">
        <v>66</v>
      </c>
      <c r="V43" s="101"/>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71"/>
      <c r="BA43" s="71"/>
      <c r="BB43" s="71"/>
    </row>
    <row r="44" spans="1:54" ht="86" outlineLevel="1">
      <c r="A44" s="134"/>
      <c r="B44" s="135" t="s">
        <v>151</v>
      </c>
      <c r="C44" s="135" t="s">
        <v>71</v>
      </c>
      <c r="D44" s="113" t="s">
        <v>152</v>
      </c>
      <c r="E44" s="136" t="s">
        <v>153</v>
      </c>
      <c r="F44" s="133" t="s">
        <v>154</v>
      </c>
      <c r="G44" s="35">
        <f>SUM(Datos_Proyecto!D10:D11)</f>
        <v>570</v>
      </c>
      <c r="H44" s="137" t="e">
        <f t="array" aca="1" ref="H44" ca="1">_xludf.XLOOKUP(SUM(Datos_Proyecto!$D$10:$D$11),BD!$N$4:$N$9,BD!$O$4:$O$9,0,-1)*0.7</f>
        <v>#NAME?</v>
      </c>
      <c r="I44" s="87" t="e">
        <f t="shared" ref="I44:I46" ca="1" si="55">H44*G44</f>
        <v>#NAME?</v>
      </c>
      <c r="J44" s="87">
        <f t="shared" ref="J44:J46" si="56">IF(C44="BT",0,H44*0.19)</f>
        <v>0</v>
      </c>
      <c r="K44" s="87" t="e">
        <f t="shared" ref="K44:K46" ca="1" si="57">H44+J44</f>
        <v>#NAME?</v>
      </c>
      <c r="L44" s="87" t="e">
        <f t="shared" ref="L44:L46" ca="1" si="58">K44*G44</f>
        <v>#NAME?</v>
      </c>
      <c r="M44" s="87">
        <f t="shared" ref="M44:M46" si="59">J44*G44</f>
        <v>0</v>
      </c>
      <c r="N44" s="88" t="e">
        <f t="array" aca="1" ref="N44" ca="1">K44/(1-_xludf.XLOOKUP(Datos_Proyecto!$D$2,BD!$AE$2:$AE$5,BD!$AH$2:$AH$5,0,0))</f>
        <v>#NAME?</v>
      </c>
      <c r="O44" s="88" t="e">
        <f t="shared" ref="O44:O46" ca="1" si="60">N44*G44</f>
        <v>#NAME?</v>
      </c>
      <c r="P44" s="89" t="e">
        <f ca="1">H44/Datos_Proyecto!$H$2</f>
        <v>#NAME?</v>
      </c>
      <c r="Q44" s="89" t="e">
        <f t="shared" ref="Q44:Q46" ca="1" si="61">G44*P44</f>
        <v>#NAME?</v>
      </c>
      <c r="R44" s="90" t="e">
        <f t="array" aca="1" ref="R44" ca="1">P44/(1-_xludf.XLOOKUP(Datos_Proyecto!$D$2,BD!$AE$2:$AE$5,BD!$AH$2:$AH$5,0,0))</f>
        <v>#NAME?</v>
      </c>
      <c r="S44" s="90" t="e">
        <f t="shared" ref="S44:S46" ca="1" si="62">R44*G44</f>
        <v>#NAME?</v>
      </c>
      <c r="T44" s="126" t="e">
        <f t="shared" ref="T44:T46" ca="1" si="63">O44</f>
        <v>#NAME?</v>
      </c>
      <c r="U44" s="126" t="s">
        <v>66</v>
      </c>
      <c r="V44" s="101"/>
      <c r="W44" s="102"/>
      <c r="X44" s="102"/>
      <c r="Y44" s="102"/>
      <c r="Z44" s="102"/>
      <c r="AA44" s="102"/>
      <c r="AB44" s="102"/>
      <c r="AC44" s="102"/>
      <c r="AD44" s="102"/>
      <c r="AE44" s="102"/>
      <c r="AF44" s="102"/>
      <c r="AG44" s="102"/>
      <c r="AH44" s="102"/>
      <c r="AI44" s="102"/>
      <c r="AJ44" s="102"/>
      <c r="AK44" s="102"/>
      <c r="AL44" s="102"/>
      <c r="AM44" s="102"/>
      <c r="AN44" s="102"/>
      <c r="AO44" s="102"/>
      <c r="AP44" s="102"/>
      <c r="AQ44" s="102"/>
      <c r="AR44" s="102"/>
      <c r="AS44" s="102"/>
      <c r="AT44" s="102"/>
      <c r="AU44" s="102"/>
      <c r="AV44" s="102"/>
      <c r="AW44" s="102"/>
      <c r="AX44" s="102"/>
      <c r="AY44" s="102"/>
      <c r="AZ44" s="71"/>
      <c r="BA44" s="71"/>
      <c r="BB44" s="71"/>
    </row>
    <row r="45" spans="1:54" ht="21.5" outlineLevel="1">
      <c r="A45" s="64"/>
      <c r="B45" s="135" t="s">
        <v>155</v>
      </c>
      <c r="C45" s="135" t="s">
        <v>71</v>
      </c>
      <c r="D45" s="113" t="s">
        <v>156</v>
      </c>
      <c r="E45" s="136" t="s">
        <v>157</v>
      </c>
      <c r="F45" s="133" t="s">
        <v>154</v>
      </c>
      <c r="G45" s="133">
        <f>Datos_Proyecto!$D$11</f>
        <v>70</v>
      </c>
      <c r="H45" s="125">
        <v>50000</v>
      </c>
      <c r="I45" s="87">
        <f t="shared" si="55"/>
        <v>3500000</v>
      </c>
      <c r="J45" s="87">
        <f t="shared" si="56"/>
        <v>0</v>
      </c>
      <c r="K45" s="87">
        <f t="shared" si="57"/>
        <v>50000</v>
      </c>
      <c r="L45" s="87">
        <f t="shared" si="58"/>
        <v>3500000</v>
      </c>
      <c r="M45" s="87">
        <f t="shared" si="59"/>
        <v>0</v>
      </c>
      <c r="N45" s="88" t="e">
        <f t="array" aca="1" ref="N45" ca="1">K45/(1-_xludf.XLOOKUP(Datos_Proyecto!$D$2,BD!$AE$2:$AE$5,BD!$AH$2:$AH$5,0,0))</f>
        <v>#NAME?</v>
      </c>
      <c r="O45" s="88" t="e">
        <f t="shared" ca="1" si="60"/>
        <v>#NAME?</v>
      </c>
      <c r="P45" s="89">
        <f>H45/Datos_Proyecto!$H$2</f>
        <v>13.513513513513514</v>
      </c>
      <c r="Q45" s="89">
        <f t="shared" si="61"/>
        <v>945.94594594594594</v>
      </c>
      <c r="R45" s="90" t="e">
        <f t="array" aca="1" ref="R45" ca="1">P45/(1-_xludf.XLOOKUP(Datos_Proyecto!$D$2,BD!$AE$2:$AE$5,BD!$AH$2:$AH$5,0,0))</f>
        <v>#NAME?</v>
      </c>
      <c r="S45" s="90" t="e">
        <f t="shared" ca="1" si="62"/>
        <v>#NAME?</v>
      </c>
      <c r="T45" s="126" t="e">
        <f t="shared" ca="1" si="63"/>
        <v>#NAME?</v>
      </c>
      <c r="U45" s="126" t="s">
        <v>66</v>
      </c>
      <c r="V45" s="101"/>
      <c r="W45" s="102"/>
      <c r="X45" s="102"/>
      <c r="Y45" s="102"/>
      <c r="Z45" s="102"/>
      <c r="AA45" s="102"/>
      <c r="AB45" s="102"/>
      <c r="AC45" s="102"/>
      <c r="AD45" s="102"/>
      <c r="AE45" s="102"/>
      <c r="AF45" s="102"/>
      <c r="AG45" s="102"/>
      <c r="AH45" s="102"/>
      <c r="AI45" s="102"/>
      <c r="AJ45" s="102"/>
      <c r="AK45" s="102"/>
      <c r="AL45" s="102"/>
      <c r="AM45" s="102"/>
      <c r="AN45" s="102"/>
      <c r="AO45" s="102"/>
      <c r="AP45" s="102"/>
      <c r="AQ45" s="102"/>
      <c r="AR45" s="102"/>
      <c r="AS45" s="102"/>
      <c r="AT45" s="102"/>
      <c r="AU45" s="102"/>
      <c r="AV45" s="102"/>
      <c r="AW45" s="102"/>
      <c r="AX45" s="102"/>
      <c r="AY45" s="102"/>
      <c r="AZ45" s="71"/>
      <c r="BA45" s="71"/>
      <c r="BB45" s="71"/>
    </row>
    <row r="46" spans="1:54" ht="21.5" outlineLevel="1">
      <c r="A46" s="64"/>
      <c r="B46" s="135" t="s">
        <v>158</v>
      </c>
      <c r="C46" s="135" t="s">
        <v>71</v>
      </c>
      <c r="D46" s="113" t="s">
        <v>159</v>
      </c>
      <c r="E46" s="136" t="s">
        <v>160</v>
      </c>
      <c r="F46" s="138" t="s">
        <v>154</v>
      </c>
      <c r="G46" s="138">
        <f>Datos_Proyecto!$D$10</f>
        <v>500</v>
      </c>
      <c r="H46" s="126">
        <f>9500*3</f>
        <v>28500</v>
      </c>
      <c r="I46" s="87">
        <f t="shared" si="55"/>
        <v>14250000</v>
      </c>
      <c r="J46" s="87">
        <f t="shared" si="56"/>
        <v>0</v>
      </c>
      <c r="K46" s="87">
        <f t="shared" si="57"/>
        <v>28500</v>
      </c>
      <c r="L46" s="87">
        <f t="shared" si="58"/>
        <v>14250000</v>
      </c>
      <c r="M46" s="87">
        <f t="shared" si="59"/>
        <v>0</v>
      </c>
      <c r="N46" s="88" t="e">
        <f t="array" aca="1" ref="N46" ca="1">K46/(1-_xludf.XLOOKUP(Datos_Proyecto!$D$2,BD!$AE$2:$AE$5,BD!$AH$2:$AH$5,0,0))</f>
        <v>#NAME?</v>
      </c>
      <c r="O46" s="88" t="e">
        <f t="shared" ca="1" si="60"/>
        <v>#NAME?</v>
      </c>
      <c r="P46" s="89">
        <f>H46/Datos_Proyecto!$H$2</f>
        <v>7.7027027027027026</v>
      </c>
      <c r="Q46" s="89">
        <f t="shared" si="61"/>
        <v>3851.3513513513512</v>
      </c>
      <c r="R46" s="90" t="e">
        <f t="array" aca="1" ref="R46" ca="1">P46/(1-_xludf.XLOOKUP(Datos_Proyecto!$D$2,BD!$AE$2:$AE$5,BD!$AH$2:$AH$5,0,0))</f>
        <v>#NAME?</v>
      </c>
      <c r="S46" s="90" t="e">
        <f t="shared" ca="1" si="62"/>
        <v>#NAME?</v>
      </c>
      <c r="T46" s="126" t="e">
        <f t="shared" ca="1" si="63"/>
        <v>#NAME?</v>
      </c>
      <c r="U46" s="126" t="s">
        <v>66</v>
      </c>
      <c r="V46" s="101"/>
      <c r="W46" s="102"/>
      <c r="X46" s="102"/>
      <c r="Y46" s="102"/>
      <c r="Z46" s="102"/>
      <c r="AA46" s="102"/>
      <c r="AB46" s="102"/>
      <c r="AC46" s="102"/>
      <c r="AD46" s="102"/>
      <c r="AE46" s="102"/>
      <c r="AF46" s="102"/>
      <c r="AG46" s="102"/>
      <c r="AH46" s="102"/>
      <c r="AI46" s="102"/>
      <c r="AJ46" s="102"/>
      <c r="AK46" s="102"/>
      <c r="AL46" s="102"/>
      <c r="AM46" s="102"/>
      <c r="AN46" s="102"/>
      <c r="AO46" s="102"/>
      <c r="AP46" s="102"/>
      <c r="AQ46" s="102"/>
      <c r="AR46" s="102"/>
      <c r="AS46" s="102"/>
      <c r="AT46" s="102"/>
      <c r="AU46" s="102"/>
      <c r="AV46" s="102"/>
      <c r="AW46" s="102"/>
      <c r="AX46" s="102"/>
      <c r="AY46" s="102"/>
      <c r="AZ46" s="71"/>
      <c r="BA46" s="71"/>
      <c r="BB46" s="71"/>
    </row>
    <row r="47" spans="1:54" ht="20">
      <c r="A47" s="64"/>
      <c r="B47" s="127"/>
      <c r="C47" s="127"/>
      <c r="D47" s="127" t="s">
        <v>161</v>
      </c>
      <c r="E47" s="128" t="s">
        <v>162</v>
      </c>
      <c r="F47" s="129"/>
      <c r="G47" s="130"/>
      <c r="H47" s="130" t="e">
        <f t="shared" ref="H47:T47" ca="1" si="64">H48+H51</f>
        <v>#NAME?</v>
      </c>
      <c r="I47" s="130" t="e">
        <f t="shared" ca="1" si="64"/>
        <v>#NAME?</v>
      </c>
      <c r="J47" s="130">
        <f t="shared" si="64"/>
        <v>1083000</v>
      </c>
      <c r="K47" s="130" t="e">
        <f t="shared" ca="1" si="64"/>
        <v>#NAME?</v>
      </c>
      <c r="L47" s="130" t="e">
        <f t="shared" ca="1" si="64"/>
        <v>#NAME?</v>
      </c>
      <c r="M47" s="130">
        <f t="shared" si="64"/>
        <v>1083000</v>
      </c>
      <c r="N47" s="130" t="e">
        <f t="shared" ca="1" si="64"/>
        <v>#NAME?</v>
      </c>
      <c r="O47" s="130" t="e">
        <f t="shared" ca="1" si="64"/>
        <v>#NAME?</v>
      </c>
      <c r="P47" s="130" t="e">
        <f t="shared" ca="1" si="64"/>
        <v>#NAME?</v>
      </c>
      <c r="Q47" s="130" t="e">
        <f t="shared" ca="1" si="64"/>
        <v>#NAME?</v>
      </c>
      <c r="R47" s="130" t="e">
        <f t="shared" ca="1" si="64"/>
        <v>#NAME?</v>
      </c>
      <c r="S47" s="130" t="e">
        <f t="shared" ca="1" si="64"/>
        <v>#NAME?</v>
      </c>
      <c r="T47" s="130" t="e">
        <f t="shared" ca="1" si="64"/>
        <v>#NAME?</v>
      </c>
      <c r="U47" s="130" t="s">
        <v>66</v>
      </c>
      <c r="V47" s="101"/>
      <c r="W47" s="102"/>
      <c r="X47" s="102"/>
      <c r="Y47" s="102"/>
      <c r="Z47" s="102"/>
      <c r="AA47" s="102"/>
      <c r="AB47" s="102"/>
      <c r="AC47" s="102"/>
      <c r="AD47" s="102"/>
      <c r="AE47" s="102"/>
      <c r="AF47" s="102"/>
      <c r="AG47" s="102"/>
      <c r="AH47" s="102"/>
      <c r="AI47" s="102"/>
      <c r="AJ47" s="102"/>
      <c r="AK47" s="102"/>
      <c r="AL47" s="102"/>
      <c r="AM47" s="102"/>
      <c r="AN47" s="102"/>
      <c r="AO47" s="102"/>
      <c r="AP47" s="102"/>
      <c r="AQ47" s="102"/>
      <c r="AR47" s="102"/>
      <c r="AS47" s="102"/>
      <c r="AT47" s="102"/>
      <c r="AU47" s="102"/>
      <c r="AV47" s="102"/>
      <c r="AW47" s="102"/>
      <c r="AX47" s="102"/>
      <c r="AY47" s="102"/>
      <c r="AZ47" s="71"/>
      <c r="BA47" s="71"/>
      <c r="BB47" s="71"/>
    </row>
    <row r="48" spans="1:54" ht="20">
      <c r="A48" s="64"/>
      <c r="B48" s="92"/>
      <c r="C48" s="92"/>
      <c r="D48" s="92" t="s">
        <v>163</v>
      </c>
      <c r="E48" s="93" t="s">
        <v>164</v>
      </c>
      <c r="F48" s="94"/>
      <c r="G48" s="94"/>
      <c r="H48" s="139" t="e">
        <f t="shared" ref="H48:T48" ca="1" si="65">H49+H50</f>
        <v>#NAME?</v>
      </c>
      <c r="I48" s="139" t="e">
        <f t="shared" ca="1" si="65"/>
        <v>#NAME?</v>
      </c>
      <c r="J48" s="97">
        <f t="shared" si="65"/>
        <v>0</v>
      </c>
      <c r="K48" s="139" t="e">
        <f t="shared" ca="1" si="65"/>
        <v>#NAME?</v>
      </c>
      <c r="L48" s="139" t="e">
        <f t="shared" ca="1" si="65"/>
        <v>#NAME?</v>
      </c>
      <c r="M48" s="97">
        <f t="shared" si="65"/>
        <v>0</v>
      </c>
      <c r="N48" s="139" t="e">
        <f t="shared" ca="1" si="65"/>
        <v>#NAME?</v>
      </c>
      <c r="O48" s="139" t="e">
        <f t="shared" ca="1" si="65"/>
        <v>#NAME?</v>
      </c>
      <c r="P48" s="139" t="e">
        <f t="shared" ca="1" si="65"/>
        <v>#NAME?</v>
      </c>
      <c r="Q48" s="139" t="e">
        <f t="shared" ca="1" si="65"/>
        <v>#NAME?</v>
      </c>
      <c r="R48" s="139" t="e">
        <f t="shared" ca="1" si="65"/>
        <v>#NAME?</v>
      </c>
      <c r="S48" s="139" t="e">
        <f t="shared" ca="1" si="65"/>
        <v>#NAME?</v>
      </c>
      <c r="T48" s="139" t="e">
        <f t="shared" ca="1" si="65"/>
        <v>#NAME?</v>
      </c>
      <c r="U48" s="121" t="s">
        <v>66</v>
      </c>
      <c r="V48" s="101"/>
      <c r="W48" s="102"/>
      <c r="X48" s="102"/>
      <c r="Y48" s="102"/>
      <c r="Z48" s="102"/>
      <c r="AA48" s="102"/>
      <c r="AB48" s="102"/>
      <c r="AC48" s="102"/>
      <c r="AD48" s="102"/>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71"/>
      <c r="BA48" s="71"/>
      <c r="BB48" s="71"/>
    </row>
    <row r="49" spans="1:54" ht="21.5" outlineLevel="1">
      <c r="A49" s="64"/>
      <c r="B49" s="131" t="s">
        <v>165</v>
      </c>
      <c r="C49" s="131" t="s">
        <v>71</v>
      </c>
      <c r="D49" s="113" t="s">
        <v>166</v>
      </c>
      <c r="E49" s="115" t="e">
        <f t="array" aca="1" ref="E49" ca="1">_xludf.XLOOKUP(Datos_Proyecto!$D$13,BD!$R$2:$R$7,BD!$S$2:$S$7," ",0)</f>
        <v>#NAME?</v>
      </c>
      <c r="F49" s="140" t="s">
        <v>94</v>
      </c>
      <c r="G49" s="140" t="s">
        <v>115</v>
      </c>
      <c r="H49" s="141" t="e">
        <f t="array" aca="1" ref="H49" ca="1">_xludf.XLOOKUP(E49,BD!S3:S7,BD!U3:U7,0,0)</f>
        <v>#NAME?</v>
      </c>
      <c r="I49" s="87" t="e">
        <f t="shared" ref="I49:I50" ca="1" si="66">H49*G49</f>
        <v>#NAME?</v>
      </c>
      <c r="J49" s="87">
        <f t="shared" ref="J49:J50" si="67">IF(C49="BT",0,H49*0.19)</f>
        <v>0</v>
      </c>
      <c r="K49" s="87" t="e">
        <f t="shared" ref="K49:K50" ca="1" si="68">H49+J49</f>
        <v>#NAME?</v>
      </c>
      <c r="L49" s="87" t="e">
        <f t="shared" ref="L49:L50" ca="1" si="69">K49*G49</f>
        <v>#NAME?</v>
      </c>
      <c r="M49" s="87">
        <f t="shared" ref="M49:M50" si="70">J49*G49</f>
        <v>0</v>
      </c>
      <c r="N49" s="88" t="e">
        <f t="array" aca="1" ref="N49" ca="1">K49/(1-_xludf.XLOOKUP(Datos_Proyecto!$D$2,BD!$AE$2:$AE$5,BD!$AH$2:$AH$5,0,0))</f>
        <v>#NAME?</v>
      </c>
      <c r="O49" s="88" t="e">
        <f ca="1">N49*G49</f>
        <v>#NAME?</v>
      </c>
      <c r="P49" s="89" t="e">
        <f ca="1">H49/Datos_Proyecto!$H$2</f>
        <v>#NAME?</v>
      </c>
      <c r="Q49" s="89" t="e">
        <f ca="1">G49*P49</f>
        <v>#NAME?</v>
      </c>
      <c r="R49" s="90" t="e">
        <f t="array" aca="1" ref="R49" ca="1">P49/(1-_xludf.XLOOKUP(Datos_Proyecto!$D$2,BD!$AE$2:$AE$5,BD!$AH$2:$AH$5,0,0))</f>
        <v>#NAME?</v>
      </c>
      <c r="S49" s="90" t="e">
        <f ca="1">R49*G49</f>
        <v>#NAME?</v>
      </c>
      <c r="T49" s="126" t="e">
        <f t="shared" ref="T49:T50" ca="1" si="71">O49</f>
        <v>#NAME?</v>
      </c>
      <c r="U49" s="126" t="s">
        <v>66</v>
      </c>
      <c r="V49" s="101"/>
      <c r="W49" s="102"/>
      <c r="X49" s="102"/>
      <c r="Y49" s="102"/>
      <c r="Z49" s="102"/>
      <c r="AA49" s="102"/>
      <c r="AB49" s="102"/>
      <c r="AC49" s="102"/>
      <c r="AD49" s="102"/>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71"/>
      <c r="BA49" s="71"/>
      <c r="BB49" s="71"/>
    </row>
    <row r="50" spans="1:54" ht="21.5" outlineLevel="1">
      <c r="A50" s="64"/>
      <c r="B50" s="113" t="s">
        <v>167</v>
      </c>
      <c r="C50" s="113" t="s">
        <v>71</v>
      </c>
      <c r="D50" s="113" t="s">
        <v>168</v>
      </c>
      <c r="E50" s="142" t="s">
        <v>33</v>
      </c>
      <c r="F50" s="140" t="s">
        <v>94</v>
      </c>
      <c r="G50" s="140">
        <v>1</v>
      </c>
      <c r="H50" s="87" t="e">
        <f>P50*Datos_Proyecto!$H$2</f>
        <v>#REF!</v>
      </c>
      <c r="I50" s="87" t="e">
        <f t="shared" si="66"/>
        <v>#REF!</v>
      </c>
      <c r="J50" s="86">
        <f t="shared" si="67"/>
        <v>0</v>
      </c>
      <c r="K50" s="85" t="e">
        <f t="shared" si="68"/>
        <v>#REF!</v>
      </c>
      <c r="L50" s="85" t="e">
        <f t="shared" si="69"/>
        <v>#REF!</v>
      </c>
      <c r="M50" s="86">
        <f t="shared" si="70"/>
        <v>0</v>
      </c>
      <c r="N50" s="88" t="e">
        <f t="array" aca="1" ref="N50" ca="1">K50/(1-_xludf.XLOOKUP(Datos_Proyecto!$D$2,BD!$AE$2:$AE$5,BD!$AG$2:$AG$5,0,0))</f>
        <v>#REF!</v>
      </c>
      <c r="O50" s="88" t="e">
        <f t="shared" ref="O50:S50" si="72">SUM(#REF!)</f>
        <v>#REF!</v>
      </c>
      <c r="P50" s="89" t="e">
        <f t="shared" si="72"/>
        <v>#REF!</v>
      </c>
      <c r="Q50" s="89" t="e">
        <f t="shared" si="72"/>
        <v>#REF!</v>
      </c>
      <c r="R50" s="90" t="e">
        <f t="shared" si="72"/>
        <v>#REF!</v>
      </c>
      <c r="S50" s="90" t="e">
        <f t="shared" si="72"/>
        <v>#REF!</v>
      </c>
      <c r="T50" s="126" t="e">
        <f t="shared" si="71"/>
        <v>#REF!</v>
      </c>
      <c r="U50" s="126" t="s">
        <v>66</v>
      </c>
      <c r="V50" s="101"/>
      <c r="W50" s="102"/>
      <c r="X50" s="102"/>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71"/>
      <c r="BA50" s="71"/>
      <c r="BB50" s="71"/>
    </row>
    <row r="51" spans="1:54" ht="20">
      <c r="A51" s="64"/>
      <c r="B51" s="92"/>
      <c r="C51" s="92"/>
      <c r="D51" s="92" t="s">
        <v>169</v>
      </c>
      <c r="E51" s="93" t="s">
        <v>170</v>
      </c>
      <c r="F51" s="94"/>
      <c r="G51" s="94"/>
      <c r="H51" s="120">
        <f t="shared" ref="H51:T51" si="73">SUM(H52:H54)</f>
        <v>5700000</v>
      </c>
      <c r="I51" s="120">
        <f t="shared" si="73"/>
        <v>5700000</v>
      </c>
      <c r="J51" s="120">
        <f t="shared" si="73"/>
        <v>1083000</v>
      </c>
      <c r="K51" s="120">
        <f t="shared" si="73"/>
        <v>6783000</v>
      </c>
      <c r="L51" s="120">
        <f t="shared" si="73"/>
        <v>6783000</v>
      </c>
      <c r="M51" s="120">
        <f t="shared" si="73"/>
        <v>1083000</v>
      </c>
      <c r="N51" s="97" t="e">
        <f t="shared" ca="1" si="73"/>
        <v>#NAME?</v>
      </c>
      <c r="O51" s="97" t="e">
        <f t="shared" ca="1" si="73"/>
        <v>#NAME?</v>
      </c>
      <c r="P51" s="95">
        <f t="shared" si="73"/>
        <v>1833.2432432432431</v>
      </c>
      <c r="Q51" s="95">
        <f t="shared" si="73"/>
        <v>1833.2432432432431</v>
      </c>
      <c r="R51" s="95" t="e">
        <f t="shared" ca="1" si="73"/>
        <v>#NAME?</v>
      </c>
      <c r="S51" s="95" t="e">
        <f t="shared" ca="1" si="73"/>
        <v>#NAME?</v>
      </c>
      <c r="T51" s="121" t="e">
        <f t="shared" ca="1" si="73"/>
        <v>#NAME?</v>
      </c>
      <c r="U51" s="121" t="s">
        <v>66</v>
      </c>
      <c r="V51" s="101"/>
      <c r="W51" s="102"/>
      <c r="X51" s="102"/>
      <c r="Y51" s="102"/>
      <c r="Z51" s="102"/>
      <c r="AA51" s="102"/>
      <c r="AB51" s="102"/>
      <c r="AC51" s="102"/>
      <c r="AD51" s="102"/>
      <c r="AE51" s="102"/>
      <c r="AF51" s="102"/>
      <c r="AG51" s="102"/>
      <c r="AH51" s="102"/>
      <c r="AI51" s="102"/>
      <c r="AJ51" s="102"/>
      <c r="AK51" s="102"/>
      <c r="AL51" s="102"/>
      <c r="AM51" s="102"/>
      <c r="AN51" s="102"/>
      <c r="AO51" s="102"/>
      <c r="AP51" s="102"/>
      <c r="AQ51" s="102"/>
      <c r="AR51" s="102"/>
      <c r="AS51" s="102"/>
      <c r="AT51" s="102"/>
      <c r="AU51" s="102"/>
      <c r="AV51" s="102"/>
      <c r="AW51" s="102"/>
      <c r="AX51" s="102"/>
      <c r="AY51" s="102"/>
      <c r="AZ51" s="71"/>
      <c r="BA51" s="71"/>
      <c r="BB51" s="71"/>
    </row>
    <row r="52" spans="1:54" ht="21.5" outlineLevel="1">
      <c r="A52" s="64"/>
      <c r="B52" s="113" t="s">
        <v>171</v>
      </c>
      <c r="C52" s="113"/>
      <c r="D52" s="113" t="s">
        <v>172</v>
      </c>
      <c r="E52" s="143" t="s">
        <v>173</v>
      </c>
      <c r="F52" s="140" t="s">
        <v>94</v>
      </c>
      <c r="G52" s="140" t="s">
        <v>88</v>
      </c>
      <c r="H52" s="144">
        <v>1000000</v>
      </c>
      <c r="I52" s="87">
        <f t="shared" ref="I52:I54" si="74">H52*G52</f>
        <v>1000000</v>
      </c>
      <c r="J52" s="87">
        <f t="shared" ref="J52:J54" si="75">IF(C52="BT",0,H52*0.19)</f>
        <v>190000</v>
      </c>
      <c r="K52" s="87">
        <f t="shared" ref="K52:K54" si="76">H52+J52</f>
        <v>1190000</v>
      </c>
      <c r="L52" s="87">
        <f t="shared" ref="L52:L54" si="77">K52*G52</f>
        <v>1190000</v>
      </c>
      <c r="M52" s="87">
        <f t="shared" ref="M52:M54" si="78">J52*G52</f>
        <v>190000</v>
      </c>
      <c r="N52" s="88" t="e">
        <f t="array" aca="1" ref="N52" ca="1">K52/(1-_xludf.XLOOKUP(Datos_Proyecto!$D$2,BD!$AE$2:$AE$5,BD!$AH$2:$AH$5,0,0))</f>
        <v>#NAME?</v>
      </c>
      <c r="O52" s="88" t="e">
        <f t="shared" ref="O52:O54" ca="1" si="79">N52*G52</f>
        <v>#NAME?</v>
      </c>
      <c r="P52" s="89">
        <f>K52/Datos_Proyecto!$H$2</f>
        <v>321.62162162162161</v>
      </c>
      <c r="Q52" s="89">
        <f t="shared" ref="Q52:Q54" si="80">G52*P52</f>
        <v>321.62162162162161</v>
      </c>
      <c r="R52" s="90" t="e">
        <f t="array" aca="1" ref="R52" ca="1">P52/(1-_xludf.XLOOKUP(Datos_Proyecto!$D$2,BD!$AE$2:$AE$5,BD!$AH$2:$AH$5,0,0))</f>
        <v>#NAME?</v>
      </c>
      <c r="S52" s="90" t="e">
        <f t="shared" ref="S52:S54" ca="1" si="81">R52*G52</f>
        <v>#NAME?</v>
      </c>
      <c r="T52" s="126" t="e">
        <f t="shared" ref="T52:T54" ca="1" si="82">O52</f>
        <v>#NAME?</v>
      </c>
      <c r="U52" s="126" t="s">
        <v>66</v>
      </c>
      <c r="V52" s="101"/>
      <c r="W52" s="102"/>
      <c r="X52" s="102"/>
      <c r="Y52" s="102"/>
      <c r="Z52" s="102"/>
      <c r="AA52" s="102"/>
      <c r="AB52" s="102"/>
      <c r="AC52" s="102"/>
      <c r="AD52" s="102"/>
      <c r="AE52" s="102"/>
      <c r="AF52" s="102"/>
      <c r="AG52" s="102"/>
      <c r="AH52" s="102"/>
      <c r="AI52" s="102"/>
      <c r="AJ52" s="102"/>
      <c r="AK52" s="102"/>
      <c r="AL52" s="102"/>
      <c r="AM52" s="102"/>
      <c r="AN52" s="102"/>
      <c r="AO52" s="102"/>
      <c r="AP52" s="102"/>
      <c r="AQ52" s="102"/>
      <c r="AR52" s="102"/>
      <c r="AS52" s="102"/>
      <c r="AT52" s="102"/>
      <c r="AU52" s="102"/>
      <c r="AV52" s="102"/>
      <c r="AW52" s="102"/>
      <c r="AX52" s="102"/>
      <c r="AY52" s="102"/>
      <c r="AZ52" s="71"/>
      <c r="BA52" s="71"/>
      <c r="BB52" s="71"/>
    </row>
    <row r="53" spans="1:54" ht="21.5" outlineLevel="1">
      <c r="A53" s="64"/>
      <c r="B53" s="113" t="s">
        <v>174</v>
      </c>
      <c r="C53" s="113"/>
      <c r="D53" s="113" t="s">
        <v>175</v>
      </c>
      <c r="E53" s="145" t="s">
        <v>176</v>
      </c>
      <c r="F53" s="140" t="s">
        <v>94</v>
      </c>
      <c r="G53" s="140" t="s">
        <v>88</v>
      </c>
      <c r="H53" s="144">
        <v>2800000</v>
      </c>
      <c r="I53" s="87">
        <f t="shared" si="74"/>
        <v>2800000</v>
      </c>
      <c r="J53" s="87">
        <f t="shared" si="75"/>
        <v>532000</v>
      </c>
      <c r="K53" s="87">
        <f t="shared" si="76"/>
        <v>3332000</v>
      </c>
      <c r="L53" s="87">
        <f t="shared" si="77"/>
        <v>3332000</v>
      </c>
      <c r="M53" s="87">
        <f t="shared" si="78"/>
        <v>532000</v>
      </c>
      <c r="N53" s="88" t="e">
        <f t="array" aca="1" ref="N53" ca="1">K53/(1-_xludf.XLOOKUP(Datos_Proyecto!$D$2,BD!$AE$2:$AE$5,BD!$AH$2:$AH$5,0,0))</f>
        <v>#NAME?</v>
      </c>
      <c r="O53" s="88" t="e">
        <f t="shared" ca="1" si="79"/>
        <v>#NAME?</v>
      </c>
      <c r="P53" s="89">
        <f>K53/Datos_Proyecto!$H$2</f>
        <v>900.54054054054052</v>
      </c>
      <c r="Q53" s="89">
        <f t="shared" si="80"/>
        <v>900.54054054054052</v>
      </c>
      <c r="R53" s="90" t="e">
        <f t="array" aca="1" ref="R53" ca="1">P53/(1-_xludf.XLOOKUP(Datos_Proyecto!$D$2,BD!$AE$2:$AE$5,BD!$AH$2:$AH$5,0,0))</f>
        <v>#NAME?</v>
      </c>
      <c r="S53" s="90" t="e">
        <f t="shared" ca="1" si="81"/>
        <v>#NAME?</v>
      </c>
      <c r="T53" s="126" t="e">
        <f t="shared" ca="1" si="82"/>
        <v>#NAME?</v>
      </c>
      <c r="U53" s="126" t="s">
        <v>66</v>
      </c>
      <c r="V53" s="101"/>
      <c r="W53" s="102"/>
      <c r="X53" s="102"/>
      <c r="Y53" s="102"/>
      <c r="Z53" s="102"/>
      <c r="AA53" s="102"/>
      <c r="AB53" s="102"/>
      <c r="AC53" s="102"/>
      <c r="AD53" s="102"/>
      <c r="AE53" s="102"/>
      <c r="AF53" s="102"/>
      <c r="AG53" s="102"/>
      <c r="AH53" s="102"/>
      <c r="AI53" s="102"/>
      <c r="AJ53" s="102"/>
      <c r="AK53" s="102"/>
      <c r="AL53" s="102"/>
      <c r="AM53" s="102"/>
      <c r="AN53" s="102"/>
      <c r="AO53" s="102"/>
      <c r="AP53" s="102"/>
      <c r="AQ53" s="102"/>
      <c r="AR53" s="102"/>
      <c r="AS53" s="102"/>
      <c r="AT53" s="102"/>
      <c r="AU53" s="102"/>
      <c r="AV53" s="102"/>
      <c r="AW53" s="102"/>
      <c r="AX53" s="102"/>
      <c r="AY53" s="102"/>
      <c r="AZ53" s="71"/>
      <c r="BA53" s="71"/>
      <c r="BB53" s="71"/>
    </row>
    <row r="54" spans="1:54" ht="21.5" outlineLevel="1">
      <c r="A54" s="64"/>
      <c r="B54" s="113" t="s">
        <v>177</v>
      </c>
      <c r="C54" s="113"/>
      <c r="D54" s="113" t="s">
        <v>178</v>
      </c>
      <c r="E54" s="143" t="s">
        <v>179</v>
      </c>
      <c r="F54" s="140" t="s">
        <v>94</v>
      </c>
      <c r="G54" s="140" t="s">
        <v>88</v>
      </c>
      <c r="H54" s="144">
        <v>1900000</v>
      </c>
      <c r="I54" s="87">
        <f t="shared" si="74"/>
        <v>1900000</v>
      </c>
      <c r="J54" s="87">
        <f t="shared" si="75"/>
        <v>361000</v>
      </c>
      <c r="K54" s="87">
        <f t="shared" si="76"/>
        <v>2261000</v>
      </c>
      <c r="L54" s="87">
        <f t="shared" si="77"/>
        <v>2261000</v>
      </c>
      <c r="M54" s="87">
        <f t="shared" si="78"/>
        <v>361000</v>
      </c>
      <c r="N54" s="88" t="e">
        <f t="array" aca="1" ref="N54" ca="1">K54/(1-_xludf.XLOOKUP(Datos_Proyecto!$D$2,BD!$AE$2:$AE$5,BD!$AH$2:$AH$5,0,0))</f>
        <v>#NAME?</v>
      </c>
      <c r="O54" s="88" t="e">
        <f t="shared" ca="1" si="79"/>
        <v>#NAME?</v>
      </c>
      <c r="P54" s="89">
        <f>K54/Datos_Proyecto!$H$2</f>
        <v>611.08108108108104</v>
      </c>
      <c r="Q54" s="89">
        <f t="shared" si="80"/>
        <v>611.08108108108104</v>
      </c>
      <c r="R54" s="90" t="e">
        <f t="array" aca="1" ref="R54" ca="1">P54/(1-_xludf.XLOOKUP(Datos_Proyecto!$D$2,BD!$AE$2:$AE$5,BD!$AH$2:$AH$5,0,0))</f>
        <v>#NAME?</v>
      </c>
      <c r="S54" s="90" t="e">
        <f t="shared" ca="1" si="81"/>
        <v>#NAME?</v>
      </c>
      <c r="T54" s="126" t="e">
        <f t="shared" ca="1" si="82"/>
        <v>#NAME?</v>
      </c>
      <c r="U54" s="126" t="s">
        <v>66</v>
      </c>
      <c r="V54" s="101"/>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2"/>
      <c r="AU54" s="102"/>
      <c r="AV54" s="102"/>
      <c r="AW54" s="102"/>
      <c r="AX54" s="102"/>
      <c r="AY54" s="102"/>
      <c r="AZ54" s="71"/>
      <c r="BA54" s="71"/>
      <c r="BB54" s="71"/>
    </row>
    <row r="55" spans="1:54" ht="20">
      <c r="A55" s="64"/>
      <c r="B55" s="127"/>
      <c r="C55" s="127"/>
      <c r="D55" s="127" t="s">
        <v>180</v>
      </c>
      <c r="E55" s="128" t="s">
        <v>181</v>
      </c>
      <c r="F55" s="129"/>
      <c r="G55" s="129"/>
      <c r="H55" s="130">
        <f t="shared" ref="H55:T55" si="83">H56</f>
        <v>82012500</v>
      </c>
      <c r="I55" s="130">
        <f t="shared" si="83"/>
        <v>82012500</v>
      </c>
      <c r="J55" s="130">
        <f t="shared" si="83"/>
        <v>15582375</v>
      </c>
      <c r="K55" s="130">
        <f t="shared" si="83"/>
        <v>97594875</v>
      </c>
      <c r="L55" s="130">
        <f t="shared" si="83"/>
        <v>97594875</v>
      </c>
      <c r="M55" s="130">
        <f t="shared" si="83"/>
        <v>15582375</v>
      </c>
      <c r="N55" s="130" t="e">
        <f t="shared" ca="1" si="83"/>
        <v>#NAME?</v>
      </c>
      <c r="O55" s="130" t="e">
        <f t="shared" ca="1" si="83"/>
        <v>#NAME?</v>
      </c>
      <c r="P55" s="130">
        <f t="shared" si="83"/>
        <v>26376.993243243243</v>
      </c>
      <c r="Q55" s="130">
        <f t="shared" si="83"/>
        <v>26376.993243243243</v>
      </c>
      <c r="R55" s="130" t="e">
        <f t="shared" ca="1" si="83"/>
        <v>#NAME?</v>
      </c>
      <c r="S55" s="130" t="e">
        <f t="shared" ca="1" si="83"/>
        <v>#NAME?</v>
      </c>
      <c r="T55" s="130" t="e">
        <f t="shared" ca="1" si="83"/>
        <v>#NAME?</v>
      </c>
      <c r="U55" s="130" t="s">
        <v>66</v>
      </c>
      <c r="V55" s="101"/>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71"/>
      <c r="BA55" s="71"/>
      <c r="BB55" s="71"/>
    </row>
    <row r="56" spans="1:54" ht="20">
      <c r="A56" s="64"/>
      <c r="B56" s="92">
        <v>0</v>
      </c>
      <c r="C56" s="92"/>
      <c r="D56" s="92" t="s">
        <v>182</v>
      </c>
      <c r="E56" s="93" t="s">
        <v>183</v>
      </c>
      <c r="F56" s="94"/>
      <c r="G56" s="94"/>
      <c r="H56" s="120">
        <f t="shared" ref="H56:T56" si="84">H57</f>
        <v>82012500</v>
      </c>
      <c r="I56" s="120">
        <f t="shared" si="84"/>
        <v>82012500</v>
      </c>
      <c r="J56" s="120">
        <f t="shared" si="84"/>
        <v>15582375</v>
      </c>
      <c r="K56" s="120">
        <f t="shared" si="84"/>
        <v>97594875</v>
      </c>
      <c r="L56" s="120">
        <f t="shared" si="84"/>
        <v>97594875</v>
      </c>
      <c r="M56" s="120">
        <f t="shared" si="84"/>
        <v>15582375</v>
      </c>
      <c r="N56" s="95" t="e">
        <f t="shared" ca="1" si="84"/>
        <v>#NAME?</v>
      </c>
      <c r="O56" s="95" t="e">
        <f t="shared" ca="1" si="84"/>
        <v>#NAME?</v>
      </c>
      <c r="P56" s="95">
        <f t="shared" si="84"/>
        <v>26376.993243243243</v>
      </c>
      <c r="Q56" s="95">
        <f t="shared" si="84"/>
        <v>26376.993243243243</v>
      </c>
      <c r="R56" s="95" t="e">
        <f t="shared" ca="1" si="84"/>
        <v>#NAME?</v>
      </c>
      <c r="S56" s="95" t="e">
        <f t="shared" ca="1" si="84"/>
        <v>#NAME?</v>
      </c>
      <c r="T56" s="121" t="e">
        <f t="shared" ca="1" si="84"/>
        <v>#NAME?</v>
      </c>
      <c r="U56" s="121" t="s">
        <v>66</v>
      </c>
      <c r="V56" s="101"/>
      <c r="W56" s="102"/>
      <c r="X56" s="102"/>
      <c r="Y56" s="102"/>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71"/>
      <c r="BA56" s="71"/>
      <c r="BB56" s="71"/>
    </row>
    <row r="57" spans="1:54" ht="21.5" outlineLevel="1">
      <c r="A57" s="64"/>
      <c r="B57" s="113">
        <v>0</v>
      </c>
      <c r="C57" s="113"/>
      <c r="D57" s="113" t="s">
        <v>184</v>
      </c>
      <c r="E57" s="115" t="s">
        <v>185</v>
      </c>
      <c r="F57" s="140" t="s">
        <v>94</v>
      </c>
      <c r="G57" s="140" t="s">
        <v>88</v>
      </c>
      <c r="H57" s="144">
        <f>101250000*0.81</f>
        <v>82012500</v>
      </c>
      <c r="I57" s="144">
        <f>G57*H57</f>
        <v>82012500</v>
      </c>
      <c r="J57" s="87">
        <f>IF(C57="BT",0,H57*0.19)</f>
        <v>15582375</v>
      </c>
      <c r="K57" s="87">
        <f>H57+J57</f>
        <v>97594875</v>
      </c>
      <c r="L57" s="87">
        <f>K57*G57</f>
        <v>97594875</v>
      </c>
      <c r="M57" s="87">
        <f>J57*G57</f>
        <v>15582375</v>
      </c>
      <c r="N57" s="88" t="e">
        <f t="array" aca="1" ref="N57" ca="1">K57/(1-_xludf.XLOOKUP(Datos_Proyecto!$D$2,BD!$AE$2:$AE$5,BD!$AH$2:$AH$5,0,0))</f>
        <v>#NAME?</v>
      </c>
      <c r="O57" s="88" t="e">
        <f ca="1">N57*G57</f>
        <v>#NAME?</v>
      </c>
      <c r="P57" s="89">
        <f>K57/Datos_Proyecto!$H$2</f>
        <v>26376.993243243243</v>
      </c>
      <c r="Q57" s="89">
        <f>G57*P57</f>
        <v>26376.993243243243</v>
      </c>
      <c r="R57" s="90" t="e">
        <f t="array" aca="1" ref="R57" ca="1">P57/(1-_xludf.XLOOKUP(Datos_Proyecto!$D$2,BD!$AE$2:$AE$5,BD!$AH$2:$AH$5,0,0))</f>
        <v>#NAME?</v>
      </c>
      <c r="S57" s="90" t="e">
        <f ca="1">R57*G57</f>
        <v>#NAME?</v>
      </c>
      <c r="T57" s="126" t="e">
        <f ca="1">O57</f>
        <v>#NAME?</v>
      </c>
      <c r="U57" s="126" t="s">
        <v>66</v>
      </c>
      <c r="V57" s="101"/>
      <c r="W57" s="102"/>
      <c r="X57" s="102"/>
      <c r="Y57" s="102"/>
      <c r="Z57" s="102"/>
      <c r="AA57" s="102"/>
      <c r="AB57" s="102"/>
      <c r="AC57" s="102"/>
      <c r="AD57" s="102"/>
      <c r="AE57" s="102"/>
      <c r="AF57" s="102"/>
      <c r="AG57" s="102"/>
      <c r="AH57" s="102"/>
      <c r="AI57" s="102"/>
      <c r="AJ57" s="102"/>
      <c r="AK57" s="102"/>
      <c r="AL57" s="102"/>
      <c r="AM57" s="102"/>
      <c r="AN57" s="102"/>
      <c r="AO57" s="102"/>
      <c r="AP57" s="102"/>
      <c r="AQ57" s="102"/>
      <c r="AR57" s="102"/>
      <c r="AS57" s="102"/>
      <c r="AT57" s="102"/>
      <c r="AU57" s="102"/>
      <c r="AV57" s="102"/>
      <c r="AW57" s="102"/>
      <c r="AX57" s="102"/>
      <c r="AY57" s="102"/>
      <c r="AZ57" s="71"/>
      <c r="BA57" s="71"/>
      <c r="BB57" s="71"/>
    </row>
    <row r="58" spans="1:54" ht="20">
      <c r="A58" s="64"/>
      <c r="B58" s="127">
        <v>0</v>
      </c>
      <c r="C58" s="127"/>
      <c r="D58" s="127" t="s">
        <v>186</v>
      </c>
      <c r="E58" s="128" t="s">
        <v>187</v>
      </c>
      <c r="F58" s="129"/>
      <c r="G58" s="129"/>
      <c r="H58" s="130">
        <f t="shared" ref="H58:T58" si="85">H59+H62+H72+H90+H96+H101+H128</f>
        <v>4544263.9249999998</v>
      </c>
      <c r="I58" s="130">
        <f t="shared" si="85"/>
        <v>214962380.66000003</v>
      </c>
      <c r="J58" s="130">
        <f t="shared" si="85"/>
        <v>447372.46575000003</v>
      </c>
      <c r="K58" s="130">
        <f t="shared" si="85"/>
        <v>4991636.3907500003</v>
      </c>
      <c r="L58" s="130">
        <f t="shared" si="85"/>
        <v>219624956.08539999</v>
      </c>
      <c r="M58" s="130">
        <f t="shared" si="85"/>
        <v>4662575.4254000001</v>
      </c>
      <c r="N58" s="130" t="e">
        <f t="shared" ca="1" si="85"/>
        <v>#NAME?</v>
      </c>
      <c r="O58" s="130" t="e">
        <f t="shared" ca="1" si="85"/>
        <v>#NAME?</v>
      </c>
      <c r="P58" s="130">
        <f t="shared" si="85"/>
        <v>1349.0909164189191</v>
      </c>
      <c r="Q58" s="130">
        <f t="shared" si="85"/>
        <v>59358.096239297287</v>
      </c>
      <c r="R58" s="130" t="e">
        <f t="shared" ca="1" si="85"/>
        <v>#NAME?</v>
      </c>
      <c r="S58" s="130" t="e">
        <f t="shared" ca="1" si="85"/>
        <v>#NAME?</v>
      </c>
      <c r="T58" s="130" t="e">
        <f t="shared" ca="1" si="85"/>
        <v>#NAME?</v>
      </c>
      <c r="U58" s="130" t="s">
        <v>66</v>
      </c>
      <c r="V58" s="101"/>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71"/>
      <c r="BA58" s="71"/>
      <c r="BB58" s="71"/>
    </row>
    <row r="59" spans="1:54" ht="20">
      <c r="A59" s="64"/>
      <c r="B59" s="92">
        <v>0</v>
      </c>
      <c r="C59" s="92"/>
      <c r="D59" s="92" t="s">
        <v>188</v>
      </c>
      <c r="E59" s="93" t="s">
        <v>189</v>
      </c>
      <c r="F59" s="94"/>
      <c r="G59" s="94"/>
      <c r="H59" s="120">
        <f t="shared" ref="H59:T59" si="86">H60+H61</f>
        <v>27800</v>
      </c>
      <c r="I59" s="120">
        <f t="shared" si="86"/>
        <v>50840000</v>
      </c>
      <c r="J59" s="120">
        <f t="shared" si="86"/>
        <v>0</v>
      </c>
      <c r="K59" s="120">
        <f t="shared" si="86"/>
        <v>27800</v>
      </c>
      <c r="L59" s="120">
        <f t="shared" si="86"/>
        <v>50840000</v>
      </c>
      <c r="M59" s="120">
        <f t="shared" si="86"/>
        <v>0</v>
      </c>
      <c r="N59" s="97" t="e">
        <f t="shared" ca="1" si="86"/>
        <v>#NAME?</v>
      </c>
      <c r="O59" s="97" t="e">
        <f t="shared" ca="1" si="86"/>
        <v>#NAME?</v>
      </c>
      <c r="P59" s="95">
        <f t="shared" si="86"/>
        <v>7.513513513513514</v>
      </c>
      <c r="Q59" s="95">
        <f t="shared" si="86"/>
        <v>13740.54054054054</v>
      </c>
      <c r="R59" s="95" t="e">
        <f t="shared" ca="1" si="86"/>
        <v>#NAME?</v>
      </c>
      <c r="S59" s="95" t="e">
        <f t="shared" ca="1" si="86"/>
        <v>#NAME?</v>
      </c>
      <c r="T59" s="121" t="e">
        <f t="shared" ca="1" si="86"/>
        <v>#NAME?</v>
      </c>
      <c r="U59" s="121" t="s">
        <v>66</v>
      </c>
      <c r="V59" s="101"/>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71"/>
      <c r="BA59" s="71"/>
      <c r="BB59" s="71"/>
    </row>
    <row r="60" spans="1:54" ht="40.5" outlineLevel="1">
      <c r="A60" s="64"/>
      <c r="B60" s="146">
        <v>0</v>
      </c>
      <c r="C60" s="146" t="s">
        <v>71</v>
      </c>
      <c r="D60" s="113" t="s">
        <v>190</v>
      </c>
      <c r="E60" s="115" t="s">
        <v>191</v>
      </c>
      <c r="F60" s="140" t="s">
        <v>154</v>
      </c>
      <c r="G60" s="147">
        <v>2000</v>
      </c>
      <c r="H60" s="144">
        <v>25000</v>
      </c>
      <c r="I60" s="87">
        <f t="shared" ref="I60:I61" si="87">H60*G60</f>
        <v>50000000</v>
      </c>
      <c r="J60" s="87">
        <f t="shared" ref="J60:J61" si="88">IF(C60="BT",0,H60*0.19)</f>
        <v>0</v>
      </c>
      <c r="K60" s="87">
        <f t="shared" ref="K60:K61" si="89">H60+J60</f>
        <v>25000</v>
      </c>
      <c r="L60" s="87">
        <f t="shared" ref="L60:L61" si="90">K60*G60</f>
        <v>50000000</v>
      </c>
      <c r="M60" s="87">
        <f t="shared" ref="M60:M61" si="91">J60*G60</f>
        <v>0</v>
      </c>
      <c r="N60" s="88" t="e">
        <f t="array" aca="1" ref="N60" ca="1">K60/(1-_xludf.XLOOKUP(Datos_Proyecto!$D$2,BD!$AE$2:$AE$5,BD!$AH$2:$AH$5,0,0))</f>
        <v>#NAME?</v>
      </c>
      <c r="O60" s="88" t="e">
        <f t="shared" ref="O60:O61" ca="1" si="92">N60*G60</f>
        <v>#NAME?</v>
      </c>
      <c r="P60" s="89">
        <f>K60/Datos_Proyecto!$H$2</f>
        <v>6.756756756756757</v>
      </c>
      <c r="Q60" s="89">
        <f t="shared" ref="Q60:Q61" si="93">G60*P60</f>
        <v>13513.513513513513</v>
      </c>
      <c r="R60" s="90" t="e">
        <f t="array" aca="1" ref="R60" ca="1">P60/(1-_xludf.XLOOKUP(Datos_Proyecto!$D$2,BD!$AE$2:$AE$5,BD!$AH$2:$AH$5,0,0))</f>
        <v>#NAME?</v>
      </c>
      <c r="S60" s="90" t="e">
        <f t="shared" ref="S60:S61" ca="1" si="94">R60*G60</f>
        <v>#NAME?</v>
      </c>
      <c r="T60" s="126" t="e">
        <f t="shared" ref="T60:T61" ca="1" si="95">O60</f>
        <v>#NAME?</v>
      </c>
      <c r="U60" s="126" t="s">
        <v>66</v>
      </c>
      <c r="V60" s="101"/>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71"/>
      <c r="BA60" s="71"/>
      <c r="BB60" s="71"/>
    </row>
    <row r="61" spans="1:54" ht="21.5" outlineLevel="1">
      <c r="A61" s="64"/>
      <c r="B61" s="131">
        <v>0</v>
      </c>
      <c r="C61" s="131" t="s">
        <v>71</v>
      </c>
      <c r="D61" s="113" t="s">
        <v>192</v>
      </c>
      <c r="E61" s="115" t="s">
        <v>193</v>
      </c>
      <c r="F61" s="140" t="s">
        <v>154</v>
      </c>
      <c r="G61" s="147">
        <v>300</v>
      </c>
      <c r="H61" s="144">
        <v>2800</v>
      </c>
      <c r="I61" s="87">
        <f t="shared" si="87"/>
        <v>840000</v>
      </c>
      <c r="J61" s="87">
        <f t="shared" si="88"/>
        <v>0</v>
      </c>
      <c r="K61" s="87">
        <f t="shared" si="89"/>
        <v>2800</v>
      </c>
      <c r="L61" s="87">
        <f t="shared" si="90"/>
        <v>840000</v>
      </c>
      <c r="M61" s="87">
        <f t="shared" si="91"/>
        <v>0</v>
      </c>
      <c r="N61" s="88" t="e">
        <f t="array" aca="1" ref="N61" ca="1">K61/(1-_xludf.XLOOKUP(Datos_Proyecto!$D$2,BD!$AE$2:$AE$5,BD!$AH$2:$AH$5,0,0))</f>
        <v>#NAME?</v>
      </c>
      <c r="O61" s="88" t="e">
        <f t="shared" ca="1" si="92"/>
        <v>#NAME?</v>
      </c>
      <c r="P61" s="89">
        <f>K61/Datos_Proyecto!$H$2</f>
        <v>0.7567567567567568</v>
      </c>
      <c r="Q61" s="89">
        <f t="shared" si="93"/>
        <v>227.02702702702703</v>
      </c>
      <c r="R61" s="90" t="e">
        <f t="array" aca="1" ref="R61" ca="1">P61/(1-_xludf.XLOOKUP(Datos_Proyecto!$D$2,BD!$AE$2:$AE$5,BD!$AH$2:$AH$5,0,0))</f>
        <v>#NAME?</v>
      </c>
      <c r="S61" s="90" t="e">
        <f t="shared" ca="1" si="94"/>
        <v>#NAME?</v>
      </c>
      <c r="T61" s="126" t="e">
        <f t="shared" ca="1" si="95"/>
        <v>#NAME?</v>
      </c>
      <c r="U61" s="126" t="s">
        <v>66</v>
      </c>
      <c r="V61" s="101"/>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71"/>
      <c r="BA61" s="71"/>
      <c r="BB61" s="71"/>
    </row>
    <row r="62" spans="1:54" ht="20">
      <c r="A62" s="64"/>
      <c r="B62" s="92">
        <v>0</v>
      </c>
      <c r="C62" s="92"/>
      <c r="D62" s="92" t="s">
        <v>194</v>
      </c>
      <c r="E62" s="93" t="s">
        <v>195</v>
      </c>
      <c r="F62" s="94"/>
      <c r="G62" s="94"/>
      <c r="H62" s="120">
        <f t="shared" ref="H62:T62" si="96">SUM(H63:H71)</f>
        <v>112568</v>
      </c>
      <c r="I62" s="120">
        <f t="shared" si="96"/>
        <v>2870564</v>
      </c>
      <c r="J62" s="120">
        <f t="shared" si="96"/>
        <v>21387.920000000002</v>
      </c>
      <c r="K62" s="120">
        <f t="shared" si="96"/>
        <v>133955.91999999998</v>
      </c>
      <c r="L62" s="120">
        <f t="shared" si="96"/>
        <v>3415971.1599999997</v>
      </c>
      <c r="M62" s="120">
        <f t="shared" si="96"/>
        <v>545407.16</v>
      </c>
      <c r="N62" s="97" t="e">
        <f t="shared" ca="1" si="96"/>
        <v>#NAME?</v>
      </c>
      <c r="O62" s="97" t="e">
        <f t="shared" ca="1" si="96"/>
        <v>#NAME?</v>
      </c>
      <c r="P62" s="95">
        <f t="shared" si="96"/>
        <v>36.204302702702698</v>
      </c>
      <c r="Q62" s="95">
        <f t="shared" si="96"/>
        <v>923.2354486486488</v>
      </c>
      <c r="R62" s="95" t="e">
        <f t="shared" ca="1" si="96"/>
        <v>#NAME?</v>
      </c>
      <c r="S62" s="95" t="e">
        <f t="shared" ca="1" si="96"/>
        <v>#NAME?</v>
      </c>
      <c r="T62" s="121" t="e">
        <f t="shared" ca="1" si="96"/>
        <v>#NAME?</v>
      </c>
      <c r="U62" s="121" t="s">
        <v>66</v>
      </c>
      <c r="V62" s="101"/>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71"/>
      <c r="BA62" s="71"/>
      <c r="BB62" s="71"/>
    </row>
    <row r="63" spans="1:54" ht="21.5" outlineLevel="1">
      <c r="A63" s="64"/>
      <c r="B63" s="131"/>
      <c r="C63" s="131"/>
      <c r="D63" s="113" t="s">
        <v>196</v>
      </c>
      <c r="E63" s="115" t="s">
        <v>197</v>
      </c>
      <c r="F63" s="140" t="s">
        <v>94</v>
      </c>
      <c r="G63" s="114">
        <v>100</v>
      </c>
      <c r="H63" s="144">
        <v>297</v>
      </c>
      <c r="I63" s="87">
        <f t="shared" ref="I63:I71" si="97">H63*G63</f>
        <v>29700</v>
      </c>
      <c r="J63" s="87">
        <f t="shared" ref="J63:J71" si="98">IF(C63="BT",0,H63*0.19)</f>
        <v>56.43</v>
      </c>
      <c r="K63" s="87">
        <f t="shared" ref="K63:K71" si="99">H63+J63</f>
        <v>353.43</v>
      </c>
      <c r="L63" s="87">
        <f t="shared" ref="L63:L71" si="100">K63*G63</f>
        <v>35343</v>
      </c>
      <c r="M63" s="87">
        <f t="shared" ref="M63:M71" si="101">J63*G63</f>
        <v>5643</v>
      </c>
      <c r="N63" s="88" t="e">
        <f t="array" aca="1" ref="N63" ca="1">K63/(1-_xludf.XLOOKUP(Datos_Proyecto!$D$2,BD!$AE$2:$AE$5,BD!$AH$2:$AH$5,0,0))</f>
        <v>#NAME?</v>
      </c>
      <c r="O63" s="88" t="e">
        <f t="shared" ref="O63:O71" ca="1" si="102">N63*G63</f>
        <v>#NAME?</v>
      </c>
      <c r="P63" s="89">
        <f>K63/Datos_Proyecto!$H$2</f>
        <v>9.552162162162163E-2</v>
      </c>
      <c r="Q63" s="89">
        <f t="shared" ref="Q63:Q71" si="103">G63*P63</f>
        <v>9.5521621621621637</v>
      </c>
      <c r="R63" s="90" t="e">
        <f t="array" aca="1" ref="R63" ca="1">P63/(1-_xludf.XLOOKUP(Datos_Proyecto!$D$2,BD!$AE$2:$AE$5,BD!$AH$2:$AH$5,0,0))</f>
        <v>#NAME?</v>
      </c>
      <c r="S63" s="90" t="e">
        <f t="shared" ref="S63:S71" ca="1" si="104">R63*G63</f>
        <v>#NAME?</v>
      </c>
      <c r="T63" s="148" t="e">
        <f t="shared" ref="T63:T71" ca="1" si="105">O63</f>
        <v>#NAME?</v>
      </c>
      <c r="U63" s="148" t="s">
        <v>66</v>
      </c>
      <c r="V63" s="101"/>
      <c r="W63" s="102"/>
      <c r="X63" s="102"/>
      <c r="Y63" s="102"/>
      <c r="Z63" s="102"/>
      <c r="AA63" s="102"/>
      <c r="AB63" s="102"/>
      <c r="AC63" s="102"/>
      <c r="AD63" s="102"/>
      <c r="AE63" s="102"/>
      <c r="AF63" s="102"/>
      <c r="AG63" s="102"/>
      <c r="AH63" s="102"/>
      <c r="AI63" s="102"/>
      <c r="AJ63" s="102"/>
      <c r="AK63" s="102"/>
      <c r="AL63" s="102"/>
      <c r="AM63" s="102"/>
      <c r="AN63" s="102"/>
      <c r="AO63" s="102"/>
      <c r="AP63" s="102"/>
      <c r="AQ63" s="102"/>
      <c r="AR63" s="102"/>
      <c r="AS63" s="102"/>
      <c r="AT63" s="102"/>
      <c r="AU63" s="102"/>
      <c r="AV63" s="102"/>
      <c r="AW63" s="102"/>
      <c r="AX63" s="102"/>
      <c r="AY63" s="102"/>
      <c r="AZ63" s="71"/>
      <c r="BA63" s="71"/>
      <c r="BB63" s="71"/>
    </row>
    <row r="64" spans="1:54" ht="21.5" outlineLevel="1">
      <c r="A64" s="64"/>
      <c r="B64" s="131"/>
      <c r="C64" s="131"/>
      <c r="D64" s="113" t="s">
        <v>198</v>
      </c>
      <c r="E64" s="115" t="s">
        <v>199</v>
      </c>
      <c r="F64" s="140" t="s">
        <v>94</v>
      </c>
      <c r="G64" s="147">
        <v>16</v>
      </c>
      <c r="H64" s="144">
        <v>10400</v>
      </c>
      <c r="I64" s="87">
        <f t="shared" si="97"/>
        <v>166400</v>
      </c>
      <c r="J64" s="87">
        <f t="shared" si="98"/>
        <v>1976</v>
      </c>
      <c r="K64" s="87">
        <f t="shared" si="99"/>
        <v>12376</v>
      </c>
      <c r="L64" s="87">
        <f t="shared" si="100"/>
        <v>198016</v>
      </c>
      <c r="M64" s="87">
        <f t="shared" si="101"/>
        <v>31616</v>
      </c>
      <c r="N64" s="88" t="e">
        <f t="array" aca="1" ref="N64" ca="1">K64/(1-_xludf.XLOOKUP(Datos_Proyecto!$D$2,BD!$AE$2:$AE$5,BD!$AH$2:$AH$5,0,0))</f>
        <v>#NAME?</v>
      </c>
      <c r="O64" s="88" t="e">
        <f t="shared" ca="1" si="102"/>
        <v>#NAME?</v>
      </c>
      <c r="P64" s="89">
        <f>K64/Datos_Proyecto!$H$2</f>
        <v>3.3448648648648649</v>
      </c>
      <c r="Q64" s="89">
        <f t="shared" si="103"/>
        <v>53.517837837837838</v>
      </c>
      <c r="R64" s="90" t="e">
        <f t="array" aca="1" ref="R64" ca="1">P64/(1-_xludf.XLOOKUP(Datos_Proyecto!$D$2,BD!$AE$2:$AE$5,BD!$AH$2:$AH$5,0,0))</f>
        <v>#NAME?</v>
      </c>
      <c r="S64" s="90" t="e">
        <f t="shared" ca="1" si="104"/>
        <v>#NAME?</v>
      </c>
      <c r="T64" s="148" t="e">
        <f t="shared" ca="1" si="105"/>
        <v>#NAME?</v>
      </c>
      <c r="U64" s="148" t="s">
        <v>66</v>
      </c>
      <c r="V64" s="101"/>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71"/>
      <c r="BA64" s="71"/>
      <c r="BB64" s="71"/>
    </row>
    <row r="65" spans="1:54" ht="21.5" outlineLevel="1">
      <c r="A65" s="64"/>
      <c r="B65" s="131"/>
      <c r="C65" s="131"/>
      <c r="D65" s="113" t="s">
        <v>200</v>
      </c>
      <c r="E65" s="115" t="s">
        <v>201</v>
      </c>
      <c r="F65" s="140" t="s">
        <v>94</v>
      </c>
      <c r="G65" s="147">
        <v>10</v>
      </c>
      <c r="H65" s="144">
        <v>7468</v>
      </c>
      <c r="I65" s="87">
        <f t="shared" si="97"/>
        <v>74680</v>
      </c>
      <c r="J65" s="87">
        <f t="shared" si="98"/>
        <v>1418.92</v>
      </c>
      <c r="K65" s="87">
        <f t="shared" si="99"/>
        <v>8886.92</v>
      </c>
      <c r="L65" s="87">
        <f t="shared" si="100"/>
        <v>88869.2</v>
      </c>
      <c r="M65" s="87">
        <f t="shared" si="101"/>
        <v>14189.2</v>
      </c>
      <c r="N65" s="88" t="e">
        <f t="array" aca="1" ref="N65" ca="1">K65/(1-_xludf.XLOOKUP(Datos_Proyecto!$D$2,BD!$AE$2:$AE$5,BD!$AH$2:$AH$5,0,0))</f>
        <v>#NAME?</v>
      </c>
      <c r="O65" s="88" t="e">
        <f t="shared" ca="1" si="102"/>
        <v>#NAME?</v>
      </c>
      <c r="P65" s="89">
        <f>K65/Datos_Proyecto!$H$2</f>
        <v>2.4018702702702703</v>
      </c>
      <c r="Q65" s="89">
        <f t="shared" si="103"/>
        <v>24.018702702702704</v>
      </c>
      <c r="R65" s="90" t="e">
        <f t="array" aca="1" ref="R65" ca="1">P65/(1-_xludf.XLOOKUP(Datos_Proyecto!$D$2,BD!$AE$2:$AE$5,BD!$AH$2:$AH$5,0,0))</f>
        <v>#NAME?</v>
      </c>
      <c r="S65" s="90" t="e">
        <f t="shared" ca="1" si="104"/>
        <v>#NAME?</v>
      </c>
      <c r="T65" s="148" t="e">
        <f t="shared" ca="1" si="105"/>
        <v>#NAME?</v>
      </c>
      <c r="U65" s="148" t="s">
        <v>66</v>
      </c>
      <c r="V65" s="101"/>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71"/>
      <c r="BA65" s="71"/>
      <c r="BB65" s="71"/>
    </row>
    <row r="66" spans="1:54" ht="21.5" outlineLevel="1">
      <c r="A66" s="64"/>
      <c r="B66" s="131"/>
      <c r="C66" s="131"/>
      <c r="D66" s="113" t="s">
        <v>202</v>
      </c>
      <c r="E66" s="115" t="s">
        <v>203</v>
      </c>
      <c r="F66" s="140" t="s">
        <v>94</v>
      </c>
      <c r="G66" s="147">
        <v>22</v>
      </c>
      <c r="H66" s="144">
        <v>8290</v>
      </c>
      <c r="I66" s="87">
        <f t="shared" si="97"/>
        <v>182380</v>
      </c>
      <c r="J66" s="87">
        <f t="shared" si="98"/>
        <v>1575.1</v>
      </c>
      <c r="K66" s="87">
        <f t="shared" si="99"/>
        <v>9865.1</v>
      </c>
      <c r="L66" s="87">
        <f t="shared" si="100"/>
        <v>217032.2</v>
      </c>
      <c r="M66" s="87">
        <f t="shared" si="101"/>
        <v>34652.199999999997</v>
      </c>
      <c r="N66" s="88" t="e">
        <f t="array" aca="1" ref="N66" ca="1">K66/(1-_xludf.XLOOKUP(Datos_Proyecto!$D$2,BD!$AE$2:$AE$5,BD!$AH$2:$AH$5,0,0))</f>
        <v>#NAME?</v>
      </c>
      <c r="O66" s="88" t="e">
        <f t="shared" ca="1" si="102"/>
        <v>#NAME?</v>
      </c>
      <c r="P66" s="89">
        <f>K66/Datos_Proyecto!$H$2</f>
        <v>2.6662432432432435</v>
      </c>
      <c r="Q66" s="89">
        <f t="shared" si="103"/>
        <v>58.657351351351359</v>
      </c>
      <c r="R66" s="90" t="e">
        <f t="array" aca="1" ref="R66" ca="1">P66/(1-_xludf.XLOOKUP(Datos_Proyecto!$D$2,BD!$AE$2:$AE$5,BD!$AH$2:$AH$5,0,0))</f>
        <v>#NAME?</v>
      </c>
      <c r="S66" s="90" t="e">
        <f t="shared" ca="1" si="104"/>
        <v>#NAME?</v>
      </c>
      <c r="T66" s="148" t="e">
        <f t="shared" ca="1" si="105"/>
        <v>#NAME?</v>
      </c>
      <c r="U66" s="148" t="s">
        <v>66</v>
      </c>
      <c r="V66" s="101"/>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71"/>
      <c r="BA66" s="71"/>
      <c r="BB66" s="71"/>
    </row>
    <row r="67" spans="1:54" ht="21.5" outlineLevel="1">
      <c r="A67" s="64"/>
      <c r="B67" s="131"/>
      <c r="C67" s="131"/>
      <c r="D67" s="113" t="s">
        <v>204</v>
      </c>
      <c r="E67" s="115" t="s">
        <v>205</v>
      </c>
      <c r="F67" s="140" t="s">
        <v>94</v>
      </c>
      <c r="G67" s="147">
        <v>50</v>
      </c>
      <c r="H67" s="144">
        <v>8715</v>
      </c>
      <c r="I67" s="87">
        <f t="shared" si="97"/>
        <v>435750</v>
      </c>
      <c r="J67" s="87">
        <f t="shared" si="98"/>
        <v>1655.85</v>
      </c>
      <c r="K67" s="87">
        <f t="shared" si="99"/>
        <v>10370.85</v>
      </c>
      <c r="L67" s="87">
        <f t="shared" si="100"/>
        <v>518542.5</v>
      </c>
      <c r="M67" s="87">
        <f t="shared" si="101"/>
        <v>82792.5</v>
      </c>
      <c r="N67" s="88" t="e">
        <f t="array" aca="1" ref="N67" ca="1">K67/(1-_xludf.XLOOKUP(Datos_Proyecto!$D$2,BD!$AE$2:$AE$5,BD!$AH$2:$AH$5,0,0))</f>
        <v>#NAME?</v>
      </c>
      <c r="O67" s="88" t="e">
        <f t="shared" ca="1" si="102"/>
        <v>#NAME?</v>
      </c>
      <c r="P67" s="89">
        <f>K67/Datos_Proyecto!$H$2</f>
        <v>2.8029324324324327</v>
      </c>
      <c r="Q67" s="89">
        <f t="shared" si="103"/>
        <v>140.14662162162165</v>
      </c>
      <c r="R67" s="90" t="e">
        <f t="array" aca="1" ref="R67" ca="1">P67/(1-_xludf.XLOOKUP(Datos_Proyecto!$D$2,BD!$AE$2:$AE$5,BD!$AH$2:$AH$5,0,0))</f>
        <v>#NAME?</v>
      </c>
      <c r="S67" s="90" t="e">
        <f t="shared" ca="1" si="104"/>
        <v>#NAME?</v>
      </c>
      <c r="T67" s="148" t="e">
        <f t="shared" ca="1" si="105"/>
        <v>#NAME?</v>
      </c>
      <c r="U67" s="148" t="s">
        <v>66</v>
      </c>
      <c r="V67" s="101"/>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71"/>
      <c r="BA67" s="71"/>
      <c r="BB67" s="71"/>
    </row>
    <row r="68" spans="1:54" ht="21.5" outlineLevel="1">
      <c r="A68" s="64"/>
      <c r="B68" s="131"/>
      <c r="C68" s="131"/>
      <c r="D68" s="113" t="s">
        <v>206</v>
      </c>
      <c r="E68" s="115" t="s">
        <v>207</v>
      </c>
      <c r="F68" s="140" t="s">
        <v>94</v>
      </c>
      <c r="G68" s="147">
        <v>53</v>
      </c>
      <c r="H68" s="144">
        <v>32500</v>
      </c>
      <c r="I68" s="87">
        <f t="shared" si="97"/>
        <v>1722500</v>
      </c>
      <c r="J68" s="87">
        <f t="shared" si="98"/>
        <v>6175</v>
      </c>
      <c r="K68" s="87">
        <f t="shared" si="99"/>
        <v>38675</v>
      </c>
      <c r="L68" s="87">
        <f t="shared" si="100"/>
        <v>2049775</v>
      </c>
      <c r="M68" s="87">
        <f t="shared" si="101"/>
        <v>327275</v>
      </c>
      <c r="N68" s="88" t="e">
        <f t="array" aca="1" ref="N68" ca="1">K68/(1-_xludf.XLOOKUP(Datos_Proyecto!$D$2,BD!$AE$2:$AE$5,BD!$AH$2:$AH$5,0,0))</f>
        <v>#NAME?</v>
      </c>
      <c r="O68" s="88" t="e">
        <f t="shared" ca="1" si="102"/>
        <v>#NAME?</v>
      </c>
      <c r="P68" s="89">
        <f>K68/Datos_Proyecto!$H$2</f>
        <v>10.452702702702704</v>
      </c>
      <c r="Q68" s="89">
        <f t="shared" si="103"/>
        <v>553.99324324324334</v>
      </c>
      <c r="R68" s="90" t="e">
        <f t="array" aca="1" ref="R68" ca="1">P68/(1-_xludf.XLOOKUP(Datos_Proyecto!$D$2,BD!$AE$2:$AE$5,BD!$AH$2:$AH$5,0,0))</f>
        <v>#NAME?</v>
      </c>
      <c r="S68" s="90" t="e">
        <f t="shared" ca="1" si="104"/>
        <v>#NAME?</v>
      </c>
      <c r="T68" s="148" t="e">
        <f t="shared" ca="1" si="105"/>
        <v>#NAME?</v>
      </c>
      <c r="U68" s="148" t="s">
        <v>66</v>
      </c>
      <c r="V68" s="101"/>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71"/>
      <c r="BA68" s="71"/>
      <c r="BB68" s="71"/>
    </row>
    <row r="69" spans="1:54" ht="21.5" outlineLevel="1">
      <c r="A69" s="64"/>
      <c r="B69" s="131"/>
      <c r="C69" s="131"/>
      <c r="D69" s="113" t="s">
        <v>208</v>
      </c>
      <c r="E69" s="115" t="s">
        <v>209</v>
      </c>
      <c r="F69" s="140" t="s">
        <v>94</v>
      </c>
      <c r="G69" s="147">
        <v>6</v>
      </c>
      <c r="H69" s="144">
        <v>16631</v>
      </c>
      <c r="I69" s="87">
        <f t="shared" si="97"/>
        <v>99786</v>
      </c>
      <c r="J69" s="87">
        <f t="shared" si="98"/>
        <v>3159.89</v>
      </c>
      <c r="K69" s="87">
        <f t="shared" si="99"/>
        <v>19790.89</v>
      </c>
      <c r="L69" s="87">
        <f t="shared" si="100"/>
        <v>118745.34</v>
      </c>
      <c r="M69" s="87">
        <f t="shared" si="101"/>
        <v>18959.34</v>
      </c>
      <c r="N69" s="88" t="e">
        <f t="array" aca="1" ref="N69" ca="1">K69/(1-_xludf.XLOOKUP(Datos_Proyecto!$D$2,BD!$AE$2:$AE$5,BD!$AH$2:$AH$5,0,0))</f>
        <v>#NAME?</v>
      </c>
      <c r="O69" s="88" t="e">
        <f t="shared" ca="1" si="102"/>
        <v>#NAME?</v>
      </c>
      <c r="P69" s="89">
        <f>K69/Datos_Proyecto!$H$2</f>
        <v>5.3488891891891894</v>
      </c>
      <c r="Q69" s="89">
        <f t="shared" si="103"/>
        <v>32.093335135135135</v>
      </c>
      <c r="R69" s="90" t="e">
        <f t="array" aca="1" ref="R69" ca="1">P69/(1-_xludf.XLOOKUP(Datos_Proyecto!$D$2,BD!$AE$2:$AE$5,BD!$AH$2:$AH$5,0,0))</f>
        <v>#NAME?</v>
      </c>
      <c r="S69" s="90" t="e">
        <f t="shared" ca="1" si="104"/>
        <v>#NAME?</v>
      </c>
      <c r="T69" s="148" t="e">
        <f t="shared" ca="1" si="105"/>
        <v>#NAME?</v>
      </c>
      <c r="U69" s="148" t="s">
        <v>66</v>
      </c>
      <c r="V69" s="101"/>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71"/>
      <c r="BA69" s="71"/>
      <c r="BB69" s="71"/>
    </row>
    <row r="70" spans="1:54" ht="21.5" outlineLevel="1">
      <c r="A70" s="64"/>
      <c r="B70" s="131"/>
      <c r="C70" s="131"/>
      <c r="D70" s="113" t="s">
        <v>210</v>
      </c>
      <c r="E70" s="115" t="s">
        <v>211</v>
      </c>
      <c r="F70" s="140" t="s">
        <v>94</v>
      </c>
      <c r="G70" s="147">
        <v>6</v>
      </c>
      <c r="H70" s="144">
        <v>23150</v>
      </c>
      <c r="I70" s="87">
        <f t="shared" si="97"/>
        <v>138900</v>
      </c>
      <c r="J70" s="87">
        <f t="shared" si="98"/>
        <v>4398.5</v>
      </c>
      <c r="K70" s="87">
        <f t="shared" si="99"/>
        <v>27548.5</v>
      </c>
      <c r="L70" s="87">
        <f t="shared" si="100"/>
        <v>165291</v>
      </c>
      <c r="M70" s="87">
        <f t="shared" si="101"/>
        <v>26391</v>
      </c>
      <c r="N70" s="88" t="e">
        <f t="array" aca="1" ref="N70" ca="1">K70/(1-_xludf.XLOOKUP(Datos_Proyecto!$D$2,BD!$AE$2:$AE$5,BD!$AH$2:$AH$5,0,0))</f>
        <v>#NAME?</v>
      </c>
      <c r="O70" s="88" t="e">
        <f t="shared" ca="1" si="102"/>
        <v>#NAME?</v>
      </c>
      <c r="P70" s="89">
        <f>K70/Datos_Proyecto!$H$2</f>
        <v>7.4455405405405406</v>
      </c>
      <c r="Q70" s="89">
        <f t="shared" si="103"/>
        <v>44.673243243243242</v>
      </c>
      <c r="R70" s="90" t="e">
        <f t="array" aca="1" ref="R70" ca="1">P70/(1-_xludf.XLOOKUP(Datos_Proyecto!$D$2,BD!$AE$2:$AE$5,BD!$AH$2:$AH$5,0,0))</f>
        <v>#NAME?</v>
      </c>
      <c r="S70" s="90" t="e">
        <f t="shared" ca="1" si="104"/>
        <v>#NAME?</v>
      </c>
      <c r="T70" s="148" t="e">
        <f t="shared" ca="1" si="105"/>
        <v>#NAME?</v>
      </c>
      <c r="U70" s="148" t="s">
        <v>66</v>
      </c>
      <c r="V70" s="101"/>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71"/>
      <c r="BA70" s="71"/>
      <c r="BB70" s="71"/>
    </row>
    <row r="71" spans="1:54" ht="21.5" outlineLevel="1">
      <c r="A71" s="64"/>
      <c r="B71" s="131"/>
      <c r="C71" s="131"/>
      <c r="D71" s="113" t="s">
        <v>212</v>
      </c>
      <c r="E71" s="149" t="s">
        <v>213</v>
      </c>
      <c r="F71" s="140" t="s">
        <v>94</v>
      </c>
      <c r="G71" s="147">
        <v>4</v>
      </c>
      <c r="H71" s="144">
        <v>5117</v>
      </c>
      <c r="I71" s="87">
        <f t="shared" si="97"/>
        <v>20468</v>
      </c>
      <c r="J71" s="87">
        <f t="shared" si="98"/>
        <v>972.23</v>
      </c>
      <c r="K71" s="87">
        <f t="shared" si="99"/>
        <v>6089.23</v>
      </c>
      <c r="L71" s="87">
        <f t="shared" si="100"/>
        <v>24356.92</v>
      </c>
      <c r="M71" s="87">
        <f t="shared" si="101"/>
        <v>3888.92</v>
      </c>
      <c r="N71" s="88" t="e">
        <f t="array" aca="1" ref="N71" ca="1">K71/(1-_xludf.XLOOKUP(Datos_Proyecto!$D$2,BD!$AE$2:$AE$5,BD!$AH$2:$AH$5,0,0))</f>
        <v>#NAME?</v>
      </c>
      <c r="O71" s="88" t="e">
        <f t="shared" ca="1" si="102"/>
        <v>#NAME?</v>
      </c>
      <c r="P71" s="89">
        <f>K71/Datos_Proyecto!$H$2</f>
        <v>1.6457378378378378</v>
      </c>
      <c r="Q71" s="89">
        <f t="shared" si="103"/>
        <v>6.5829513513513511</v>
      </c>
      <c r="R71" s="90" t="e">
        <f t="array" aca="1" ref="R71" ca="1">P71/(1-_xludf.XLOOKUP(Datos_Proyecto!$D$2,BD!$AE$2:$AE$5,BD!$AH$2:$AH$5,0,0))</f>
        <v>#NAME?</v>
      </c>
      <c r="S71" s="90" t="e">
        <f t="shared" ca="1" si="104"/>
        <v>#NAME?</v>
      </c>
      <c r="T71" s="148" t="e">
        <f t="shared" ca="1" si="105"/>
        <v>#NAME?</v>
      </c>
      <c r="U71" s="148" t="s">
        <v>66</v>
      </c>
      <c r="V71" s="101"/>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71"/>
      <c r="BA71" s="71"/>
      <c r="BB71" s="71"/>
    </row>
    <row r="72" spans="1:54" ht="20">
      <c r="A72" s="64"/>
      <c r="B72" s="92"/>
      <c r="C72" s="92"/>
      <c r="D72" s="92" t="s">
        <v>214</v>
      </c>
      <c r="E72" s="93" t="s">
        <v>215</v>
      </c>
      <c r="F72" s="94"/>
      <c r="G72" s="94"/>
      <c r="H72" s="120">
        <f t="shared" ref="H72:T72" si="106">SUM(H73:H89)</f>
        <v>235734</v>
      </c>
      <c r="I72" s="120">
        <f t="shared" si="106"/>
        <v>6580526</v>
      </c>
      <c r="J72" s="120">
        <f t="shared" si="106"/>
        <v>44789.46</v>
      </c>
      <c r="K72" s="120">
        <f t="shared" si="106"/>
        <v>280523.45999999996</v>
      </c>
      <c r="L72" s="120">
        <f t="shared" si="106"/>
        <v>7830825.9399999995</v>
      </c>
      <c r="M72" s="120">
        <f t="shared" si="106"/>
        <v>1250299.94</v>
      </c>
      <c r="N72" s="97" t="e">
        <f t="shared" ca="1" si="106"/>
        <v>#NAME?</v>
      </c>
      <c r="O72" s="97" t="e">
        <f t="shared" ca="1" si="106"/>
        <v>#NAME?</v>
      </c>
      <c r="P72" s="95">
        <f t="shared" si="106"/>
        <v>75.81715135135137</v>
      </c>
      <c r="Q72" s="95">
        <f t="shared" si="106"/>
        <v>2116.4394432432432</v>
      </c>
      <c r="R72" s="95" t="e">
        <f t="shared" ca="1" si="106"/>
        <v>#NAME?</v>
      </c>
      <c r="S72" s="95" t="e">
        <f t="shared" ca="1" si="106"/>
        <v>#NAME?</v>
      </c>
      <c r="T72" s="121" t="e">
        <f t="shared" ca="1" si="106"/>
        <v>#NAME?</v>
      </c>
      <c r="U72" s="121" t="s">
        <v>66</v>
      </c>
      <c r="V72" s="101"/>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71"/>
      <c r="BA72" s="71"/>
      <c r="BB72" s="71"/>
    </row>
    <row r="73" spans="1:54" ht="21.5" outlineLevel="1">
      <c r="A73" s="64"/>
      <c r="B73" s="131" t="s">
        <v>216</v>
      </c>
      <c r="C73" s="131"/>
      <c r="D73" s="113" t="s">
        <v>217</v>
      </c>
      <c r="E73" s="136" t="s">
        <v>218</v>
      </c>
      <c r="F73" s="140" t="s">
        <v>94</v>
      </c>
      <c r="G73" s="114">
        <v>15</v>
      </c>
      <c r="H73" s="144">
        <v>4700</v>
      </c>
      <c r="I73" s="87">
        <f t="shared" ref="I73:I89" si="107">H73*G73</f>
        <v>70500</v>
      </c>
      <c r="J73" s="87">
        <f t="shared" ref="J73:J89" si="108">IF(C73="BT",0,H73*0.19)</f>
        <v>893</v>
      </c>
      <c r="K73" s="87">
        <f t="shared" ref="K73:K89" si="109">H73+J73</f>
        <v>5593</v>
      </c>
      <c r="L73" s="87">
        <f t="shared" ref="L73:L89" si="110">K73*G73</f>
        <v>83895</v>
      </c>
      <c r="M73" s="87">
        <f t="shared" ref="M73:M89" si="111">J73*G73</f>
        <v>13395</v>
      </c>
      <c r="N73" s="88" t="e">
        <f t="array" aca="1" ref="N73" ca="1">K73/(1-_xludf.XLOOKUP(Datos_Proyecto!$D$2,BD!$AE$2:$AE$5,BD!$AH$2:$AH$5,0,0))</f>
        <v>#NAME?</v>
      </c>
      <c r="O73" s="88" t="e">
        <f t="shared" ref="O73:O89" ca="1" si="112">N73*G73</f>
        <v>#NAME?</v>
      </c>
      <c r="P73" s="89">
        <f>K73/Datos_Proyecto!$H$2</f>
        <v>1.5116216216216216</v>
      </c>
      <c r="Q73" s="89">
        <f t="shared" ref="Q73:Q89" si="113">G73*P73</f>
        <v>22.674324324324324</v>
      </c>
      <c r="R73" s="90" t="e">
        <f t="array" aca="1" ref="R73" ca="1">P73/(1-_xludf.XLOOKUP(Datos_Proyecto!$D$2,BD!$AE$2:$AE$5,BD!$AH$2:$AH$5,0,0))</f>
        <v>#NAME?</v>
      </c>
      <c r="S73" s="90" t="e">
        <f t="shared" ref="S73:S89" ca="1" si="114">R73*G73</f>
        <v>#NAME?</v>
      </c>
      <c r="T73" s="148" t="e">
        <f t="shared" ref="T73:T89" ca="1" si="115">O73</f>
        <v>#NAME?</v>
      </c>
      <c r="U73" s="148" t="s">
        <v>66</v>
      </c>
      <c r="V73" s="101"/>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71"/>
      <c r="BA73" s="71"/>
      <c r="BB73" s="71"/>
    </row>
    <row r="74" spans="1:54" ht="21.5" outlineLevel="1">
      <c r="A74" s="64"/>
      <c r="B74" s="131" t="s">
        <v>216</v>
      </c>
      <c r="C74" s="131"/>
      <c r="D74" s="113" t="s">
        <v>219</v>
      </c>
      <c r="E74" s="115" t="s">
        <v>220</v>
      </c>
      <c r="F74" s="140" t="s">
        <v>94</v>
      </c>
      <c r="G74" s="114">
        <v>7</v>
      </c>
      <c r="H74" s="144">
        <v>20000</v>
      </c>
      <c r="I74" s="87">
        <f t="shared" si="107"/>
        <v>140000</v>
      </c>
      <c r="J74" s="87">
        <f t="shared" si="108"/>
        <v>3800</v>
      </c>
      <c r="K74" s="87">
        <f t="shared" si="109"/>
        <v>23800</v>
      </c>
      <c r="L74" s="87">
        <f t="shared" si="110"/>
        <v>166600</v>
      </c>
      <c r="M74" s="87">
        <f t="shared" si="111"/>
        <v>26600</v>
      </c>
      <c r="N74" s="88" t="e">
        <f t="array" aca="1" ref="N74" ca="1">K74/(1-_xludf.XLOOKUP(Datos_Proyecto!$D$2,BD!$AE$2:$AE$5,BD!$AH$2:$AH$5,0,0))</f>
        <v>#NAME?</v>
      </c>
      <c r="O74" s="88" t="e">
        <f t="shared" ca="1" si="112"/>
        <v>#NAME?</v>
      </c>
      <c r="P74" s="89">
        <f>K74/Datos_Proyecto!$H$2</f>
        <v>6.4324324324324325</v>
      </c>
      <c r="Q74" s="89">
        <f t="shared" si="113"/>
        <v>45.027027027027025</v>
      </c>
      <c r="R74" s="90" t="e">
        <f t="array" aca="1" ref="R74" ca="1">P74/(1-_xludf.XLOOKUP(Datos_Proyecto!$D$2,BD!$AE$2:$AE$5,BD!$AH$2:$AH$5,0,0))</f>
        <v>#NAME?</v>
      </c>
      <c r="S74" s="90" t="e">
        <f t="shared" ca="1" si="114"/>
        <v>#NAME?</v>
      </c>
      <c r="T74" s="148" t="e">
        <f t="shared" ca="1" si="115"/>
        <v>#NAME?</v>
      </c>
      <c r="U74" s="148" t="s">
        <v>66</v>
      </c>
      <c r="V74" s="101"/>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71"/>
      <c r="BA74" s="71"/>
      <c r="BB74" s="71"/>
    </row>
    <row r="75" spans="1:54" ht="21.5" outlineLevel="1">
      <c r="A75" s="64"/>
      <c r="B75" s="131" t="s">
        <v>216</v>
      </c>
      <c r="C75" s="131"/>
      <c r="D75" s="113" t="s">
        <v>221</v>
      </c>
      <c r="E75" s="115" t="s">
        <v>222</v>
      </c>
      <c r="F75" s="140" t="s">
        <v>94</v>
      </c>
      <c r="G75" s="114">
        <v>15</v>
      </c>
      <c r="H75" s="144">
        <v>4700</v>
      </c>
      <c r="I75" s="87">
        <f t="shared" si="107"/>
        <v>70500</v>
      </c>
      <c r="J75" s="87">
        <f t="shared" si="108"/>
        <v>893</v>
      </c>
      <c r="K75" s="87">
        <f t="shared" si="109"/>
        <v>5593</v>
      </c>
      <c r="L75" s="87">
        <f t="shared" si="110"/>
        <v>83895</v>
      </c>
      <c r="M75" s="87">
        <f t="shared" si="111"/>
        <v>13395</v>
      </c>
      <c r="N75" s="88" t="e">
        <f t="array" aca="1" ref="N75" ca="1">K75/(1-_xludf.XLOOKUP(Datos_Proyecto!$D$2,BD!$AE$2:$AE$5,BD!$AH$2:$AH$5,0,0))</f>
        <v>#NAME?</v>
      </c>
      <c r="O75" s="88" t="e">
        <f t="shared" ca="1" si="112"/>
        <v>#NAME?</v>
      </c>
      <c r="P75" s="89">
        <f>K75/Datos_Proyecto!$H$2</f>
        <v>1.5116216216216216</v>
      </c>
      <c r="Q75" s="89">
        <f t="shared" si="113"/>
        <v>22.674324324324324</v>
      </c>
      <c r="R75" s="90" t="e">
        <f t="array" aca="1" ref="R75" ca="1">P75/(1-_xludf.XLOOKUP(Datos_Proyecto!$D$2,BD!$AE$2:$AE$5,BD!$AH$2:$AH$5,0,0))</f>
        <v>#NAME?</v>
      </c>
      <c r="S75" s="90" t="e">
        <f t="shared" ca="1" si="114"/>
        <v>#NAME?</v>
      </c>
      <c r="T75" s="148" t="e">
        <f t="shared" ca="1" si="115"/>
        <v>#NAME?</v>
      </c>
      <c r="U75" s="148" t="s">
        <v>66</v>
      </c>
      <c r="V75" s="101"/>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71"/>
      <c r="BA75" s="71"/>
      <c r="BB75" s="71"/>
    </row>
    <row r="76" spans="1:54" ht="21.5" outlineLevel="1">
      <c r="A76" s="64"/>
      <c r="B76" s="131" t="s">
        <v>223</v>
      </c>
      <c r="C76" s="131"/>
      <c r="D76" s="113" t="s">
        <v>224</v>
      </c>
      <c r="E76" s="115" t="s">
        <v>225</v>
      </c>
      <c r="F76" s="140" t="s">
        <v>94</v>
      </c>
      <c r="G76" s="147">
        <v>15</v>
      </c>
      <c r="H76" s="144">
        <v>5500</v>
      </c>
      <c r="I76" s="87">
        <f t="shared" si="107"/>
        <v>82500</v>
      </c>
      <c r="J76" s="87">
        <f t="shared" si="108"/>
        <v>1045</v>
      </c>
      <c r="K76" s="87">
        <f t="shared" si="109"/>
        <v>6545</v>
      </c>
      <c r="L76" s="87">
        <f t="shared" si="110"/>
        <v>98175</v>
      </c>
      <c r="M76" s="87">
        <f t="shared" si="111"/>
        <v>15675</v>
      </c>
      <c r="N76" s="88" t="e">
        <f t="array" aca="1" ref="N76" ca="1">K76/(1-_xludf.XLOOKUP(Datos_Proyecto!$D$2,BD!$AE$2:$AE$5,BD!$AH$2:$AH$5,0,0))</f>
        <v>#NAME?</v>
      </c>
      <c r="O76" s="88" t="e">
        <f t="shared" ca="1" si="112"/>
        <v>#NAME?</v>
      </c>
      <c r="P76" s="89">
        <f>K76/Datos_Proyecto!$H$2</f>
        <v>1.7689189189189189</v>
      </c>
      <c r="Q76" s="89">
        <f t="shared" si="113"/>
        <v>26.533783783783782</v>
      </c>
      <c r="R76" s="90" t="e">
        <f t="array" aca="1" ref="R76" ca="1">P76/(1-_xludf.XLOOKUP(Datos_Proyecto!$D$2,BD!$AE$2:$AE$5,BD!$AH$2:$AH$5,0,0))</f>
        <v>#NAME?</v>
      </c>
      <c r="S76" s="90" t="e">
        <f t="shared" ca="1" si="114"/>
        <v>#NAME?</v>
      </c>
      <c r="T76" s="148" t="e">
        <f t="shared" ca="1" si="115"/>
        <v>#NAME?</v>
      </c>
      <c r="U76" s="148" t="s">
        <v>66</v>
      </c>
      <c r="V76" s="101"/>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71"/>
      <c r="BA76" s="71"/>
      <c r="BB76" s="71"/>
    </row>
    <row r="77" spans="1:54" ht="21.5" outlineLevel="1">
      <c r="A77" s="64"/>
      <c r="B77" s="131" t="s">
        <v>226</v>
      </c>
      <c r="C77" s="131"/>
      <c r="D77" s="113" t="s">
        <v>227</v>
      </c>
      <c r="E77" s="115" t="s">
        <v>228</v>
      </c>
      <c r="F77" s="140" t="s">
        <v>94</v>
      </c>
      <c r="G77" s="147">
        <v>15</v>
      </c>
      <c r="H77" s="144">
        <v>5500</v>
      </c>
      <c r="I77" s="87">
        <f t="shared" si="107"/>
        <v>82500</v>
      </c>
      <c r="J77" s="87">
        <f t="shared" si="108"/>
        <v>1045</v>
      </c>
      <c r="K77" s="87">
        <f t="shared" si="109"/>
        <v>6545</v>
      </c>
      <c r="L77" s="87">
        <f t="shared" si="110"/>
        <v>98175</v>
      </c>
      <c r="M77" s="87">
        <f t="shared" si="111"/>
        <v>15675</v>
      </c>
      <c r="N77" s="88" t="e">
        <f t="array" aca="1" ref="N77" ca="1">K77/(1-_xludf.XLOOKUP(Datos_Proyecto!$D$2,BD!$AE$2:$AE$5,BD!$AH$2:$AH$5,0,0))</f>
        <v>#NAME?</v>
      </c>
      <c r="O77" s="88" t="e">
        <f t="shared" ca="1" si="112"/>
        <v>#NAME?</v>
      </c>
      <c r="P77" s="89">
        <f>K77/Datos_Proyecto!$H$2</f>
        <v>1.7689189189189189</v>
      </c>
      <c r="Q77" s="89">
        <f t="shared" si="113"/>
        <v>26.533783783783782</v>
      </c>
      <c r="R77" s="90" t="e">
        <f t="array" aca="1" ref="R77" ca="1">P77/(1-_xludf.XLOOKUP(Datos_Proyecto!$D$2,BD!$AE$2:$AE$5,BD!$AH$2:$AH$5,0,0))</f>
        <v>#NAME?</v>
      </c>
      <c r="S77" s="90" t="e">
        <f t="shared" ca="1" si="114"/>
        <v>#NAME?</v>
      </c>
      <c r="T77" s="148" t="e">
        <f t="shared" ca="1" si="115"/>
        <v>#NAME?</v>
      </c>
      <c r="U77" s="148" t="s">
        <v>66</v>
      </c>
      <c r="V77" s="101"/>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71"/>
      <c r="BA77" s="71"/>
      <c r="BB77" s="71"/>
    </row>
    <row r="78" spans="1:54" ht="21.5" outlineLevel="1">
      <c r="A78" s="64"/>
      <c r="B78" s="131" t="s">
        <v>229</v>
      </c>
      <c r="C78" s="131"/>
      <c r="D78" s="113" t="s">
        <v>230</v>
      </c>
      <c r="E78" s="115" t="s">
        <v>231</v>
      </c>
      <c r="F78" s="140" t="s">
        <v>94</v>
      </c>
      <c r="G78" s="147">
        <v>15</v>
      </c>
      <c r="H78" s="144">
        <v>5500</v>
      </c>
      <c r="I78" s="87">
        <f t="shared" si="107"/>
        <v>82500</v>
      </c>
      <c r="J78" s="87">
        <f t="shared" si="108"/>
        <v>1045</v>
      </c>
      <c r="K78" s="87">
        <f t="shared" si="109"/>
        <v>6545</v>
      </c>
      <c r="L78" s="87">
        <f t="shared" si="110"/>
        <v>98175</v>
      </c>
      <c r="M78" s="87">
        <f t="shared" si="111"/>
        <v>15675</v>
      </c>
      <c r="N78" s="88" t="e">
        <f t="array" aca="1" ref="N78" ca="1">K78/(1-_xludf.XLOOKUP(Datos_Proyecto!$D$2,BD!$AE$2:$AE$5,BD!$AH$2:$AH$5,0,0))</f>
        <v>#NAME?</v>
      </c>
      <c r="O78" s="88" t="e">
        <f t="shared" ca="1" si="112"/>
        <v>#NAME?</v>
      </c>
      <c r="P78" s="89">
        <f>K78/Datos_Proyecto!$H$2</f>
        <v>1.7689189189189189</v>
      </c>
      <c r="Q78" s="89">
        <f t="shared" si="113"/>
        <v>26.533783783783782</v>
      </c>
      <c r="R78" s="90" t="e">
        <f t="array" aca="1" ref="R78" ca="1">P78/(1-_xludf.XLOOKUP(Datos_Proyecto!$D$2,BD!$AE$2:$AE$5,BD!$AH$2:$AH$5,0,0))</f>
        <v>#NAME?</v>
      </c>
      <c r="S78" s="90" t="e">
        <f t="shared" ca="1" si="114"/>
        <v>#NAME?</v>
      </c>
      <c r="T78" s="148" t="e">
        <f t="shared" ca="1" si="115"/>
        <v>#NAME?</v>
      </c>
      <c r="U78" s="148" t="s">
        <v>66</v>
      </c>
      <c r="V78" s="101"/>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71"/>
      <c r="BA78" s="71"/>
      <c r="BB78" s="71"/>
    </row>
    <row r="79" spans="1:54" ht="21.5" outlineLevel="1">
      <c r="A79" s="64"/>
      <c r="B79" s="131" t="s">
        <v>232</v>
      </c>
      <c r="C79" s="131"/>
      <c r="D79" s="113" t="s">
        <v>233</v>
      </c>
      <c r="E79" s="115" t="s">
        <v>234</v>
      </c>
      <c r="F79" s="140" t="s">
        <v>94</v>
      </c>
      <c r="G79" s="147">
        <v>15</v>
      </c>
      <c r="H79" s="144">
        <v>5500</v>
      </c>
      <c r="I79" s="87">
        <f t="shared" si="107"/>
        <v>82500</v>
      </c>
      <c r="J79" s="87">
        <f t="shared" si="108"/>
        <v>1045</v>
      </c>
      <c r="K79" s="87">
        <f t="shared" si="109"/>
        <v>6545</v>
      </c>
      <c r="L79" s="87">
        <f t="shared" si="110"/>
        <v>98175</v>
      </c>
      <c r="M79" s="87">
        <f t="shared" si="111"/>
        <v>15675</v>
      </c>
      <c r="N79" s="88" t="e">
        <f t="array" aca="1" ref="N79" ca="1">K79/(1-_xludf.XLOOKUP(Datos_Proyecto!$D$2,BD!$AE$2:$AE$5,BD!$AH$2:$AH$5,0,0))</f>
        <v>#NAME?</v>
      </c>
      <c r="O79" s="88" t="e">
        <f t="shared" ca="1" si="112"/>
        <v>#NAME?</v>
      </c>
      <c r="P79" s="89">
        <f>K79/Datos_Proyecto!$H$2</f>
        <v>1.7689189189189189</v>
      </c>
      <c r="Q79" s="89">
        <f t="shared" si="113"/>
        <v>26.533783783783782</v>
      </c>
      <c r="R79" s="90" t="e">
        <f t="array" aca="1" ref="R79" ca="1">P79/(1-_xludf.XLOOKUP(Datos_Proyecto!$D$2,BD!$AE$2:$AE$5,BD!$AH$2:$AH$5,0,0))</f>
        <v>#NAME?</v>
      </c>
      <c r="S79" s="90" t="e">
        <f t="shared" ca="1" si="114"/>
        <v>#NAME?</v>
      </c>
      <c r="T79" s="148" t="e">
        <f t="shared" ca="1" si="115"/>
        <v>#NAME?</v>
      </c>
      <c r="U79" s="148" t="s">
        <v>66</v>
      </c>
      <c r="V79" s="101"/>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71"/>
      <c r="BA79" s="71"/>
      <c r="BB79" s="71"/>
    </row>
    <row r="80" spans="1:54" ht="21.5" outlineLevel="1">
      <c r="A80" s="64"/>
      <c r="B80" s="131" t="s">
        <v>235</v>
      </c>
      <c r="C80" s="131"/>
      <c r="D80" s="113" t="s">
        <v>236</v>
      </c>
      <c r="E80" s="115" t="s">
        <v>237</v>
      </c>
      <c r="F80" s="140" t="s">
        <v>94</v>
      </c>
      <c r="G80" s="147">
        <v>40</v>
      </c>
      <c r="H80" s="144">
        <v>5500</v>
      </c>
      <c r="I80" s="87">
        <f t="shared" si="107"/>
        <v>220000</v>
      </c>
      <c r="J80" s="87">
        <f t="shared" si="108"/>
        <v>1045</v>
      </c>
      <c r="K80" s="87">
        <f t="shared" si="109"/>
        <v>6545</v>
      </c>
      <c r="L80" s="87">
        <f t="shared" si="110"/>
        <v>261800</v>
      </c>
      <c r="M80" s="87">
        <f t="shared" si="111"/>
        <v>41800</v>
      </c>
      <c r="N80" s="88" t="e">
        <f t="array" aca="1" ref="N80" ca="1">K80/(1-_xludf.XLOOKUP(Datos_Proyecto!$D$2,BD!$AE$2:$AE$5,BD!$AH$2:$AH$5,0,0))</f>
        <v>#NAME?</v>
      </c>
      <c r="O80" s="88" t="e">
        <f t="shared" ca="1" si="112"/>
        <v>#NAME?</v>
      </c>
      <c r="P80" s="89">
        <f>K80/Datos_Proyecto!$H$2</f>
        <v>1.7689189189189189</v>
      </c>
      <c r="Q80" s="89">
        <f t="shared" si="113"/>
        <v>70.756756756756758</v>
      </c>
      <c r="R80" s="90" t="e">
        <f t="array" aca="1" ref="R80" ca="1">P80/(1-_xludf.XLOOKUP(Datos_Proyecto!$D$2,BD!$AE$2:$AE$5,BD!$AH$2:$AH$5,0,0))</f>
        <v>#NAME?</v>
      </c>
      <c r="S80" s="90" t="e">
        <f t="shared" ca="1" si="114"/>
        <v>#NAME?</v>
      </c>
      <c r="T80" s="148" t="e">
        <f t="shared" ca="1" si="115"/>
        <v>#NAME?</v>
      </c>
      <c r="U80" s="148" t="s">
        <v>66</v>
      </c>
      <c r="V80" s="101"/>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71"/>
      <c r="BA80" s="71"/>
      <c r="BB80" s="71"/>
    </row>
    <row r="81" spans="1:54" ht="21.5" outlineLevel="1">
      <c r="A81" s="64"/>
      <c r="B81" s="131" t="s">
        <v>238</v>
      </c>
      <c r="C81" s="131"/>
      <c r="D81" s="113" t="s">
        <v>239</v>
      </c>
      <c r="E81" s="115" t="s">
        <v>240</v>
      </c>
      <c r="F81" s="140" t="s">
        <v>94</v>
      </c>
      <c r="G81" s="147">
        <v>15</v>
      </c>
      <c r="H81" s="144">
        <v>5500</v>
      </c>
      <c r="I81" s="87">
        <f t="shared" si="107"/>
        <v>82500</v>
      </c>
      <c r="J81" s="87">
        <f t="shared" si="108"/>
        <v>1045</v>
      </c>
      <c r="K81" s="87">
        <f t="shared" si="109"/>
        <v>6545</v>
      </c>
      <c r="L81" s="87">
        <f t="shared" si="110"/>
        <v>98175</v>
      </c>
      <c r="M81" s="87">
        <f t="shared" si="111"/>
        <v>15675</v>
      </c>
      <c r="N81" s="88" t="e">
        <f t="array" aca="1" ref="N81" ca="1">K81/(1-_xludf.XLOOKUP(Datos_Proyecto!$D$2,BD!$AE$2:$AE$5,BD!$AH$2:$AH$5,0,0))</f>
        <v>#NAME?</v>
      </c>
      <c r="O81" s="88" t="e">
        <f t="shared" ca="1" si="112"/>
        <v>#NAME?</v>
      </c>
      <c r="P81" s="89">
        <f>K81/Datos_Proyecto!$H$2</f>
        <v>1.7689189189189189</v>
      </c>
      <c r="Q81" s="89">
        <f t="shared" si="113"/>
        <v>26.533783783783782</v>
      </c>
      <c r="R81" s="90" t="e">
        <f t="array" aca="1" ref="R81" ca="1">P81/(1-_xludf.XLOOKUP(Datos_Proyecto!$D$2,BD!$AE$2:$AE$5,BD!$AH$2:$AH$5,0,0))</f>
        <v>#NAME?</v>
      </c>
      <c r="S81" s="90" t="e">
        <f t="shared" ca="1" si="114"/>
        <v>#NAME?</v>
      </c>
      <c r="T81" s="148" t="e">
        <f t="shared" ca="1" si="115"/>
        <v>#NAME?</v>
      </c>
      <c r="U81" s="148" t="s">
        <v>66</v>
      </c>
      <c r="V81" s="101"/>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71"/>
      <c r="BA81" s="71"/>
      <c r="BB81" s="71"/>
    </row>
    <row r="82" spans="1:54" ht="21.5" outlineLevel="1">
      <c r="A82" s="64"/>
      <c r="B82" s="131" t="s">
        <v>241</v>
      </c>
      <c r="C82" s="131"/>
      <c r="D82" s="113" t="s">
        <v>242</v>
      </c>
      <c r="E82" s="115" t="s">
        <v>243</v>
      </c>
      <c r="F82" s="140" t="s">
        <v>94</v>
      </c>
      <c r="G82" s="147">
        <v>7</v>
      </c>
      <c r="H82" s="144">
        <v>58000</v>
      </c>
      <c r="I82" s="87">
        <f t="shared" si="107"/>
        <v>406000</v>
      </c>
      <c r="J82" s="87">
        <f t="shared" si="108"/>
        <v>11020</v>
      </c>
      <c r="K82" s="87">
        <f t="shared" si="109"/>
        <v>69020</v>
      </c>
      <c r="L82" s="87">
        <f t="shared" si="110"/>
        <v>483140</v>
      </c>
      <c r="M82" s="87">
        <f t="shared" si="111"/>
        <v>77140</v>
      </c>
      <c r="N82" s="88" t="e">
        <f t="array" aca="1" ref="N82" ca="1">K82/(1-_xludf.XLOOKUP(Datos_Proyecto!$D$2,BD!$AE$2:$AE$5,BD!$AH$2:$AH$5,0,0))</f>
        <v>#NAME?</v>
      </c>
      <c r="O82" s="88" t="e">
        <f t="shared" ca="1" si="112"/>
        <v>#NAME?</v>
      </c>
      <c r="P82" s="89">
        <f>K82/Datos_Proyecto!$H$2</f>
        <v>18.654054054054054</v>
      </c>
      <c r="Q82" s="89">
        <f t="shared" si="113"/>
        <v>130.57837837837837</v>
      </c>
      <c r="R82" s="90" t="e">
        <f t="array" aca="1" ref="R82" ca="1">P82/(1-_xludf.XLOOKUP(Datos_Proyecto!$D$2,BD!$AE$2:$AE$5,BD!$AH$2:$AH$5,0,0))</f>
        <v>#NAME?</v>
      </c>
      <c r="S82" s="90" t="e">
        <f t="shared" ca="1" si="114"/>
        <v>#NAME?</v>
      </c>
      <c r="T82" s="148" t="e">
        <f t="shared" ca="1" si="115"/>
        <v>#NAME?</v>
      </c>
      <c r="U82" s="148" t="s">
        <v>66</v>
      </c>
      <c r="V82" s="101"/>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71"/>
      <c r="BA82" s="71"/>
      <c r="BB82" s="71"/>
    </row>
    <row r="83" spans="1:54" ht="21.5" outlineLevel="1">
      <c r="A83" s="64"/>
      <c r="B83" s="131" t="s">
        <v>244</v>
      </c>
      <c r="C83" s="131"/>
      <c r="D83" s="113" t="s">
        <v>245</v>
      </c>
      <c r="E83" s="115" t="s">
        <v>246</v>
      </c>
      <c r="F83" s="140" t="s">
        <v>94</v>
      </c>
      <c r="G83" s="147">
        <v>7</v>
      </c>
      <c r="H83" s="144">
        <v>52000</v>
      </c>
      <c r="I83" s="87">
        <f t="shared" si="107"/>
        <v>364000</v>
      </c>
      <c r="J83" s="87">
        <f t="shared" si="108"/>
        <v>9880</v>
      </c>
      <c r="K83" s="87">
        <f t="shared" si="109"/>
        <v>61880</v>
      </c>
      <c r="L83" s="87">
        <f t="shared" si="110"/>
        <v>433160</v>
      </c>
      <c r="M83" s="87">
        <f t="shared" si="111"/>
        <v>69160</v>
      </c>
      <c r="N83" s="88" t="e">
        <f t="array" aca="1" ref="N83" ca="1">K83/(1-_xludf.XLOOKUP(Datos_Proyecto!$D$2,BD!$AE$2:$AE$5,BD!$AH$2:$AH$5,0,0))</f>
        <v>#NAME?</v>
      </c>
      <c r="O83" s="88" t="e">
        <f t="shared" ca="1" si="112"/>
        <v>#NAME?</v>
      </c>
      <c r="P83" s="89">
        <f>K83/Datos_Proyecto!$H$2</f>
        <v>16.724324324324325</v>
      </c>
      <c r="Q83" s="89">
        <f t="shared" si="113"/>
        <v>117.07027027027027</v>
      </c>
      <c r="R83" s="90" t="e">
        <f t="array" aca="1" ref="R83" ca="1">P83/(1-_xludf.XLOOKUP(Datos_Proyecto!$D$2,BD!$AE$2:$AE$5,BD!$AH$2:$AH$5,0,0))</f>
        <v>#NAME?</v>
      </c>
      <c r="S83" s="90" t="e">
        <f t="shared" ca="1" si="114"/>
        <v>#NAME?</v>
      </c>
      <c r="T83" s="148" t="e">
        <f t="shared" ca="1" si="115"/>
        <v>#NAME?</v>
      </c>
      <c r="U83" s="148" t="s">
        <v>66</v>
      </c>
      <c r="V83" s="101"/>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71"/>
      <c r="BA83" s="71"/>
      <c r="BB83" s="71"/>
    </row>
    <row r="84" spans="1:54" ht="21.5" outlineLevel="1">
      <c r="A84" s="64"/>
      <c r="B84" s="131" t="s">
        <v>247</v>
      </c>
      <c r="C84" s="131"/>
      <c r="D84" s="113" t="s">
        <v>248</v>
      </c>
      <c r="E84" s="115" t="s">
        <v>249</v>
      </c>
      <c r="F84" s="140" t="s">
        <v>94</v>
      </c>
      <c r="G84" s="147">
        <v>3</v>
      </c>
      <c r="H84" s="144">
        <v>2957</v>
      </c>
      <c r="I84" s="87">
        <f t="shared" si="107"/>
        <v>8871</v>
      </c>
      <c r="J84" s="87">
        <f t="shared" si="108"/>
        <v>561.83000000000004</v>
      </c>
      <c r="K84" s="87">
        <f t="shared" si="109"/>
        <v>3518.83</v>
      </c>
      <c r="L84" s="87">
        <f t="shared" si="110"/>
        <v>10556.49</v>
      </c>
      <c r="M84" s="87">
        <f t="shared" si="111"/>
        <v>1685.4900000000002</v>
      </c>
      <c r="N84" s="88" t="e">
        <f t="array" aca="1" ref="N84" ca="1">K84/(1-_xludf.XLOOKUP(Datos_Proyecto!$D$2,BD!$AE$2:$AE$5,BD!$AH$2:$AH$5,0,0))</f>
        <v>#NAME?</v>
      </c>
      <c r="O84" s="88" t="e">
        <f t="shared" ca="1" si="112"/>
        <v>#NAME?</v>
      </c>
      <c r="P84" s="89">
        <f>K84/Datos_Proyecto!$H$2</f>
        <v>0.95103513513513516</v>
      </c>
      <c r="Q84" s="89">
        <f t="shared" si="113"/>
        <v>2.8531054054054055</v>
      </c>
      <c r="R84" s="90" t="e">
        <f t="array" aca="1" ref="R84" ca="1">P84/(1-_xludf.XLOOKUP(Datos_Proyecto!$D$2,BD!$AE$2:$AE$5,BD!$AH$2:$AH$5,0,0))</f>
        <v>#NAME?</v>
      </c>
      <c r="S84" s="90" t="e">
        <f t="shared" ca="1" si="114"/>
        <v>#NAME?</v>
      </c>
      <c r="T84" s="148" t="e">
        <f t="shared" ca="1" si="115"/>
        <v>#NAME?</v>
      </c>
      <c r="U84" s="148" t="s">
        <v>66</v>
      </c>
      <c r="V84" s="101"/>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71"/>
      <c r="BA84" s="71"/>
      <c r="BB84" s="71"/>
    </row>
    <row r="85" spans="1:54" ht="21.5" outlineLevel="1">
      <c r="A85" s="64"/>
      <c r="B85" s="131" t="s">
        <v>250</v>
      </c>
      <c r="C85" s="131"/>
      <c r="D85" s="113" t="s">
        <v>251</v>
      </c>
      <c r="E85" s="115" t="s">
        <v>252</v>
      </c>
      <c r="F85" s="140" t="s">
        <v>94</v>
      </c>
      <c r="G85" s="147">
        <v>15</v>
      </c>
      <c r="H85" s="144">
        <v>5077</v>
      </c>
      <c r="I85" s="87">
        <f t="shared" si="107"/>
        <v>76155</v>
      </c>
      <c r="J85" s="87">
        <f t="shared" si="108"/>
        <v>964.63</v>
      </c>
      <c r="K85" s="87">
        <f t="shared" si="109"/>
        <v>6041.63</v>
      </c>
      <c r="L85" s="87">
        <f t="shared" si="110"/>
        <v>90624.45</v>
      </c>
      <c r="M85" s="87">
        <f t="shared" si="111"/>
        <v>14469.45</v>
      </c>
      <c r="N85" s="88" t="e">
        <f t="array" aca="1" ref="N85" ca="1">K85/(1-_xludf.XLOOKUP(Datos_Proyecto!$D$2,BD!$AE$2:$AE$5,BD!$AH$2:$AH$5,0,0))</f>
        <v>#NAME?</v>
      </c>
      <c r="O85" s="88" t="e">
        <f t="shared" ca="1" si="112"/>
        <v>#NAME?</v>
      </c>
      <c r="P85" s="89">
        <f>K85/Datos_Proyecto!$H$2</f>
        <v>1.632872972972973</v>
      </c>
      <c r="Q85" s="89">
        <f t="shared" si="113"/>
        <v>24.493094594594595</v>
      </c>
      <c r="R85" s="90" t="e">
        <f t="array" aca="1" ref="R85" ca="1">P85/(1-_xludf.XLOOKUP(Datos_Proyecto!$D$2,BD!$AE$2:$AE$5,BD!$AH$2:$AH$5,0,0))</f>
        <v>#NAME?</v>
      </c>
      <c r="S85" s="90" t="e">
        <f t="shared" ca="1" si="114"/>
        <v>#NAME?</v>
      </c>
      <c r="T85" s="148" t="e">
        <f t="shared" ca="1" si="115"/>
        <v>#NAME?</v>
      </c>
      <c r="U85" s="148" t="s">
        <v>66</v>
      </c>
      <c r="V85" s="101"/>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71"/>
      <c r="BA85" s="71"/>
      <c r="BB85" s="71"/>
    </row>
    <row r="86" spans="1:54" ht="21.5" outlineLevel="1">
      <c r="A86" s="64"/>
      <c r="B86" s="131" t="s">
        <v>253</v>
      </c>
      <c r="C86" s="131"/>
      <c r="D86" s="113" t="s">
        <v>254</v>
      </c>
      <c r="E86" s="115" t="s">
        <v>255</v>
      </c>
      <c r="F86" s="135" t="s">
        <v>94</v>
      </c>
      <c r="G86" s="147">
        <v>20</v>
      </c>
      <c r="H86" s="150">
        <v>18400</v>
      </c>
      <c r="I86" s="87">
        <f t="shared" si="107"/>
        <v>368000</v>
      </c>
      <c r="J86" s="87">
        <f t="shared" si="108"/>
        <v>3496</v>
      </c>
      <c r="K86" s="87">
        <f t="shared" si="109"/>
        <v>21896</v>
      </c>
      <c r="L86" s="87">
        <f t="shared" si="110"/>
        <v>437920</v>
      </c>
      <c r="M86" s="87">
        <f t="shared" si="111"/>
        <v>69920</v>
      </c>
      <c r="N86" s="88" t="e">
        <f t="array" aca="1" ref="N86" ca="1">K86/(1-_xludf.XLOOKUP(Datos_Proyecto!$D$2,BD!$AE$2:$AE$5,BD!$AH$2:$AH$5,0,0))</f>
        <v>#NAME?</v>
      </c>
      <c r="O86" s="88" t="e">
        <f t="shared" ca="1" si="112"/>
        <v>#NAME?</v>
      </c>
      <c r="P86" s="89">
        <f>K86/Datos_Proyecto!$H$2</f>
        <v>5.9178378378378378</v>
      </c>
      <c r="Q86" s="89">
        <f t="shared" si="113"/>
        <v>118.35675675675675</v>
      </c>
      <c r="R86" s="90" t="e">
        <f t="array" aca="1" ref="R86" ca="1">P86/(1-_xludf.XLOOKUP(Datos_Proyecto!$D$2,BD!$AE$2:$AE$5,BD!$AH$2:$AH$5,0,0))</f>
        <v>#NAME?</v>
      </c>
      <c r="S86" s="90" t="e">
        <f t="shared" ca="1" si="114"/>
        <v>#NAME?</v>
      </c>
      <c r="T86" s="148" t="e">
        <f t="shared" ca="1" si="115"/>
        <v>#NAME?</v>
      </c>
      <c r="U86" s="148" t="s">
        <v>66</v>
      </c>
      <c r="V86" s="101"/>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71"/>
      <c r="BA86" s="71"/>
      <c r="BB86" s="71"/>
    </row>
    <row r="87" spans="1:54" ht="21.5" outlineLevel="1">
      <c r="A87" s="64"/>
      <c r="B87" s="131" t="s">
        <v>256</v>
      </c>
      <c r="C87" s="131"/>
      <c r="D87" s="113" t="s">
        <v>257</v>
      </c>
      <c r="E87" s="115" t="s">
        <v>258</v>
      </c>
      <c r="F87" s="135" t="s">
        <v>94</v>
      </c>
      <c r="G87" s="147">
        <v>35</v>
      </c>
      <c r="H87" s="150">
        <v>18400</v>
      </c>
      <c r="I87" s="87">
        <f t="shared" si="107"/>
        <v>644000</v>
      </c>
      <c r="J87" s="87">
        <f t="shared" si="108"/>
        <v>3496</v>
      </c>
      <c r="K87" s="87">
        <f t="shared" si="109"/>
        <v>21896</v>
      </c>
      <c r="L87" s="87">
        <f t="shared" si="110"/>
        <v>766360</v>
      </c>
      <c r="M87" s="87">
        <f t="shared" si="111"/>
        <v>122360</v>
      </c>
      <c r="N87" s="88" t="e">
        <f t="array" aca="1" ref="N87" ca="1">K87/(1-_xludf.XLOOKUP(Datos_Proyecto!$D$2,BD!$AE$2:$AE$5,BD!$AH$2:$AH$5,0,0))</f>
        <v>#NAME?</v>
      </c>
      <c r="O87" s="88" t="e">
        <f t="shared" ca="1" si="112"/>
        <v>#NAME?</v>
      </c>
      <c r="P87" s="89">
        <f>K87/Datos_Proyecto!$H$2</f>
        <v>5.9178378378378378</v>
      </c>
      <c r="Q87" s="89">
        <f t="shared" si="113"/>
        <v>207.12432432432433</v>
      </c>
      <c r="R87" s="90" t="e">
        <f t="array" aca="1" ref="R87" ca="1">P87/(1-_xludf.XLOOKUP(Datos_Proyecto!$D$2,BD!$AE$2:$AE$5,BD!$AH$2:$AH$5,0,0))</f>
        <v>#NAME?</v>
      </c>
      <c r="S87" s="90" t="e">
        <f t="shared" ca="1" si="114"/>
        <v>#NAME?</v>
      </c>
      <c r="T87" s="148" t="e">
        <f t="shared" ca="1" si="115"/>
        <v>#NAME?</v>
      </c>
      <c r="U87" s="148" t="s">
        <v>66</v>
      </c>
      <c r="V87" s="101"/>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71"/>
      <c r="BA87" s="71"/>
      <c r="BB87" s="71"/>
    </row>
    <row r="88" spans="1:54" ht="21.5" outlineLevel="1">
      <c r="A88" s="64"/>
      <c r="B88" s="131" t="s">
        <v>259</v>
      </c>
      <c r="C88" s="131"/>
      <c r="D88" s="113" t="s">
        <v>260</v>
      </c>
      <c r="E88" s="115" t="s">
        <v>261</v>
      </c>
      <c r="F88" s="135" t="s">
        <v>94</v>
      </c>
      <c r="G88" s="147">
        <v>20</v>
      </c>
      <c r="H88" s="150">
        <v>15000</v>
      </c>
      <c r="I88" s="87">
        <f t="shared" si="107"/>
        <v>300000</v>
      </c>
      <c r="J88" s="87">
        <f t="shared" si="108"/>
        <v>2850</v>
      </c>
      <c r="K88" s="87">
        <f t="shared" si="109"/>
        <v>17850</v>
      </c>
      <c r="L88" s="87">
        <f t="shared" si="110"/>
        <v>357000</v>
      </c>
      <c r="M88" s="87">
        <f t="shared" si="111"/>
        <v>57000</v>
      </c>
      <c r="N88" s="88" t="e">
        <f t="array" aca="1" ref="N88" ca="1">K88/(1-_xludf.XLOOKUP(Datos_Proyecto!$D$2,BD!$AE$2:$AE$5,BD!$AH$2:$AH$5,0,0))</f>
        <v>#NAME?</v>
      </c>
      <c r="O88" s="88" t="e">
        <f t="shared" ca="1" si="112"/>
        <v>#NAME?</v>
      </c>
      <c r="P88" s="89">
        <f>K88/Datos_Proyecto!$H$2</f>
        <v>4.8243243243243246</v>
      </c>
      <c r="Q88" s="89">
        <f t="shared" si="113"/>
        <v>96.486486486486484</v>
      </c>
      <c r="R88" s="90" t="e">
        <f t="array" aca="1" ref="R88" ca="1">P88/(1-_xludf.XLOOKUP(Datos_Proyecto!$D$2,BD!$AE$2:$AE$5,BD!$AH$2:$AH$5,0,0))</f>
        <v>#NAME?</v>
      </c>
      <c r="S88" s="90" t="e">
        <f t="shared" ca="1" si="114"/>
        <v>#NAME?</v>
      </c>
      <c r="T88" s="148" t="e">
        <f t="shared" ca="1" si="115"/>
        <v>#NAME?</v>
      </c>
      <c r="U88" s="148" t="s">
        <v>66</v>
      </c>
      <c r="V88" s="101"/>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71"/>
      <c r="BA88" s="71"/>
      <c r="BB88" s="71"/>
    </row>
    <row r="89" spans="1:54" ht="21.5" outlineLevel="1">
      <c r="A89" s="64"/>
      <c r="B89" s="131" t="s">
        <v>262</v>
      </c>
      <c r="C89" s="131"/>
      <c r="D89" s="113" t="s">
        <v>263</v>
      </c>
      <c r="E89" s="115" t="s">
        <v>264</v>
      </c>
      <c r="F89" s="135" t="s">
        <v>94</v>
      </c>
      <c r="G89" s="147">
        <v>1000</v>
      </c>
      <c r="H89" s="150">
        <v>3500</v>
      </c>
      <c r="I89" s="87">
        <f t="shared" si="107"/>
        <v>3500000</v>
      </c>
      <c r="J89" s="87">
        <f t="shared" si="108"/>
        <v>665</v>
      </c>
      <c r="K89" s="87">
        <f t="shared" si="109"/>
        <v>4165</v>
      </c>
      <c r="L89" s="87">
        <f t="shared" si="110"/>
        <v>4165000</v>
      </c>
      <c r="M89" s="87">
        <f t="shared" si="111"/>
        <v>665000</v>
      </c>
      <c r="N89" s="88" t="e">
        <f t="array" aca="1" ref="N89" ca="1">K89/(1-_xludf.XLOOKUP(Datos_Proyecto!$D$2,BD!$AE$2:$AE$5,BD!$AH$2:$AH$5,0,0))</f>
        <v>#NAME?</v>
      </c>
      <c r="O89" s="88" t="e">
        <f t="shared" ca="1" si="112"/>
        <v>#NAME?</v>
      </c>
      <c r="P89" s="89">
        <f>K89/Datos_Proyecto!$H$2</f>
        <v>1.1256756756756756</v>
      </c>
      <c r="Q89" s="89">
        <f t="shared" si="113"/>
        <v>1125.6756756756756</v>
      </c>
      <c r="R89" s="90" t="e">
        <f t="array" aca="1" ref="R89" ca="1">P89/(1-_xludf.XLOOKUP(Datos_Proyecto!$D$2,BD!$AE$2:$AE$5,BD!$AH$2:$AH$5,0,0))</f>
        <v>#NAME?</v>
      </c>
      <c r="S89" s="90" t="e">
        <f t="shared" ca="1" si="114"/>
        <v>#NAME?</v>
      </c>
      <c r="T89" s="148" t="e">
        <f t="shared" ca="1" si="115"/>
        <v>#NAME?</v>
      </c>
      <c r="U89" s="148" t="s">
        <v>66</v>
      </c>
      <c r="V89" s="101"/>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71"/>
      <c r="BA89" s="71"/>
      <c r="BB89" s="71"/>
    </row>
    <row r="90" spans="1:54" ht="20">
      <c r="A90" s="64"/>
      <c r="B90" s="92"/>
      <c r="C90" s="92"/>
      <c r="D90" s="92" t="s">
        <v>265</v>
      </c>
      <c r="E90" s="93" t="s">
        <v>266</v>
      </c>
      <c r="F90" s="94"/>
      <c r="G90" s="120"/>
      <c r="H90" s="120">
        <f t="shared" ref="H90:T90" si="116">SUM(H91:H95)</f>
        <v>1435344.706</v>
      </c>
      <c r="I90" s="120">
        <f t="shared" si="116"/>
        <v>80719882.359999999</v>
      </c>
      <c r="J90" s="120">
        <f t="shared" si="116"/>
        <v>268026.29414000001</v>
      </c>
      <c r="K90" s="120">
        <f t="shared" si="116"/>
        <v>1703371.0001399999</v>
      </c>
      <c r="L90" s="120">
        <f t="shared" si="116"/>
        <v>81107460.008399993</v>
      </c>
      <c r="M90" s="120">
        <f t="shared" si="116"/>
        <v>387577.64840000001</v>
      </c>
      <c r="N90" s="97" t="e">
        <f t="shared" ca="1" si="116"/>
        <v>#NAME?</v>
      </c>
      <c r="O90" s="97" t="e">
        <f t="shared" ca="1" si="116"/>
        <v>#NAME?</v>
      </c>
      <c r="P90" s="95">
        <f t="shared" si="116"/>
        <v>460.37054057837838</v>
      </c>
      <c r="Q90" s="95">
        <f t="shared" si="116"/>
        <v>21920.935137405402</v>
      </c>
      <c r="R90" s="95" t="e">
        <f t="shared" ca="1" si="116"/>
        <v>#NAME?</v>
      </c>
      <c r="S90" s="95" t="e">
        <f t="shared" ca="1" si="116"/>
        <v>#NAME?</v>
      </c>
      <c r="T90" s="121" t="e">
        <f t="shared" ca="1" si="116"/>
        <v>#NAME?</v>
      </c>
      <c r="U90" s="121" t="s">
        <v>66</v>
      </c>
      <c r="V90" s="101"/>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71"/>
      <c r="BA90" s="71"/>
      <c r="BB90" s="71"/>
    </row>
    <row r="91" spans="1:54" ht="40" outlineLevel="1">
      <c r="A91" s="64"/>
      <c r="B91" s="151" t="s">
        <v>267</v>
      </c>
      <c r="C91" s="151" t="s">
        <v>71</v>
      </c>
      <c r="D91" s="152" t="s">
        <v>268</v>
      </c>
      <c r="E91" s="153" t="s">
        <v>269</v>
      </c>
      <c r="F91" s="154" t="s">
        <v>154</v>
      </c>
      <c r="G91" s="154">
        <v>9000</v>
      </c>
      <c r="H91" s="155">
        <v>4190</v>
      </c>
      <c r="I91" s="87">
        <f t="shared" ref="I91:I95" si="117">H91*G91</f>
        <v>37710000</v>
      </c>
      <c r="J91" s="87">
        <f t="shared" ref="J91:J95" si="118">IF(C91="BT",0,H91*0.19)</f>
        <v>0</v>
      </c>
      <c r="K91" s="87">
        <f t="shared" ref="K91:K95" si="119">H91+J91</f>
        <v>4190</v>
      </c>
      <c r="L91" s="87">
        <f t="shared" ref="L91:L95" si="120">K91*G91</f>
        <v>37710000</v>
      </c>
      <c r="M91" s="87">
        <f t="shared" ref="M91:M95" si="121">J91*G91</f>
        <v>0</v>
      </c>
      <c r="N91" s="88" t="e">
        <f t="array" aca="1" ref="N91" ca="1">K91/(1-_xludf.XLOOKUP(Datos_Proyecto!$D$2,BD!$AE$2:$AE$5,BD!$AH$2:$AH$5,0,0))</f>
        <v>#NAME?</v>
      </c>
      <c r="O91" s="88" t="e">
        <f t="shared" ref="O91:O95" ca="1" si="122">N91*G91</f>
        <v>#NAME?</v>
      </c>
      <c r="P91" s="89">
        <f>K91/Datos_Proyecto!$H$2</f>
        <v>1.1324324324324324</v>
      </c>
      <c r="Q91" s="89">
        <f t="shared" ref="Q91:Q95" si="123">G91*P91</f>
        <v>10191.891891891892</v>
      </c>
      <c r="R91" s="90" t="e">
        <f t="array" aca="1" ref="R91" ca="1">P91/(1-_xludf.XLOOKUP(Datos_Proyecto!$D$2,BD!$AE$2:$AE$5,BD!$AH$2:$AH$5,0,0))</f>
        <v>#NAME?</v>
      </c>
      <c r="S91" s="90" t="e">
        <f t="shared" ref="S91:S95" ca="1" si="124">R91*G91</f>
        <v>#NAME?</v>
      </c>
      <c r="T91" s="148" t="e">
        <f t="shared" ref="T91:T95" ca="1" si="125">O91</f>
        <v>#NAME?</v>
      </c>
      <c r="U91" s="148" t="s">
        <v>66</v>
      </c>
      <c r="V91" s="101"/>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71"/>
      <c r="BA91" s="71"/>
      <c r="BB91" s="71"/>
    </row>
    <row r="92" spans="1:54" ht="40" outlineLevel="1">
      <c r="A92" s="64"/>
      <c r="B92" s="151" t="s">
        <v>270</v>
      </c>
      <c r="C92" s="151" t="s">
        <v>71</v>
      </c>
      <c r="D92" s="152" t="s">
        <v>271</v>
      </c>
      <c r="E92" s="153" t="s">
        <v>272</v>
      </c>
      <c r="F92" s="154" t="s">
        <v>154</v>
      </c>
      <c r="G92" s="154">
        <v>9000</v>
      </c>
      <c r="H92" s="155">
        <v>4190</v>
      </c>
      <c r="I92" s="87">
        <f t="shared" si="117"/>
        <v>37710000</v>
      </c>
      <c r="J92" s="87">
        <f t="shared" si="118"/>
        <v>0</v>
      </c>
      <c r="K92" s="87">
        <f t="shared" si="119"/>
        <v>4190</v>
      </c>
      <c r="L92" s="87">
        <f t="shared" si="120"/>
        <v>37710000</v>
      </c>
      <c r="M92" s="87">
        <f t="shared" si="121"/>
        <v>0</v>
      </c>
      <c r="N92" s="88" t="e">
        <f t="array" aca="1" ref="N92" ca="1">K92/(1-_xludf.XLOOKUP(Datos_Proyecto!$D$2,BD!$AE$2:$AE$5,BD!$AH$2:$AH$5,0,0))</f>
        <v>#NAME?</v>
      </c>
      <c r="O92" s="88" t="e">
        <f t="shared" ca="1" si="122"/>
        <v>#NAME?</v>
      </c>
      <c r="P92" s="89">
        <f>K92/Datos_Proyecto!$H$2</f>
        <v>1.1324324324324324</v>
      </c>
      <c r="Q92" s="89">
        <f t="shared" si="123"/>
        <v>10191.891891891892</v>
      </c>
      <c r="R92" s="90" t="e">
        <f t="array" aca="1" ref="R92" ca="1">P92/(1-_xludf.XLOOKUP(Datos_Proyecto!$D$2,BD!$AE$2:$AE$5,BD!$AH$2:$AH$5,0,0))</f>
        <v>#NAME?</v>
      </c>
      <c r="S92" s="90" t="e">
        <f t="shared" ca="1" si="124"/>
        <v>#NAME?</v>
      </c>
      <c r="T92" s="148" t="e">
        <f t="shared" ca="1" si="125"/>
        <v>#NAME?</v>
      </c>
      <c r="U92" s="148" t="s">
        <v>66</v>
      </c>
      <c r="V92" s="101"/>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71"/>
      <c r="BA92" s="71"/>
      <c r="BB92" s="71"/>
    </row>
    <row r="93" spans="1:54" ht="20" outlineLevel="1">
      <c r="A93" s="64"/>
      <c r="B93" s="151"/>
      <c r="C93" s="151" t="s">
        <v>71</v>
      </c>
      <c r="D93" s="152" t="s">
        <v>273</v>
      </c>
      <c r="E93" s="153" t="s">
        <v>274</v>
      </c>
      <c r="F93" s="154" t="s">
        <v>94</v>
      </c>
      <c r="G93" s="154">
        <v>200</v>
      </c>
      <c r="H93" s="156">
        <v>16300</v>
      </c>
      <c r="I93" s="87">
        <f t="shared" si="117"/>
        <v>3260000</v>
      </c>
      <c r="J93" s="87">
        <f t="shared" si="118"/>
        <v>0</v>
      </c>
      <c r="K93" s="87">
        <f t="shared" si="119"/>
        <v>16300</v>
      </c>
      <c r="L93" s="87">
        <f t="shared" si="120"/>
        <v>3260000</v>
      </c>
      <c r="M93" s="87">
        <f t="shared" si="121"/>
        <v>0</v>
      </c>
      <c r="N93" s="88" t="e">
        <f t="array" aca="1" ref="N93" ca="1">K93/(1-_xludf.XLOOKUP(Datos_Proyecto!$D$2,BD!$AE$2:$AE$5,BD!$AH$2:$AH$5,0,0))</f>
        <v>#NAME?</v>
      </c>
      <c r="O93" s="88" t="e">
        <f t="shared" ca="1" si="122"/>
        <v>#NAME?</v>
      </c>
      <c r="P93" s="89">
        <f>K93/Datos_Proyecto!$H$2</f>
        <v>4.4054054054054053</v>
      </c>
      <c r="Q93" s="89">
        <f t="shared" si="123"/>
        <v>881.08108108108104</v>
      </c>
      <c r="R93" s="90" t="e">
        <f t="array" aca="1" ref="R93" ca="1">P93/(1-_xludf.XLOOKUP(Datos_Proyecto!$D$2,BD!$AE$2:$AE$5,BD!$AH$2:$AH$5,0,0))</f>
        <v>#NAME?</v>
      </c>
      <c r="S93" s="90" t="e">
        <f t="shared" ca="1" si="124"/>
        <v>#NAME?</v>
      </c>
      <c r="T93" s="148" t="e">
        <f t="shared" ca="1" si="125"/>
        <v>#NAME?</v>
      </c>
      <c r="U93" s="148" t="s">
        <v>66</v>
      </c>
      <c r="V93" s="101"/>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71"/>
      <c r="BA93" s="71"/>
      <c r="BB93" s="71"/>
    </row>
    <row r="94" spans="1:54" ht="20" outlineLevel="1">
      <c r="A94" s="64"/>
      <c r="B94" s="151" t="s">
        <v>253</v>
      </c>
      <c r="C94" s="151"/>
      <c r="D94" s="152" t="s">
        <v>275</v>
      </c>
      <c r="E94" s="153" t="s">
        <v>276</v>
      </c>
      <c r="F94" s="154" t="s">
        <v>94</v>
      </c>
      <c r="G94" s="157">
        <v>60</v>
      </c>
      <c r="H94" s="156">
        <v>10664.706</v>
      </c>
      <c r="I94" s="87">
        <f t="shared" si="117"/>
        <v>639882.36</v>
      </c>
      <c r="J94" s="87">
        <f t="shared" si="118"/>
        <v>2026.29414</v>
      </c>
      <c r="K94" s="87">
        <f t="shared" si="119"/>
        <v>12691.00014</v>
      </c>
      <c r="L94" s="87">
        <f t="shared" si="120"/>
        <v>761460.00840000005</v>
      </c>
      <c r="M94" s="87">
        <f t="shared" si="121"/>
        <v>121577.64840000001</v>
      </c>
      <c r="N94" s="88" t="e">
        <f t="array" aca="1" ref="N94" ca="1">K94/(1-_xludf.XLOOKUP(Datos_Proyecto!$D$2,BD!$AE$2:$AE$5,BD!$AH$2:$AH$5,0,0))</f>
        <v>#NAME?</v>
      </c>
      <c r="O94" s="88" t="e">
        <f t="shared" ca="1" si="122"/>
        <v>#NAME?</v>
      </c>
      <c r="P94" s="89">
        <f>K94/Datos_Proyecto!$H$2</f>
        <v>3.4300000378378379</v>
      </c>
      <c r="Q94" s="89">
        <f t="shared" si="123"/>
        <v>205.80000227027028</v>
      </c>
      <c r="R94" s="90" t="e">
        <f t="array" aca="1" ref="R94" ca="1">P94/(1-_xludf.XLOOKUP(Datos_Proyecto!$D$2,BD!$AE$2:$AE$5,BD!$AH$2:$AH$5,0,0))</f>
        <v>#NAME?</v>
      </c>
      <c r="S94" s="90" t="e">
        <f t="shared" ca="1" si="124"/>
        <v>#NAME?</v>
      </c>
      <c r="T94" s="148" t="e">
        <f t="shared" ca="1" si="125"/>
        <v>#NAME?</v>
      </c>
      <c r="U94" s="148" t="s">
        <v>66</v>
      </c>
      <c r="V94" s="101"/>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71"/>
      <c r="BA94" s="71"/>
      <c r="BB94" s="71"/>
    </row>
    <row r="95" spans="1:54" ht="20" outlineLevel="1">
      <c r="A95" s="64"/>
      <c r="B95" s="151" t="s">
        <v>262</v>
      </c>
      <c r="C95" s="151"/>
      <c r="D95" s="152" t="s">
        <v>277</v>
      </c>
      <c r="E95" s="153" t="s">
        <v>278</v>
      </c>
      <c r="F95" s="154" t="s">
        <v>279</v>
      </c>
      <c r="G95" s="157">
        <v>1</v>
      </c>
      <c r="H95" s="156">
        <v>1400000</v>
      </c>
      <c r="I95" s="87">
        <f t="shared" si="117"/>
        <v>1400000</v>
      </c>
      <c r="J95" s="87">
        <f t="shared" si="118"/>
        <v>266000</v>
      </c>
      <c r="K95" s="87">
        <f t="shared" si="119"/>
        <v>1666000</v>
      </c>
      <c r="L95" s="87">
        <f t="shared" si="120"/>
        <v>1666000</v>
      </c>
      <c r="M95" s="87">
        <f t="shared" si="121"/>
        <v>266000</v>
      </c>
      <c r="N95" s="88" t="e">
        <f t="array" aca="1" ref="N95" ca="1">K95/(1-_xludf.XLOOKUP(Datos_Proyecto!$D$2,BD!$AE$2:$AE$5,BD!$AH$2:$AH$5,0,0))</f>
        <v>#NAME?</v>
      </c>
      <c r="O95" s="88" t="e">
        <f t="shared" ca="1" si="122"/>
        <v>#NAME?</v>
      </c>
      <c r="P95" s="89">
        <f>K95/Datos_Proyecto!$H$2</f>
        <v>450.27027027027026</v>
      </c>
      <c r="Q95" s="89">
        <f t="shared" si="123"/>
        <v>450.27027027027026</v>
      </c>
      <c r="R95" s="90" t="e">
        <f t="array" aca="1" ref="R95" ca="1">P95/(1-_xludf.XLOOKUP(Datos_Proyecto!$D$2,BD!$AE$2:$AE$5,BD!$AH$2:$AH$5,0,0))</f>
        <v>#NAME?</v>
      </c>
      <c r="S95" s="90" t="e">
        <f t="shared" ca="1" si="124"/>
        <v>#NAME?</v>
      </c>
      <c r="T95" s="148" t="e">
        <f t="shared" ca="1" si="125"/>
        <v>#NAME?</v>
      </c>
      <c r="U95" s="148" t="s">
        <v>66</v>
      </c>
      <c r="V95" s="101"/>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71"/>
      <c r="BA95" s="71"/>
      <c r="BB95" s="71"/>
    </row>
    <row r="96" spans="1:54" ht="20">
      <c r="A96" s="64"/>
      <c r="B96" s="92"/>
      <c r="C96" s="92"/>
      <c r="D96" s="92" t="s">
        <v>280</v>
      </c>
      <c r="E96" s="93" t="s">
        <v>281</v>
      </c>
      <c r="F96" s="94"/>
      <c r="G96" s="94"/>
      <c r="H96" s="120">
        <f t="shared" ref="H96:T96" si="126">SUM(H97:H100)</f>
        <v>43046.218999999997</v>
      </c>
      <c r="I96" s="120">
        <f t="shared" si="126"/>
        <v>10077353.300000001</v>
      </c>
      <c r="J96" s="120">
        <f t="shared" si="126"/>
        <v>8178.78161</v>
      </c>
      <c r="K96" s="120">
        <f t="shared" si="126"/>
        <v>51225.000610000003</v>
      </c>
      <c r="L96" s="120">
        <f t="shared" si="126"/>
        <v>11992050.426999999</v>
      </c>
      <c r="M96" s="120">
        <f t="shared" si="126"/>
        <v>1914697.1270000001</v>
      </c>
      <c r="N96" s="97" t="e">
        <f t="shared" ca="1" si="126"/>
        <v>#NAME?</v>
      </c>
      <c r="O96" s="97" t="e">
        <f t="shared" ca="1" si="126"/>
        <v>#NAME?</v>
      </c>
      <c r="P96" s="95">
        <f t="shared" si="126"/>
        <v>13.844594759459458</v>
      </c>
      <c r="Q96" s="95">
        <f t="shared" si="126"/>
        <v>3241.0947099999998</v>
      </c>
      <c r="R96" s="95" t="e">
        <f t="shared" ca="1" si="126"/>
        <v>#NAME?</v>
      </c>
      <c r="S96" s="95" t="e">
        <f t="shared" ca="1" si="126"/>
        <v>#NAME?</v>
      </c>
      <c r="T96" s="121" t="e">
        <f t="shared" ca="1" si="126"/>
        <v>#NAME?</v>
      </c>
      <c r="U96" s="121" t="s">
        <v>66</v>
      </c>
      <c r="V96" s="101"/>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71"/>
      <c r="BA96" s="71"/>
      <c r="BB96" s="71"/>
    </row>
    <row r="97" spans="1:54" ht="20" outlineLevel="1">
      <c r="A97" s="64"/>
      <c r="B97" s="131"/>
      <c r="C97" s="131"/>
      <c r="D97" s="131" t="s">
        <v>282</v>
      </c>
      <c r="E97" s="153" t="s">
        <v>283</v>
      </c>
      <c r="F97" s="154" t="s">
        <v>154</v>
      </c>
      <c r="G97" s="157">
        <v>700</v>
      </c>
      <c r="H97" s="156">
        <v>11546.218999999999</v>
      </c>
      <c r="I97" s="87">
        <f t="shared" ref="I97:I100" si="127">H97*G97</f>
        <v>8082353.2999999998</v>
      </c>
      <c r="J97" s="87">
        <f t="shared" ref="J97:J100" si="128">IF(C97="BT",0,H97*0.19)</f>
        <v>2193.78161</v>
      </c>
      <c r="K97" s="87">
        <f t="shared" ref="K97:K100" si="129">H97+J97</f>
        <v>13740.000609999999</v>
      </c>
      <c r="L97" s="87">
        <f t="shared" ref="L97:L100" si="130">K97*G97</f>
        <v>9618000.4269999992</v>
      </c>
      <c r="M97" s="87">
        <f t="shared" ref="M97:M100" si="131">J97*G97</f>
        <v>1535647.1270000001</v>
      </c>
      <c r="N97" s="88" t="e">
        <f t="array" aca="1" ref="N97" ca="1">K97/(1-_xludf.XLOOKUP(Datos_Proyecto!$D$2,BD!$AE$2:$AE$5,BD!$AH$2:$AH$5,0,0))</f>
        <v>#NAME?</v>
      </c>
      <c r="O97" s="88" t="e">
        <f t="shared" ref="O97:O100" ca="1" si="132">N97*G97</f>
        <v>#NAME?</v>
      </c>
      <c r="P97" s="89">
        <f>K97/Datos_Proyecto!$H$2</f>
        <v>3.7135136783783782</v>
      </c>
      <c r="Q97" s="89">
        <f t="shared" ref="Q97:Q100" si="133">G97*P97</f>
        <v>2599.4595748648649</v>
      </c>
      <c r="R97" s="90" t="e">
        <f t="array" aca="1" ref="R97" ca="1">P97/(1-_xludf.XLOOKUP(Datos_Proyecto!$D$2,BD!$AE$2:$AE$5,BD!$AH$2:$AH$5,0,0))</f>
        <v>#NAME?</v>
      </c>
      <c r="S97" s="90" t="e">
        <f t="shared" ref="S97:S100" ca="1" si="134">R97*G97</f>
        <v>#NAME?</v>
      </c>
      <c r="T97" s="148" t="e">
        <f t="shared" ref="T97:T100" ca="1" si="135">O97</f>
        <v>#NAME?</v>
      </c>
      <c r="U97" s="148" t="s">
        <v>66</v>
      </c>
      <c r="V97" s="101"/>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71"/>
      <c r="BA97" s="71"/>
      <c r="BB97" s="71"/>
    </row>
    <row r="98" spans="1:54" ht="20" outlineLevel="1">
      <c r="A98" s="64"/>
      <c r="B98" s="131"/>
      <c r="C98" s="131"/>
      <c r="D98" s="131" t="s">
        <v>284</v>
      </c>
      <c r="E98" s="153" t="s">
        <v>285</v>
      </c>
      <c r="F98" s="154" t="s">
        <v>154</v>
      </c>
      <c r="G98" s="157">
        <v>150</v>
      </c>
      <c r="H98" s="156">
        <v>10500</v>
      </c>
      <c r="I98" s="87">
        <f t="shared" si="127"/>
        <v>1575000</v>
      </c>
      <c r="J98" s="87">
        <f t="shared" si="128"/>
        <v>1995</v>
      </c>
      <c r="K98" s="87">
        <f t="shared" si="129"/>
        <v>12495</v>
      </c>
      <c r="L98" s="87">
        <f t="shared" si="130"/>
        <v>1874250</v>
      </c>
      <c r="M98" s="87">
        <f t="shared" si="131"/>
        <v>299250</v>
      </c>
      <c r="N98" s="88" t="e">
        <f t="array" aca="1" ref="N98" ca="1">K98/(1-_xludf.XLOOKUP(Datos_Proyecto!$D$2,BD!$AE$2:$AE$5,BD!$AH$2:$AH$5,0,0))</f>
        <v>#NAME?</v>
      </c>
      <c r="O98" s="88" t="e">
        <f t="shared" ca="1" si="132"/>
        <v>#NAME?</v>
      </c>
      <c r="P98" s="89">
        <f>K98/Datos_Proyecto!$H$2</f>
        <v>3.3770270270270268</v>
      </c>
      <c r="Q98" s="89">
        <f t="shared" si="133"/>
        <v>506.55405405405401</v>
      </c>
      <c r="R98" s="90" t="e">
        <f t="array" aca="1" ref="R98" ca="1">P98/(1-_xludf.XLOOKUP(Datos_Proyecto!$D$2,BD!$AE$2:$AE$5,BD!$AH$2:$AH$5,0,0))</f>
        <v>#NAME?</v>
      </c>
      <c r="S98" s="90" t="e">
        <f t="shared" ca="1" si="134"/>
        <v>#NAME?</v>
      </c>
      <c r="T98" s="148" t="e">
        <f t="shared" ca="1" si="135"/>
        <v>#NAME?</v>
      </c>
      <c r="U98" s="148" t="s">
        <v>66</v>
      </c>
      <c r="V98" s="101"/>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71"/>
      <c r="BA98" s="71"/>
      <c r="BB98" s="71"/>
    </row>
    <row r="99" spans="1:54" ht="20" outlineLevel="1">
      <c r="A99" s="64"/>
      <c r="B99" s="131"/>
      <c r="C99" s="131"/>
      <c r="D99" s="131" t="s">
        <v>286</v>
      </c>
      <c r="E99" s="153" t="s">
        <v>287</v>
      </c>
      <c r="F99" s="154" t="s">
        <v>154</v>
      </c>
      <c r="G99" s="157">
        <v>20</v>
      </c>
      <c r="H99" s="156">
        <v>10500</v>
      </c>
      <c r="I99" s="87">
        <f t="shared" si="127"/>
        <v>210000</v>
      </c>
      <c r="J99" s="87">
        <f t="shared" si="128"/>
        <v>1995</v>
      </c>
      <c r="K99" s="87">
        <f t="shared" si="129"/>
        <v>12495</v>
      </c>
      <c r="L99" s="87">
        <f t="shared" si="130"/>
        <v>249900</v>
      </c>
      <c r="M99" s="87">
        <f t="shared" si="131"/>
        <v>39900</v>
      </c>
      <c r="N99" s="88" t="e">
        <f t="array" aca="1" ref="N99" ca="1">K99/(1-_xludf.XLOOKUP(Datos_Proyecto!$D$2,BD!$AE$2:$AE$5,BD!$AH$2:$AH$5,0,0))</f>
        <v>#NAME?</v>
      </c>
      <c r="O99" s="88" t="e">
        <f t="shared" ca="1" si="132"/>
        <v>#NAME?</v>
      </c>
      <c r="P99" s="89">
        <f>K99/Datos_Proyecto!$H$2</f>
        <v>3.3770270270270268</v>
      </c>
      <c r="Q99" s="89">
        <f t="shared" si="133"/>
        <v>67.540540540540533</v>
      </c>
      <c r="R99" s="90" t="e">
        <f t="array" aca="1" ref="R99" ca="1">P99/(1-_xludf.XLOOKUP(Datos_Proyecto!$D$2,BD!$AE$2:$AE$5,BD!$AH$2:$AH$5,0,0))</f>
        <v>#NAME?</v>
      </c>
      <c r="S99" s="90" t="e">
        <f t="shared" ca="1" si="134"/>
        <v>#NAME?</v>
      </c>
      <c r="T99" s="148" t="e">
        <f t="shared" ca="1" si="135"/>
        <v>#NAME?</v>
      </c>
      <c r="U99" s="148" t="s">
        <v>66</v>
      </c>
      <c r="V99" s="101"/>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71"/>
      <c r="BA99" s="71"/>
      <c r="BB99" s="71"/>
    </row>
    <row r="100" spans="1:54" ht="20" outlineLevel="1">
      <c r="A100" s="64"/>
      <c r="B100" s="131"/>
      <c r="C100" s="131"/>
      <c r="D100" s="131" t="s">
        <v>288</v>
      </c>
      <c r="E100" s="153" t="s">
        <v>289</v>
      </c>
      <c r="F100" s="154" t="s">
        <v>154</v>
      </c>
      <c r="G100" s="157">
        <v>20</v>
      </c>
      <c r="H100" s="156">
        <v>10500</v>
      </c>
      <c r="I100" s="87">
        <f t="shared" si="127"/>
        <v>210000</v>
      </c>
      <c r="J100" s="87">
        <f t="shared" si="128"/>
        <v>1995</v>
      </c>
      <c r="K100" s="87">
        <f t="shared" si="129"/>
        <v>12495</v>
      </c>
      <c r="L100" s="87">
        <f t="shared" si="130"/>
        <v>249900</v>
      </c>
      <c r="M100" s="87">
        <f t="shared" si="131"/>
        <v>39900</v>
      </c>
      <c r="N100" s="88" t="e">
        <f t="array" aca="1" ref="N100" ca="1">K100/(1-_xludf.XLOOKUP(Datos_Proyecto!$D$2,BD!$AE$2:$AE$5,BD!$AH$2:$AH$5,0,0))</f>
        <v>#NAME?</v>
      </c>
      <c r="O100" s="88" t="e">
        <f t="shared" ca="1" si="132"/>
        <v>#NAME?</v>
      </c>
      <c r="P100" s="89">
        <f>K100/Datos_Proyecto!$H$2</f>
        <v>3.3770270270270268</v>
      </c>
      <c r="Q100" s="89">
        <f t="shared" si="133"/>
        <v>67.540540540540533</v>
      </c>
      <c r="R100" s="90" t="e">
        <f t="array" aca="1" ref="R100" ca="1">P100/(1-_xludf.XLOOKUP(Datos_Proyecto!$D$2,BD!$AE$2:$AE$5,BD!$AH$2:$AH$5,0,0))</f>
        <v>#NAME?</v>
      </c>
      <c r="S100" s="90" t="e">
        <f t="shared" ca="1" si="134"/>
        <v>#NAME?</v>
      </c>
      <c r="T100" s="148" t="e">
        <f t="shared" ca="1" si="135"/>
        <v>#NAME?</v>
      </c>
      <c r="U100" s="148" t="s">
        <v>66</v>
      </c>
      <c r="V100" s="101"/>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71"/>
      <c r="BA100" s="71"/>
      <c r="BB100" s="71"/>
    </row>
    <row r="101" spans="1:54" ht="20">
      <c r="A101" s="64"/>
      <c r="B101" s="92"/>
      <c r="C101" s="92"/>
      <c r="D101" s="92" t="s">
        <v>290</v>
      </c>
      <c r="E101" s="93" t="s">
        <v>291</v>
      </c>
      <c r="F101" s="94"/>
      <c r="G101" s="121"/>
      <c r="H101" s="120">
        <f t="shared" ref="H101:T101" si="136">SUM(H102:H127)</f>
        <v>2378941</v>
      </c>
      <c r="I101" s="120">
        <f t="shared" si="136"/>
        <v>62377253</v>
      </c>
      <c r="J101" s="120">
        <f t="shared" si="136"/>
        <v>45932.31</v>
      </c>
      <c r="K101" s="120">
        <f t="shared" si="136"/>
        <v>2424873.31</v>
      </c>
      <c r="L101" s="120">
        <f t="shared" si="136"/>
        <v>62657454.170000009</v>
      </c>
      <c r="M101" s="120">
        <f t="shared" si="136"/>
        <v>280201.17</v>
      </c>
      <c r="N101" s="97" t="e">
        <f t="shared" ca="1" si="136"/>
        <v>#NAME?</v>
      </c>
      <c r="O101" s="97" t="e">
        <f t="shared" ca="1" si="136"/>
        <v>#NAME?</v>
      </c>
      <c r="P101" s="95">
        <f t="shared" si="136"/>
        <v>655.37116486486491</v>
      </c>
      <c r="Q101" s="95">
        <f t="shared" si="136"/>
        <v>16934.447072972969</v>
      </c>
      <c r="R101" s="95" t="e">
        <f t="shared" ca="1" si="136"/>
        <v>#NAME?</v>
      </c>
      <c r="S101" s="95" t="e">
        <f t="shared" ca="1" si="136"/>
        <v>#NAME?</v>
      </c>
      <c r="T101" s="121" t="e">
        <f t="shared" ca="1" si="136"/>
        <v>#NAME?</v>
      </c>
      <c r="U101" s="121" t="s">
        <v>66</v>
      </c>
      <c r="V101" s="101"/>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71"/>
      <c r="BA101" s="71"/>
      <c r="BB101" s="71"/>
    </row>
    <row r="102" spans="1:54" ht="20" outlineLevel="1">
      <c r="A102" s="64"/>
      <c r="B102" s="131"/>
      <c r="C102" s="131" t="s">
        <v>71</v>
      </c>
      <c r="D102" s="131" t="s">
        <v>292</v>
      </c>
      <c r="E102" s="153" t="s">
        <v>293</v>
      </c>
      <c r="F102" s="131" t="s">
        <v>94</v>
      </c>
      <c r="G102" s="157">
        <v>4</v>
      </c>
      <c r="H102" s="156">
        <v>52000</v>
      </c>
      <c r="I102" s="87">
        <f t="shared" ref="I102:I127" si="137">H102*G102</f>
        <v>208000</v>
      </c>
      <c r="J102" s="87">
        <f t="shared" ref="J102:J127" si="138">IF(C102="BT",0,H102*0.19)</f>
        <v>0</v>
      </c>
      <c r="K102" s="87">
        <f t="shared" ref="K102:K127" si="139">H102+J102</f>
        <v>52000</v>
      </c>
      <c r="L102" s="87">
        <f t="shared" ref="L102:L127" si="140">K102*G102</f>
        <v>208000</v>
      </c>
      <c r="M102" s="87">
        <f t="shared" ref="M102:M127" si="141">J102*G102</f>
        <v>0</v>
      </c>
      <c r="N102" s="88" t="e">
        <f t="array" aca="1" ref="N102" ca="1">K102/(1-_xludf.XLOOKUP(Datos_Proyecto!$D$2,BD!$AE$2:$AE$5,BD!$AH$2:$AH$5,0,0))</f>
        <v>#NAME?</v>
      </c>
      <c r="O102" s="88" t="e">
        <f t="shared" ref="O102:O127" ca="1" si="142">N102*G102</f>
        <v>#NAME?</v>
      </c>
      <c r="P102" s="89">
        <f>K102/Datos_Proyecto!$H$2</f>
        <v>14.054054054054054</v>
      </c>
      <c r="Q102" s="89">
        <f t="shared" ref="Q102:Q127" si="143">G102*P102</f>
        <v>56.216216216216218</v>
      </c>
      <c r="R102" s="90" t="e">
        <f t="array" aca="1" ref="R102" ca="1">P102/(1-_xludf.XLOOKUP(Datos_Proyecto!$D$2,BD!$AE$2:$AE$5,BD!$AH$2:$AH$5,0,0))</f>
        <v>#NAME?</v>
      </c>
      <c r="S102" s="90" t="e">
        <f t="shared" ref="S102:S127" ca="1" si="144">R102*G102</f>
        <v>#NAME?</v>
      </c>
      <c r="T102" s="148" t="e">
        <f t="shared" ref="T102:T127" ca="1" si="145">O102</f>
        <v>#NAME?</v>
      </c>
      <c r="U102" s="148" t="s">
        <v>66</v>
      </c>
      <c r="V102" s="101"/>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71"/>
      <c r="BA102" s="71"/>
      <c r="BB102" s="71"/>
    </row>
    <row r="103" spans="1:54" ht="20" outlineLevel="1">
      <c r="A103" s="64"/>
      <c r="B103" s="131"/>
      <c r="C103" s="131" t="s">
        <v>71</v>
      </c>
      <c r="D103" s="131" t="s">
        <v>294</v>
      </c>
      <c r="E103" s="153" t="s">
        <v>295</v>
      </c>
      <c r="F103" s="131" t="s">
        <v>94</v>
      </c>
      <c r="G103" s="157">
        <v>50</v>
      </c>
      <c r="H103" s="156">
        <v>150000</v>
      </c>
      <c r="I103" s="87">
        <f t="shared" si="137"/>
        <v>7500000</v>
      </c>
      <c r="J103" s="87">
        <f t="shared" si="138"/>
        <v>0</v>
      </c>
      <c r="K103" s="87">
        <f t="shared" si="139"/>
        <v>150000</v>
      </c>
      <c r="L103" s="87">
        <f t="shared" si="140"/>
        <v>7500000</v>
      </c>
      <c r="M103" s="87">
        <f t="shared" si="141"/>
        <v>0</v>
      </c>
      <c r="N103" s="88" t="e">
        <f t="array" aca="1" ref="N103" ca="1">K103/(1-_xludf.XLOOKUP(Datos_Proyecto!$D$2,BD!$AE$2:$AE$5,BD!$AH$2:$AH$5,0,0))</f>
        <v>#NAME?</v>
      </c>
      <c r="O103" s="88" t="e">
        <f t="shared" ca="1" si="142"/>
        <v>#NAME?</v>
      </c>
      <c r="P103" s="89">
        <f>K103/Datos_Proyecto!$H$2</f>
        <v>40.54054054054054</v>
      </c>
      <c r="Q103" s="89">
        <f t="shared" si="143"/>
        <v>2027.0270270270271</v>
      </c>
      <c r="R103" s="90" t="e">
        <f t="array" aca="1" ref="R103" ca="1">P103/(1-_xludf.XLOOKUP(Datos_Proyecto!$D$2,BD!$AE$2:$AE$5,BD!$AH$2:$AH$5,0,0))</f>
        <v>#NAME?</v>
      </c>
      <c r="S103" s="90" t="e">
        <f t="shared" ca="1" si="144"/>
        <v>#NAME?</v>
      </c>
      <c r="T103" s="148" t="e">
        <f t="shared" ca="1" si="145"/>
        <v>#NAME?</v>
      </c>
      <c r="U103" s="148" t="s">
        <v>66</v>
      </c>
      <c r="V103" s="101"/>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71"/>
      <c r="BA103" s="71"/>
      <c r="BB103" s="71"/>
    </row>
    <row r="104" spans="1:54" ht="20" outlineLevel="1">
      <c r="A104" s="64"/>
      <c r="B104" s="131"/>
      <c r="C104" s="131"/>
      <c r="D104" s="131" t="s">
        <v>296</v>
      </c>
      <c r="E104" s="153" t="s">
        <v>297</v>
      </c>
      <c r="F104" s="131" t="s">
        <v>94</v>
      </c>
      <c r="G104" s="157">
        <v>2</v>
      </c>
      <c r="H104" s="156">
        <v>1038</v>
      </c>
      <c r="I104" s="87">
        <f t="shared" si="137"/>
        <v>2076</v>
      </c>
      <c r="J104" s="87">
        <f t="shared" si="138"/>
        <v>197.22</v>
      </c>
      <c r="K104" s="87">
        <f t="shared" si="139"/>
        <v>1235.22</v>
      </c>
      <c r="L104" s="87">
        <f t="shared" si="140"/>
        <v>2470.44</v>
      </c>
      <c r="M104" s="87">
        <f t="shared" si="141"/>
        <v>394.44</v>
      </c>
      <c r="N104" s="88" t="e">
        <f t="array" aca="1" ref="N104" ca="1">K104/(1-_xludf.XLOOKUP(Datos_Proyecto!$D$2,BD!$AE$2:$AE$5,BD!$AH$2:$AH$5,0,0))</f>
        <v>#NAME?</v>
      </c>
      <c r="O104" s="88" t="e">
        <f t="shared" ca="1" si="142"/>
        <v>#NAME?</v>
      </c>
      <c r="P104" s="89">
        <f>K104/Datos_Proyecto!$H$2</f>
        <v>0.33384324324324327</v>
      </c>
      <c r="Q104" s="89">
        <f t="shared" si="143"/>
        <v>0.66768648648648654</v>
      </c>
      <c r="R104" s="90" t="e">
        <f t="array" aca="1" ref="R104" ca="1">P104/(1-_xludf.XLOOKUP(Datos_Proyecto!$D$2,BD!$AE$2:$AE$5,BD!$AH$2:$AH$5,0,0))</f>
        <v>#NAME?</v>
      </c>
      <c r="S104" s="90" t="e">
        <f t="shared" ca="1" si="144"/>
        <v>#NAME?</v>
      </c>
      <c r="T104" s="148" t="e">
        <f t="shared" ca="1" si="145"/>
        <v>#NAME?</v>
      </c>
      <c r="U104" s="148" t="s">
        <v>66</v>
      </c>
      <c r="V104" s="101"/>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71"/>
      <c r="BA104" s="71"/>
      <c r="BB104" s="71"/>
    </row>
    <row r="105" spans="1:54" ht="20" outlineLevel="1">
      <c r="A105" s="64"/>
      <c r="B105" s="131"/>
      <c r="C105" s="131" t="s">
        <v>71</v>
      </c>
      <c r="D105" s="131" t="s">
        <v>298</v>
      </c>
      <c r="E105" s="153" t="s">
        <v>299</v>
      </c>
      <c r="F105" s="131" t="s">
        <v>94</v>
      </c>
      <c r="G105" s="157">
        <v>1</v>
      </c>
      <c r="H105" s="156">
        <v>588700</v>
      </c>
      <c r="I105" s="87">
        <f t="shared" si="137"/>
        <v>588700</v>
      </c>
      <c r="J105" s="87">
        <f t="shared" si="138"/>
        <v>0</v>
      </c>
      <c r="K105" s="87">
        <f t="shared" si="139"/>
        <v>588700</v>
      </c>
      <c r="L105" s="87">
        <f t="shared" si="140"/>
        <v>588700</v>
      </c>
      <c r="M105" s="87">
        <f t="shared" si="141"/>
        <v>0</v>
      </c>
      <c r="N105" s="88" t="e">
        <f t="array" aca="1" ref="N105" ca="1">K105/(1-_xludf.XLOOKUP(Datos_Proyecto!$D$2,BD!$AE$2:$AE$5,BD!$AH$2:$AH$5,0,0))</f>
        <v>#NAME?</v>
      </c>
      <c r="O105" s="88" t="e">
        <f t="shared" ca="1" si="142"/>
        <v>#NAME?</v>
      </c>
      <c r="P105" s="89">
        <f>K105/Datos_Proyecto!$H$2</f>
        <v>159.1081081081081</v>
      </c>
      <c r="Q105" s="89">
        <f t="shared" si="143"/>
        <v>159.1081081081081</v>
      </c>
      <c r="R105" s="90" t="e">
        <f t="array" aca="1" ref="R105" ca="1">P105/(1-_xludf.XLOOKUP(Datos_Proyecto!$D$2,BD!$AE$2:$AE$5,BD!$AH$2:$AH$5,0,0))</f>
        <v>#NAME?</v>
      </c>
      <c r="S105" s="90" t="e">
        <f t="shared" ca="1" si="144"/>
        <v>#NAME?</v>
      </c>
      <c r="T105" s="148" t="e">
        <f t="shared" ca="1" si="145"/>
        <v>#NAME?</v>
      </c>
      <c r="U105" s="148" t="s">
        <v>66</v>
      </c>
      <c r="V105" s="101"/>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71"/>
      <c r="BA105" s="71"/>
      <c r="BB105" s="71"/>
    </row>
    <row r="106" spans="1:54" ht="20" outlineLevel="1">
      <c r="A106" s="64"/>
      <c r="B106" s="131"/>
      <c r="C106" s="131" t="s">
        <v>71</v>
      </c>
      <c r="D106" s="131" t="s">
        <v>300</v>
      </c>
      <c r="E106" s="149" t="s">
        <v>301</v>
      </c>
      <c r="F106" s="158" t="s">
        <v>94</v>
      </c>
      <c r="G106" s="159">
        <v>400</v>
      </c>
      <c r="H106" s="160">
        <v>104851</v>
      </c>
      <c r="I106" s="87">
        <f t="shared" si="137"/>
        <v>41940400</v>
      </c>
      <c r="J106" s="87">
        <f t="shared" si="138"/>
        <v>0</v>
      </c>
      <c r="K106" s="87">
        <f t="shared" si="139"/>
        <v>104851</v>
      </c>
      <c r="L106" s="87">
        <f t="shared" si="140"/>
        <v>41940400</v>
      </c>
      <c r="M106" s="87">
        <f t="shared" si="141"/>
        <v>0</v>
      </c>
      <c r="N106" s="88" t="e">
        <f t="array" aca="1" ref="N106" ca="1">K106/(1-_xludf.XLOOKUP(Datos_Proyecto!$D$2,BD!$AE$2:$AE$5,BD!$AH$2:$AH$5,0,0))</f>
        <v>#NAME?</v>
      </c>
      <c r="O106" s="88" t="e">
        <f t="shared" ca="1" si="142"/>
        <v>#NAME?</v>
      </c>
      <c r="P106" s="89">
        <f>K106/Datos_Proyecto!$H$2</f>
        <v>28.338108108108109</v>
      </c>
      <c r="Q106" s="89">
        <f t="shared" si="143"/>
        <v>11335.243243243243</v>
      </c>
      <c r="R106" s="90" t="e">
        <f t="array" aca="1" ref="R106" ca="1">P106/(1-_xludf.XLOOKUP(Datos_Proyecto!$D$2,BD!$AE$2:$AE$5,BD!$AH$2:$AH$5,0,0))</f>
        <v>#NAME?</v>
      </c>
      <c r="S106" s="90" t="e">
        <f t="shared" ca="1" si="144"/>
        <v>#NAME?</v>
      </c>
      <c r="T106" s="148" t="e">
        <f t="shared" ca="1" si="145"/>
        <v>#NAME?</v>
      </c>
      <c r="U106" s="148" t="s">
        <v>66</v>
      </c>
      <c r="V106" s="101"/>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71"/>
      <c r="BA106" s="71"/>
      <c r="BB106" s="71"/>
    </row>
    <row r="107" spans="1:54" ht="20" outlineLevel="1">
      <c r="A107" s="64"/>
      <c r="B107" s="131"/>
      <c r="C107" s="131" t="s">
        <v>71</v>
      </c>
      <c r="D107" s="131" t="s">
        <v>302</v>
      </c>
      <c r="E107" s="115" t="s">
        <v>303</v>
      </c>
      <c r="F107" s="131" t="s">
        <v>94</v>
      </c>
      <c r="G107" s="157">
        <v>10</v>
      </c>
      <c r="H107" s="156">
        <v>5700</v>
      </c>
      <c r="I107" s="87">
        <f t="shared" si="137"/>
        <v>57000</v>
      </c>
      <c r="J107" s="87">
        <f t="shared" si="138"/>
        <v>0</v>
      </c>
      <c r="K107" s="87">
        <f t="shared" si="139"/>
        <v>5700</v>
      </c>
      <c r="L107" s="87">
        <f t="shared" si="140"/>
        <v>57000</v>
      </c>
      <c r="M107" s="87">
        <f t="shared" si="141"/>
        <v>0</v>
      </c>
      <c r="N107" s="88" t="e">
        <f t="array" aca="1" ref="N107" ca="1">K107/(1-_xludf.XLOOKUP(Datos_Proyecto!$D$2,BD!$AE$2:$AE$5,BD!$AH$2:$AH$5,0,0))</f>
        <v>#NAME?</v>
      </c>
      <c r="O107" s="88" t="e">
        <f t="shared" ca="1" si="142"/>
        <v>#NAME?</v>
      </c>
      <c r="P107" s="89">
        <f>K107/Datos_Proyecto!$H$2</f>
        <v>1.5405405405405406</v>
      </c>
      <c r="Q107" s="89">
        <f t="shared" si="143"/>
        <v>15.405405405405405</v>
      </c>
      <c r="R107" s="90" t="e">
        <f t="array" aca="1" ref="R107" ca="1">P107/(1-_xludf.XLOOKUP(Datos_Proyecto!$D$2,BD!$AE$2:$AE$5,BD!$AH$2:$AH$5,0,0))</f>
        <v>#NAME?</v>
      </c>
      <c r="S107" s="90" t="e">
        <f t="shared" ca="1" si="144"/>
        <v>#NAME?</v>
      </c>
      <c r="T107" s="148" t="e">
        <f t="shared" ca="1" si="145"/>
        <v>#NAME?</v>
      </c>
      <c r="U107" s="148" t="s">
        <v>66</v>
      </c>
      <c r="V107" s="101"/>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71"/>
      <c r="BA107" s="71"/>
      <c r="BB107" s="71"/>
    </row>
    <row r="108" spans="1:54" ht="20" outlineLevel="1">
      <c r="A108" s="64"/>
      <c r="B108" s="131"/>
      <c r="C108" s="131" t="s">
        <v>71</v>
      </c>
      <c r="D108" s="131" t="s">
        <v>304</v>
      </c>
      <c r="E108" s="153" t="s">
        <v>305</v>
      </c>
      <c r="F108" s="131" t="s">
        <v>94</v>
      </c>
      <c r="G108" s="157">
        <v>6</v>
      </c>
      <c r="H108" s="156">
        <v>23000</v>
      </c>
      <c r="I108" s="87">
        <f t="shared" si="137"/>
        <v>138000</v>
      </c>
      <c r="J108" s="87">
        <f t="shared" si="138"/>
        <v>0</v>
      </c>
      <c r="K108" s="87">
        <f t="shared" si="139"/>
        <v>23000</v>
      </c>
      <c r="L108" s="87">
        <f t="shared" si="140"/>
        <v>138000</v>
      </c>
      <c r="M108" s="87">
        <f t="shared" si="141"/>
        <v>0</v>
      </c>
      <c r="N108" s="88" t="e">
        <f t="array" aca="1" ref="N108" ca="1">K108/(1-_xludf.XLOOKUP(Datos_Proyecto!$D$2,BD!$AE$2:$AE$5,BD!$AH$2:$AH$5,0,0))</f>
        <v>#NAME?</v>
      </c>
      <c r="O108" s="88" t="e">
        <f t="shared" ca="1" si="142"/>
        <v>#NAME?</v>
      </c>
      <c r="P108" s="89">
        <f>K108/Datos_Proyecto!$H$2</f>
        <v>6.2162162162162158</v>
      </c>
      <c r="Q108" s="89">
        <f t="shared" si="143"/>
        <v>37.297297297297291</v>
      </c>
      <c r="R108" s="90" t="e">
        <f t="array" aca="1" ref="R108" ca="1">P108/(1-_xludf.XLOOKUP(Datos_Proyecto!$D$2,BD!$AE$2:$AE$5,BD!$AH$2:$AH$5,0,0))</f>
        <v>#NAME?</v>
      </c>
      <c r="S108" s="90" t="e">
        <f t="shared" ca="1" si="144"/>
        <v>#NAME?</v>
      </c>
      <c r="T108" s="148" t="e">
        <f t="shared" ca="1" si="145"/>
        <v>#NAME?</v>
      </c>
      <c r="U108" s="148" t="s">
        <v>66</v>
      </c>
      <c r="V108" s="101"/>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71"/>
      <c r="BA108" s="71"/>
      <c r="BB108" s="71"/>
    </row>
    <row r="109" spans="1:54" ht="20" outlineLevel="1">
      <c r="A109" s="64"/>
      <c r="B109" s="131"/>
      <c r="C109" s="131" t="s">
        <v>71</v>
      </c>
      <c r="D109" s="131" t="s">
        <v>306</v>
      </c>
      <c r="E109" s="153" t="s">
        <v>307</v>
      </c>
      <c r="F109" s="131" t="s">
        <v>94</v>
      </c>
      <c r="G109" s="157">
        <v>8</v>
      </c>
      <c r="H109" s="156">
        <v>163837</v>
      </c>
      <c r="I109" s="87">
        <f t="shared" si="137"/>
        <v>1310696</v>
      </c>
      <c r="J109" s="87">
        <f t="shared" si="138"/>
        <v>0</v>
      </c>
      <c r="K109" s="87">
        <f t="shared" si="139"/>
        <v>163837</v>
      </c>
      <c r="L109" s="87">
        <f t="shared" si="140"/>
        <v>1310696</v>
      </c>
      <c r="M109" s="87">
        <f t="shared" si="141"/>
        <v>0</v>
      </c>
      <c r="N109" s="88" t="e">
        <f t="array" aca="1" ref="N109" ca="1">K109/(1-_xludf.XLOOKUP(Datos_Proyecto!$D$2,BD!$AE$2:$AE$5,BD!$AH$2:$AH$5,0,0))</f>
        <v>#NAME?</v>
      </c>
      <c r="O109" s="88" t="e">
        <f t="shared" ca="1" si="142"/>
        <v>#NAME?</v>
      </c>
      <c r="P109" s="89">
        <f>K109/Datos_Proyecto!$H$2</f>
        <v>44.280270270270272</v>
      </c>
      <c r="Q109" s="89">
        <f t="shared" si="143"/>
        <v>354.24216216216217</v>
      </c>
      <c r="R109" s="90" t="e">
        <f t="array" aca="1" ref="R109" ca="1">P109/(1-_xludf.XLOOKUP(Datos_Proyecto!$D$2,BD!$AE$2:$AE$5,BD!$AH$2:$AH$5,0,0))</f>
        <v>#NAME?</v>
      </c>
      <c r="S109" s="90" t="e">
        <f t="shared" ca="1" si="144"/>
        <v>#NAME?</v>
      </c>
      <c r="T109" s="148" t="e">
        <f t="shared" ca="1" si="145"/>
        <v>#NAME?</v>
      </c>
      <c r="U109" s="148" t="s">
        <v>66</v>
      </c>
      <c r="V109" s="101"/>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71"/>
      <c r="BA109" s="71"/>
      <c r="BB109" s="71"/>
    </row>
    <row r="110" spans="1:54" ht="20" outlineLevel="1">
      <c r="A110" s="64"/>
      <c r="B110" s="131"/>
      <c r="C110" s="131" t="s">
        <v>71</v>
      </c>
      <c r="D110" s="131" t="s">
        <v>308</v>
      </c>
      <c r="E110" s="153" t="s">
        <v>309</v>
      </c>
      <c r="F110" s="131" t="s">
        <v>94</v>
      </c>
      <c r="G110" s="157">
        <v>1</v>
      </c>
      <c r="H110" s="156">
        <v>558910</v>
      </c>
      <c r="I110" s="87">
        <f t="shared" si="137"/>
        <v>558910</v>
      </c>
      <c r="J110" s="87">
        <f t="shared" si="138"/>
        <v>0</v>
      </c>
      <c r="K110" s="87">
        <f t="shared" si="139"/>
        <v>558910</v>
      </c>
      <c r="L110" s="87">
        <f t="shared" si="140"/>
        <v>558910</v>
      </c>
      <c r="M110" s="87">
        <f t="shared" si="141"/>
        <v>0</v>
      </c>
      <c r="N110" s="88" t="e">
        <f t="array" aca="1" ref="N110" ca="1">K110/(1-_xludf.XLOOKUP(Datos_Proyecto!$D$2,BD!$AE$2:$AE$5,BD!$AH$2:$AH$5,0,0))</f>
        <v>#NAME?</v>
      </c>
      <c r="O110" s="88" t="e">
        <f t="shared" ca="1" si="142"/>
        <v>#NAME?</v>
      </c>
      <c r="P110" s="89">
        <f>K110/Datos_Proyecto!$H$2</f>
        <v>151.05675675675676</v>
      </c>
      <c r="Q110" s="89">
        <f t="shared" si="143"/>
        <v>151.05675675675676</v>
      </c>
      <c r="R110" s="90" t="e">
        <f t="array" aca="1" ref="R110" ca="1">P110/(1-_xludf.XLOOKUP(Datos_Proyecto!$D$2,BD!$AE$2:$AE$5,BD!$AH$2:$AH$5,0,0))</f>
        <v>#NAME?</v>
      </c>
      <c r="S110" s="90" t="e">
        <f t="shared" ca="1" si="144"/>
        <v>#NAME?</v>
      </c>
      <c r="T110" s="148" t="e">
        <f t="shared" ca="1" si="145"/>
        <v>#NAME?</v>
      </c>
      <c r="U110" s="148" t="s">
        <v>66</v>
      </c>
      <c r="V110" s="101"/>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71"/>
      <c r="BA110" s="71"/>
      <c r="BB110" s="71"/>
    </row>
    <row r="111" spans="1:54" ht="40" outlineLevel="1">
      <c r="A111" s="64"/>
      <c r="B111" s="131"/>
      <c r="C111" s="131" t="s">
        <v>71</v>
      </c>
      <c r="D111" s="131" t="s">
        <v>310</v>
      </c>
      <c r="E111" s="153" t="s">
        <v>311</v>
      </c>
      <c r="F111" s="131" t="s">
        <v>94</v>
      </c>
      <c r="G111" s="157">
        <v>24</v>
      </c>
      <c r="H111" s="156">
        <v>326146</v>
      </c>
      <c r="I111" s="87">
        <f t="shared" si="137"/>
        <v>7827504</v>
      </c>
      <c r="J111" s="87">
        <f t="shared" si="138"/>
        <v>0</v>
      </c>
      <c r="K111" s="87">
        <f t="shared" si="139"/>
        <v>326146</v>
      </c>
      <c r="L111" s="87">
        <f t="shared" si="140"/>
        <v>7827504</v>
      </c>
      <c r="M111" s="87">
        <f t="shared" si="141"/>
        <v>0</v>
      </c>
      <c r="N111" s="88" t="e">
        <f t="array" aca="1" ref="N111" ca="1">K111/(1-_xludf.XLOOKUP(Datos_Proyecto!$D$2,BD!$AE$2:$AE$5,BD!$AH$2:$AH$5,0,0))</f>
        <v>#NAME?</v>
      </c>
      <c r="O111" s="88" t="e">
        <f t="shared" ca="1" si="142"/>
        <v>#NAME?</v>
      </c>
      <c r="P111" s="89">
        <f>K111/Datos_Proyecto!$H$2</f>
        <v>88.147567567567563</v>
      </c>
      <c r="Q111" s="89">
        <f t="shared" si="143"/>
        <v>2115.5416216216217</v>
      </c>
      <c r="R111" s="90" t="e">
        <f t="array" aca="1" ref="R111" ca="1">P111/(1-_xludf.XLOOKUP(Datos_Proyecto!$D$2,BD!$AE$2:$AE$5,BD!$AH$2:$AH$5,0,0))</f>
        <v>#NAME?</v>
      </c>
      <c r="S111" s="90" t="e">
        <f t="shared" ca="1" si="144"/>
        <v>#NAME?</v>
      </c>
      <c r="T111" s="148" t="e">
        <f t="shared" ca="1" si="145"/>
        <v>#NAME?</v>
      </c>
      <c r="U111" s="148" t="s">
        <v>66</v>
      </c>
      <c r="V111" s="101"/>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71"/>
      <c r="BA111" s="71"/>
      <c r="BB111" s="71"/>
    </row>
    <row r="112" spans="1:54" ht="20" outlineLevel="1">
      <c r="A112" s="64"/>
      <c r="B112" s="131"/>
      <c r="C112" s="131" t="s">
        <v>71</v>
      </c>
      <c r="D112" s="131" t="s">
        <v>312</v>
      </c>
      <c r="E112" s="153" t="s">
        <v>313</v>
      </c>
      <c r="F112" s="131" t="s">
        <v>94</v>
      </c>
      <c r="G112" s="157">
        <v>100</v>
      </c>
      <c r="H112" s="156">
        <v>3698</v>
      </c>
      <c r="I112" s="87">
        <f t="shared" si="137"/>
        <v>369800</v>
      </c>
      <c r="J112" s="87">
        <f t="shared" si="138"/>
        <v>0</v>
      </c>
      <c r="K112" s="87">
        <f t="shared" si="139"/>
        <v>3698</v>
      </c>
      <c r="L112" s="87">
        <f t="shared" si="140"/>
        <v>369800</v>
      </c>
      <c r="M112" s="87">
        <f t="shared" si="141"/>
        <v>0</v>
      </c>
      <c r="N112" s="88" t="e">
        <f t="array" aca="1" ref="N112" ca="1">K112/(1-_xludf.XLOOKUP(Datos_Proyecto!$D$2,BD!$AE$2:$AE$5,BD!$AH$2:$AH$5,0,0))</f>
        <v>#NAME?</v>
      </c>
      <c r="O112" s="88" t="e">
        <f t="shared" ca="1" si="142"/>
        <v>#NAME?</v>
      </c>
      <c r="P112" s="89">
        <f>K112/Datos_Proyecto!$H$2</f>
        <v>0.99945945945945946</v>
      </c>
      <c r="Q112" s="89">
        <f t="shared" si="143"/>
        <v>99.945945945945951</v>
      </c>
      <c r="R112" s="90" t="e">
        <f t="array" aca="1" ref="R112" ca="1">P112/(1-_xludf.XLOOKUP(Datos_Proyecto!$D$2,BD!$AE$2:$AE$5,BD!$AH$2:$AH$5,0,0))</f>
        <v>#NAME?</v>
      </c>
      <c r="S112" s="90" t="e">
        <f t="shared" ca="1" si="144"/>
        <v>#NAME?</v>
      </c>
      <c r="T112" s="148" t="e">
        <f t="shared" ca="1" si="145"/>
        <v>#NAME?</v>
      </c>
      <c r="U112" s="148" t="s">
        <v>66</v>
      </c>
      <c r="V112" s="101"/>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71"/>
      <c r="BA112" s="71"/>
      <c r="BB112" s="71"/>
    </row>
    <row r="113" spans="1:54" ht="20" outlineLevel="1">
      <c r="A113" s="64"/>
      <c r="B113" s="131"/>
      <c r="C113" s="131"/>
      <c r="D113" s="131" t="s">
        <v>314</v>
      </c>
      <c r="E113" s="153" t="s">
        <v>315</v>
      </c>
      <c r="F113" s="154" t="s">
        <v>94</v>
      </c>
      <c r="G113" s="157">
        <v>1</v>
      </c>
      <c r="H113" s="156">
        <v>124</v>
      </c>
      <c r="I113" s="87">
        <f t="shared" si="137"/>
        <v>124</v>
      </c>
      <c r="J113" s="87">
        <f t="shared" si="138"/>
        <v>23.56</v>
      </c>
      <c r="K113" s="87">
        <f t="shared" si="139"/>
        <v>147.56</v>
      </c>
      <c r="L113" s="87">
        <f t="shared" si="140"/>
        <v>147.56</v>
      </c>
      <c r="M113" s="87">
        <f t="shared" si="141"/>
        <v>23.56</v>
      </c>
      <c r="N113" s="88" t="e">
        <f t="array" aca="1" ref="N113" ca="1">K113/(1-_xludf.XLOOKUP(Datos_Proyecto!$D$2,BD!$AE$2:$AE$5,BD!$AH$2:$AH$5,0,0))</f>
        <v>#NAME?</v>
      </c>
      <c r="O113" s="88" t="e">
        <f t="shared" ca="1" si="142"/>
        <v>#NAME?</v>
      </c>
      <c r="P113" s="89">
        <f>K113/Datos_Proyecto!$H$2</f>
        <v>3.9881081081081085E-2</v>
      </c>
      <c r="Q113" s="89">
        <f t="shared" si="143"/>
        <v>3.9881081081081085E-2</v>
      </c>
      <c r="R113" s="90" t="e">
        <f t="array" aca="1" ref="R113" ca="1">P113/(1-_xludf.XLOOKUP(Datos_Proyecto!$D$2,BD!$AE$2:$AE$5,BD!$AH$2:$AH$5,0,0))</f>
        <v>#NAME?</v>
      </c>
      <c r="S113" s="90" t="e">
        <f t="shared" ca="1" si="144"/>
        <v>#NAME?</v>
      </c>
      <c r="T113" s="148" t="e">
        <f t="shared" ca="1" si="145"/>
        <v>#NAME?</v>
      </c>
      <c r="U113" s="148" t="s">
        <v>66</v>
      </c>
      <c r="V113" s="101"/>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71"/>
      <c r="BA113" s="71"/>
      <c r="BB113" s="71"/>
    </row>
    <row r="114" spans="1:54" ht="20" outlineLevel="1">
      <c r="A114" s="64"/>
      <c r="B114" s="131"/>
      <c r="C114" s="131"/>
      <c r="D114" s="131" t="s">
        <v>316</v>
      </c>
      <c r="E114" s="153" t="s">
        <v>317</v>
      </c>
      <c r="F114" s="154" t="s">
        <v>94</v>
      </c>
      <c r="G114" s="157">
        <v>70</v>
      </c>
      <c r="H114" s="156">
        <v>3539</v>
      </c>
      <c r="I114" s="87">
        <f t="shared" si="137"/>
        <v>247730</v>
      </c>
      <c r="J114" s="87">
        <f t="shared" si="138"/>
        <v>672.41</v>
      </c>
      <c r="K114" s="87">
        <f t="shared" si="139"/>
        <v>4211.41</v>
      </c>
      <c r="L114" s="87">
        <f t="shared" si="140"/>
        <v>294798.7</v>
      </c>
      <c r="M114" s="87">
        <f t="shared" si="141"/>
        <v>47068.7</v>
      </c>
      <c r="N114" s="88" t="e">
        <f t="array" aca="1" ref="N114" ca="1">K114/(1-_xludf.XLOOKUP(Datos_Proyecto!$D$2,BD!$AE$2:$AE$5,BD!$AH$2:$AH$5,0,0))</f>
        <v>#NAME?</v>
      </c>
      <c r="O114" s="88" t="e">
        <f t="shared" ca="1" si="142"/>
        <v>#NAME?</v>
      </c>
      <c r="P114" s="89">
        <f>K114/Datos_Proyecto!$H$2</f>
        <v>1.1382189189189189</v>
      </c>
      <c r="Q114" s="89">
        <f t="shared" si="143"/>
        <v>79.675324324324322</v>
      </c>
      <c r="R114" s="90" t="e">
        <f t="array" aca="1" ref="R114" ca="1">P114/(1-_xludf.XLOOKUP(Datos_Proyecto!$D$2,BD!$AE$2:$AE$5,BD!$AH$2:$AH$5,0,0))</f>
        <v>#NAME?</v>
      </c>
      <c r="S114" s="90" t="e">
        <f t="shared" ca="1" si="144"/>
        <v>#NAME?</v>
      </c>
      <c r="T114" s="148" t="e">
        <f t="shared" ca="1" si="145"/>
        <v>#NAME?</v>
      </c>
      <c r="U114" s="148" t="s">
        <v>66</v>
      </c>
      <c r="V114" s="101"/>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71"/>
      <c r="BA114" s="71"/>
      <c r="BB114" s="71"/>
    </row>
    <row r="115" spans="1:54" ht="20" outlineLevel="1">
      <c r="A115" s="64"/>
      <c r="B115" s="131"/>
      <c r="C115" s="131"/>
      <c r="D115" s="131" t="s">
        <v>318</v>
      </c>
      <c r="E115" s="153" t="s">
        <v>319</v>
      </c>
      <c r="F115" s="154" t="s">
        <v>94</v>
      </c>
      <c r="G115" s="157">
        <v>5</v>
      </c>
      <c r="H115" s="156">
        <v>10400</v>
      </c>
      <c r="I115" s="87">
        <f t="shared" si="137"/>
        <v>52000</v>
      </c>
      <c r="J115" s="87">
        <f t="shared" si="138"/>
        <v>1976</v>
      </c>
      <c r="K115" s="87">
        <f t="shared" si="139"/>
        <v>12376</v>
      </c>
      <c r="L115" s="87">
        <f t="shared" si="140"/>
        <v>61880</v>
      </c>
      <c r="M115" s="87">
        <f t="shared" si="141"/>
        <v>9880</v>
      </c>
      <c r="N115" s="88" t="e">
        <f t="array" aca="1" ref="N115" ca="1">K115/(1-_xludf.XLOOKUP(Datos_Proyecto!$D$2,BD!$AE$2:$AE$5,BD!$AH$2:$AH$5,0,0))</f>
        <v>#NAME?</v>
      </c>
      <c r="O115" s="88" t="e">
        <f t="shared" ca="1" si="142"/>
        <v>#NAME?</v>
      </c>
      <c r="P115" s="89">
        <f>K115/Datos_Proyecto!$H$2</f>
        <v>3.3448648648648649</v>
      </c>
      <c r="Q115" s="89">
        <f t="shared" si="143"/>
        <v>16.724324324324325</v>
      </c>
      <c r="R115" s="90" t="e">
        <f t="array" aca="1" ref="R115" ca="1">P115/(1-_xludf.XLOOKUP(Datos_Proyecto!$D$2,BD!$AE$2:$AE$5,BD!$AH$2:$AH$5,0,0))</f>
        <v>#NAME?</v>
      </c>
      <c r="S115" s="90" t="e">
        <f t="shared" ca="1" si="144"/>
        <v>#NAME?</v>
      </c>
      <c r="T115" s="148" t="e">
        <f t="shared" ca="1" si="145"/>
        <v>#NAME?</v>
      </c>
      <c r="U115" s="148" t="s">
        <v>66</v>
      </c>
      <c r="V115" s="101"/>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71"/>
      <c r="BA115" s="71"/>
      <c r="BB115" s="71"/>
    </row>
    <row r="116" spans="1:54" ht="20" outlineLevel="1">
      <c r="A116" s="64"/>
      <c r="B116" s="131"/>
      <c r="C116" s="131"/>
      <c r="D116" s="131" t="s">
        <v>320</v>
      </c>
      <c r="E116" s="153" t="s">
        <v>321</v>
      </c>
      <c r="F116" s="154" t="s">
        <v>94</v>
      </c>
      <c r="G116" s="157">
        <v>1</v>
      </c>
      <c r="H116" s="156">
        <v>433</v>
      </c>
      <c r="I116" s="87">
        <f t="shared" si="137"/>
        <v>433</v>
      </c>
      <c r="J116" s="87">
        <f t="shared" si="138"/>
        <v>82.27</v>
      </c>
      <c r="K116" s="87">
        <f t="shared" si="139"/>
        <v>515.27</v>
      </c>
      <c r="L116" s="87">
        <f t="shared" si="140"/>
        <v>515.27</v>
      </c>
      <c r="M116" s="87">
        <f t="shared" si="141"/>
        <v>82.27</v>
      </c>
      <c r="N116" s="88" t="e">
        <f t="array" aca="1" ref="N116" ca="1">K116/(1-_xludf.XLOOKUP(Datos_Proyecto!$D$2,BD!$AE$2:$AE$5,BD!$AH$2:$AH$5,0,0))</f>
        <v>#NAME?</v>
      </c>
      <c r="O116" s="88" t="e">
        <f t="shared" ca="1" si="142"/>
        <v>#NAME?</v>
      </c>
      <c r="P116" s="89">
        <f>K116/Datos_Proyecto!$H$2</f>
        <v>0.13926216216216217</v>
      </c>
      <c r="Q116" s="89">
        <f t="shared" si="143"/>
        <v>0.13926216216216217</v>
      </c>
      <c r="R116" s="90" t="e">
        <f t="array" aca="1" ref="R116" ca="1">P116/(1-_xludf.XLOOKUP(Datos_Proyecto!$D$2,BD!$AE$2:$AE$5,BD!$AH$2:$AH$5,0,0))</f>
        <v>#NAME?</v>
      </c>
      <c r="S116" s="90" t="e">
        <f t="shared" ca="1" si="144"/>
        <v>#NAME?</v>
      </c>
      <c r="T116" s="148" t="e">
        <f t="shared" ca="1" si="145"/>
        <v>#NAME?</v>
      </c>
      <c r="U116" s="148" t="s">
        <v>66</v>
      </c>
      <c r="V116" s="101"/>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71"/>
      <c r="BA116" s="71"/>
      <c r="BB116" s="71"/>
    </row>
    <row r="117" spans="1:54" ht="20" outlineLevel="1">
      <c r="A117" s="64"/>
      <c r="B117" s="131"/>
      <c r="C117" s="131"/>
      <c r="D117" s="131" t="s">
        <v>322</v>
      </c>
      <c r="E117" s="153" t="s">
        <v>323</v>
      </c>
      <c r="F117" s="154" t="s">
        <v>94</v>
      </c>
      <c r="G117" s="157">
        <v>20</v>
      </c>
      <c r="H117" s="156">
        <v>3845</v>
      </c>
      <c r="I117" s="87">
        <f t="shared" si="137"/>
        <v>76900</v>
      </c>
      <c r="J117" s="87">
        <f t="shared" si="138"/>
        <v>730.55</v>
      </c>
      <c r="K117" s="87">
        <f t="shared" si="139"/>
        <v>4575.55</v>
      </c>
      <c r="L117" s="87">
        <f t="shared" si="140"/>
        <v>91511</v>
      </c>
      <c r="M117" s="87">
        <f t="shared" si="141"/>
        <v>14611</v>
      </c>
      <c r="N117" s="88" t="e">
        <f t="array" aca="1" ref="N117" ca="1">K117/(1-_xludf.XLOOKUP(Datos_Proyecto!$D$2,BD!$AE$2:$AE$5,BD!$AH$2:$AH$5,0,0))</f>
        <v>#NAME?</v>
      </c>
      <c r="O117" s="88" t="e">
        <f t="shared" ca="1" si="142"/>
        <v>#NAME?</v>
      </c>
      <c r="P117" s="89">
        <f>K117/Datos_Proyecto!$H$2</f>
        <v>1.2366351351351352</v>
      </c>
      <c r="Q117" s="89">
        <f t="shared" si="143"/>
        <v>24.732702702702703</v>
      </c>
      <c r="R117" s="90" t="e">
        <f t="array" aca="1" ref="R117" ca="1">P117/(1-_xludf.XLOOKUP(Datos_Proyecto!$D$2,BD!$AE$2:$AE$5,BD!$AH$2:$AH$5,0,0))</f>
        <v>#NAME?</v>
      </c>
      <c r="S117" s="90" t="e">
        <f t="shared" ca="1" si="144"/>
        <v>#NAME?</v>
      </c>
      <c r="T117" s="148" t="e">
        <f t="shared" ca="1" si="145"/>
        <v>#NAME?</v>
      </c>
      <c r="U117" s="148" t="s">
        <v>66</v>
      </c>
      <c r="V117" s="101"/>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71"/>
      <c r="BA117" s="71"/>
      <c r="BB117" s="71"/>
    </row>
    <row r="118" spans="1:54" ht="20" outlineLevel="1">
      <c r="A118" s="64"/>
      <c r="B118" s="131"/>
      <c r="C118" s="131"/>
      <c r="D118" s="131" t="s">
        <v>324</v>
      </c>
      <c r="E118" s="153" t="s">
        <v>325</v>
      </c>
      <c r="F118" s="154" t="s">
        <v>94</v>
      </c>
      <c r="G118" s="157">
        <v>4</v>
      </c>
      <c r="H118" s="156">
        <v>37870</v>
      </c>
      <c r="I118" s="87">
        <f t="shared" si="137"/>
        <v>151480</v>
      </c>
      <c r="J118" s="87">
        <f t="shared" si="138"/>
        <v>7195.3</v>
      </c>
      <c r="K118" s="87">
        <f t="shared" si="139"/>
        <v>45065.3</v>
      </c>
      <c r="L118" s="87">
        <f t="shared" si="140"/>
        <v>180261.2</v>
      </c>
      <c r="M118" s="87">
        <f t="shared" si="141"/>
        <v>28781.200000000001</v>
      </c>
      <c r="N118" s="88" t="e">
        <f t="array" aca="1" ref="N118" ca="1">K118/(1-_xludf.XLOOKUP(Datos_Proyecto!$D$2,BD!$AE$2:$AE$5,BD!$AH$2:$AH$5,0,0))</f>
        <v>#NAME?</v>
      </c>
      <c r="O118" s="88" t="e">
        <f t="shared" ca="1" si="142"/>
        <v>#NAME?</v>
      </c>
      <c r="P118" s="89">
        <f>K118/Datos_Proyecto!$H$2</f>
        <v>12.179810810810812</v>
      </c>
      <c r="Q118" s="89">
        <f t="shared" si="143"/>
        <v>48.719243243243248</v>
      </c>
      <c r="R118" s="90" t="e">
        <f t="array" aca="1" ref="R118" ca="1">P118/(1-_xludf.XLOOKUP(Datos_Proyecto!$D$2,BD!$AE$2:$AE$5,BD!$AH$2:$AH$5,0,0))</f>
        <v>#NAME?</v>
      </c>
      <c r="S118" s="90" t="e">
        <f t="shared" ca="1" si="144"/>
        <v>#NAME?</v>
      </c>
      <c r="T118" s="148" t="e">
        <f t="shared" ca="1" si="145"/>
        <v>#NAME?</v>
      </c>
      <c r="U118" s="148" t="s">
        <v>66</v>
      </c>
      <c r="V118" s="101"/>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71"/>
      <c r="BA118" s="71"/>
      <c r="BB118" s="71"/>
    </row>
    <row r="119" spans="1:54" ht="20" outlineLevel="1">
      <c r="A119" s="64"/>
      <c r="B119" s="131"/>
      <c r="C119" s="131" t="s">
        <v>71</v>
      </c>
      <c r="D119" s="131" t="s">
        <v>326</v>
      </c>
      <c r="E119" s="153" t="s">
        <v>327</v>
      </c>
      <c r="F119" s="154" t="s">
        <v>154</v>
      </c>
      <c r="G119" s="157">
        <v>10</v>
      </c>
      <c r="H119" s="156">
        <v>8350</v>
      </c>
      <c r="I119" s="87">
        <f t="shared" si="137"/>
        <v>83500</v>
      </c>
      <c r="J119" s="87">
        <f t="shared" si="138"/>
        <v>0</v>
      </c>
      <c r="K119" s="87">
        <f t="shared" si="139"/>
        <v>8350</v>
      </c>
      <c r="L119" s="87">
        <f t="shared" si="140"/>
        <v>83500</v>
      </c>
      <c r="M119" s="87">
        <f t="shared" si="141"/>
        <v>0</v>
      </c>
      <c r="N119" s="88" t="e">
        <f t="array" aca="1" ref="N119" ca="1">K119/(1-_xludf.XLOOKUP(Datos_Proyecto!$D$2,BD!$AE$2:$AE$5,BD!$AH$2:$AH$5,0,0))</f>
        <v>#NAME?</v>
      </c>
      <c r="O119" s="88" t="e">
        <f t="shared" ca="1" si="142"/>
        <v>#NAME?</v>
      </c>
      <c r="P119" s="89">
        <f>K119/Datos_Proyecto!$H$2</f>
        <v>2.2567567567567566</v>
      </c>
      <c r="Q119" s="89">
        <f t="shared" si="143"/>
        <v>22.567567567567565</v>
      </c>
      <c r="R119" s="90" t="e">
        <f t="array" aca="1" ref="R119" ca="1">P119/(1-_xludf.XLOOKUP(Datos_Proyecto!$D$2,BD!$AE$2:$AE$5,BD!$AH$2:$AH$5,0,0))</f>
        <v>#NAME?</v>
      </c>
      <c r="S119" s="90" t="e">
        <f t="shared" ca="1" si="144"/>
        <v>#NAME?</v>
      </c>
      <c r="T119" s="148" t="e">
        <f t="shared" ca="1" si="145"/>
        <v>#NAME?</v>
      </c>
      <c r="U119" s="148" t="s">
        <v>66</v>
      </c>
      <c r="V119" s="101"/>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71"/>
      <c r="BA119" s="71"/>
      <c r="BB119" s="71"/>
    </row>
    <row r="120" spans="1:54" ht="20" outlineLevel="1">
      <c r="A120" s="64"/>
      <c r="B120" s="131"/>
      <c r="C120" s="131" t="s">
        <v>71</v>
      </c>
      <c r="D120" s="131" t="s">
        <v>328</v>
      </c>
      <c r="E120" s="38" t="s">
        <v>329</v>
      </c>
      <c r="F120" s="154" t="s">
        <v>94</v>
      </c>
      <c r="G120" s="157">
        <v>1</v>
      </c>
      <c r="H120" s="156">
        <v>110000</v>
      </c>
      <c r="I120" s="87">
        <f t="shared" si="137"/>
        <v>110000</v>
      </c>
      <c r="J120" s="87">
        <f t="shared" si="138"/>
        <v>0</v>
      </c>
      <c r="K120" s="87">
        <f t="shared" si="139"/>
        <v>110000</v>
      </c>
      <c r="L120" s="87">
        <f t="shared" si="140"/>
        <v>110000</v>
      </c>
      <c r="M120" s="87">
        <f t="shared" si="141"/>
        <v>0</v>
      </c>
      <c r="N120" s="88" t="e">
        <f t="array" aca="1" ref="N120" ca="1">K120/(1-_xludf.XLOOKUP(Datos_Proyecto!$D$2,BD!$AE$2:$AE$5,BD!$AH$2:$AH$5,0,0))</f>
        <v>#NAME?</v>
      </c>
      <c r="O120" s="88" t="e">
        <f t="shared" ca="1" si="142"/>
        <v>#NAME?</v>
      </c>
      <c r="P120" s="89">
        <f>K120/Datos_Proyecto!$H$2</f>
        <v>29.72972972972973</v>
      </c>
      <c r="Q120" s="89">
        <f t="shared" si="143"/>
        <v>29.72972972972973</v>
      </c>
      <c r="R120" s="90" t="e">
        <f t="array" aca="1" ref="R120" ca="1">P120/(1-_xludf.XLOOKUP(Datos_Proyecto!$D$2,BD!$AE$2:$AE$5,BD!$AH$2:$AH$5,0,0))</f>
        <v>#NAME?</v>
      </c>
      <c r="S120" s="90" t="e">
        <f t="shared" ca="1" si="144"/>
        <v>#NAME?</v>
      </c>
      <c r="T120" s="148" t="e">
        <f t="shared" ca="1" si="145"/>
        <v>#NAME?</v>
      </c>
      <c r="U120" s="148" t="s">
        <v>66</v>
      </c>
      <c r="V120" s="101"/>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71"/>
      <c r="BA120" s="71"/>
      <c r="BB120" s="71"/>
    </row>
    <row r="121" spans="1:54" ht="20" outlineLevel="1">
      <c r="A121" s="64"/>
      <c r="B121" s="131"/>
      <c r="C121" s="131"/>
      <c r="D121" s="131" t="s">
        <v>330</v>
      </c>
      <c r="E121" s="153" t="s">
        <v>331</v>
      </c>
      <c r="F121" s="154" t="s">
        <v>94</v>
      </c>
      <c r="G121" s="157">
        <v>1</v>
      </c>
      <c r="H121" s="156">
        <v>75000</v>
      </c>
      <c r="I121" s="87">
        <f t="shared" si="137"/>
        <v>75000</v>
      </c>
      <c r="J121" s="87">
        <f t="shared" si="138"/>
        <v>14250</v>
      </c>
      <c r="K121" s="87">
        <f t="shared" si="139"/>
        <v>89250</v>
      </c>
      <c r="L121" s="87">
        <f t="shared" si="140"/>
        <v>89250</v>
      </c>
      <c r="M121" s="87">
        <f t="shared" si="141"/>
        <v>14250</v>
      </c>
      <c r="N121" s="88" t="e">
        <f t="array" aca="1" ref="N121" ca="1">K121/(1-_xludf.XLOOKUP(Datos_Proyecto!$D$2,BD!$AE$2:$AE$5,BD!$AH$2:$AH$5,0,0))</f>
        <v>#NAME?</v>
      </c>
      <c r="O121" s="88" t="e">
        <f t="shared" ca="1" si="142"/>
        <v>#NAME?</v>
      </c>
      <c r="P121" s="89">
        <f>K121/Datos_Proyecto!$H$2</f>
        <v>24.121621621621621</v>
      </c>
      <c r="Q121" s="89">
        <f t="shared" si="143"/>
        <v>24.121621621621621</v>
      </c>
      <c r="R121" s="90" t="e">
        <f t="array" aca="1" ref="R121" ca="1">P121/(1-_xludf.XLOOKUP(Datos_Proyecto!$D$2,BD!$AE$2:$AE$5,BD!$AH$2:$AH$5,0,0))</f>
        <v>#NAME?</v>
      </c>
      <c r="S121" s="90" t="e">
        <f t="shared" ca="1" si="144"/>
        <v>#NAME?</v>
      </c>
      <c r="T121" s="148" t="e">
        <f t="shared" ca="1" si="145"/>
        <v>#NAME?</v>
      </c>
      <c r="U121" s="148" t="s">
        <v>66</v>
      </c>
      <c r="V121" s="101"/>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71"/>
      <c r="BA121" s="71"/>
      <c r="BB121" s="71"/>
    </row>
    <row r="122" spans="1:54" ht="40" outlineLevel="1">
      <c r="A122" s="64"/>
      <c r="B122" s="131"/>
      <c r="C122" s="131" t="s">
        <v>71</v>
      </c>
      <c r="D122" s="131" t="s">
        <v>332</v>
      </c>
      <c r="E122" s="153" t="s">
        <v>333</v>
      </c>
      <c r="F122" s="154" t="s">
        <v>94</v>
      </c>
      <c r="G122" s="157">
        <v>5</v>
      </c>
      <c r="H122" s="156">
        <v>42000</v>
      </c>
      <c r="I122" s="87">
        <f t="shared" si="137"/>
        <v>210000</v>
      </c>
      <c r="J122" s="87">
        <f t="shared" si="138"/>
        <v>0</v>
      </c>
      <c r="K122" s="87">
        <f t="shared" si="139"/>
        <v>42000</v>
      </c>
      <c r="L122" s="87">
        <f t="shared" si="140"/>
        <v>210000</v>
      </c>
      <c r="M122" s="87">
        <f t="shared" si="141"/>
        <v>0</v>
      </c>
      <c r="N122" s="88" t="e">
        <f t="array" aca="1" ref="N122" ca="1">K122/(1-_xludf.XLOOKUP(Datos_Proyecto!$D$2,BD!$AE$2:$AE$5,BD!$AH$2:$AH$5,0,0))</f>
        <v>#NAME?</v>
      </c>
      <c r="O122" s="88" t="e">
        <f t="shared" ca="1" si="142"/>
        <v>#NAME?</v>
      </c>
      <c r="P122" s="89">
        <f>K122/Datos_Proyecto!$H$2</f>
        <v>11.351351351351351</v>
      </c>
      <c r="Q122" s="89">
        <f t="shared" si="143"/>
        <v>56.756756756756758</v>
      </c>
      <c r="R122" s="90" t="e">
        <f t="array" aca="1" ref="R122" ca="1">P122/(1-_xludf.XLOOKUP(Datos_Proyecto!$D$2,BD!$AE$2:$AE$5,BD!$AH$2:$AH$5,0,0))</f>
        <v>#NAME?</v>
      </c>
      <c r="S122" s="90" t="e">
        <f t="shared" ca="1" si="144"/>
        <v>#NAME?</v>
      </c>
      <c r="T122" s="148" t="e">
        <f t="shared" ca="1" si="145"/>
        <v>#NAME?</v>
      </c>
      <c r="U122" s="148" t="s">
        <v>66</v>
      </c>
      <c r="V122" s="101"/>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71"/>
      <c r="BA122" s="71"/>
      <c r="BB122" s="71"/>
    </row>
    <row r="123" spans="1:54" ht="20" outlineLevel="1">
      <c r="A123" s="64"/>
      <c r="B123" s="131"/>
      <c r="C123" s="131"/>
      <c r="D123" s="131" t="s">
        <v>334</v>
      </c>
      <c r="E123" s="153" t="s">
        <v>335</v>
      </c>
      <c r="F123" s="154" t="s">
        <v>94</v>
      </c>
      <c r="G123" s="157">
        <v>11</v>
      </c>
      <c r="H123" s="156">
        <v>37000</v>
      </c>
      <c r="I123" s="87">
        <f t="shared" si="137"/>
        <v>407000</v>
      </c>
      <c r="J123" s="87">
        <f t="shared" si="138"/>
        <v>7030</v>
      </c>
      <c r="K123" s="87">
        <f t="shared" si="139"/>
        <v>44030</v>
      </c>
      <c r="L123" s="87">
        <f t="shared" si="140"/>
        <v>484330</v>
      </c>
      <c r="M123" s="87">
        <f t="shared" si="141"/>
        <v>77330</v>
      </c>
      <c r="N123" s="88" t="e">
        <f t="array" aca="1" ref="N123" ca="1">K123/(1-_xludf.XLOOKUP(Datos_Proyecto!$D$2,BD!$AE$2:$AE$5,BD!$AH$2:$AH$5,0,0))</f>
        <v>#NAME?</v>
      </c>
      <c r="O123" s="88" t="e">
        <f t="shared" ca="1" si="142"/>
        <v>#NAME?</v>
      </c>
      <c r="P123" s="89">
        <f>K123/Datos_Proyecto!$H$2</f>
        <v>11.9</v>
      </c>
      <c r="Q123" s="89">
        <f t="shared" si="143"/>
        <v>130.9</v>
      </c>
      <c r="R123" s="90" t="e">
        <f t="array" aca="1" ref="R123" ca="1">P123/(1-_xludf.XLOOKUP(Datos_Proyecto!$D$2,BD!$AE$2:$AE$5,BD!$AH$2:$AH$5,0,0))</f>
        <v>#NAME?</v>
      </c>
      <c r="S123" s="90" t="e">
        <f t="shared" ca="1" si="144"/>
        <v>#NAME?</v>
      </c>
      <c r="T123" s="148" t="e">
        <f t="shared" ca="1" si="145"/>
        <v>#NAME?</v>
      </c>
      <c r="U123" s="148" t="s">
        <v>66</v>
      </c>
      <c r="V123" s="101"/>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71"/>
      <c r="BA123" s="71"/>
      <c r="BB123" s="71"/>
    </row>
    <row r="124" spans="1:54" ht="20" outlineLevel="1">
      <c r="A124" s="64"/>
      <c r="B124" s="131"/>
      <c r="C124" s="131"/>
      <c r="D124" s="131" t="s">
        <v>336</v>
      </c>
      <c r="E124" s="153" t="s">
        <v>337</v>
      </c>
      <c r="F124" s="154" t="s">
        <v>94</v>
      </c>
      <c r="G124" s="157">
        <v>1</v>
      </c>
      <c r="H124" s="156">
        <v>46000</v>
      </c>
      <c r="I124" s="87">
        <f t="shared" si="137"/>
        <v>46000</v>
      </c>
      <c r="J124" s="87">
        <f t="shared" si="138"/>
        <v>8740</v>
      </c>
      <c r="K124" s="87">
        <f t="shared" si="139"/>
        <v>54740</v>
      </c>
      <c r="L124" s="87">
        <f t="shared" si="140"/>
        <v>54740</v>
      </c>
      <c r="M124" s="87">
        <f t="shared" si="141"/>
        <v>8740</v>
      </c>
      <c r="N124" s="88" t="e">
        <f t="array" aca="1" ref="N124" ca="1">K124/(1-_xludf.XLOOKUP(Datos_Proyecto!$D$2,BD!$AE$2:$AE$5,BD!$AH$2:$AH$5,0,0))</f>
        <v>#NAME?</v>
      </c>
      <c r="O124" s="88" t="e">
        <f t="shared" ca="1" si="142"/>
        <v>#NAME?</v>
      </c>
      <c r="P124" s="89">
        <f>K124/Datos_Proyecto!$H$2</f>
        <v>14.794594594594594</v>
      </c>
      <c r="Q124" s="89">
        <f t="shared" si="143"/>
        <v>14.794594594594594</v>
      </c>
      <c r="R124" s="90" t="e">
        <f t="array" aca="1" ref="R124" ca="1">P124/(1-_xludf.XLOOKUP(Datos_Proyecto!$D$2,BD!$AE$2:$AE$5,BD!$AH$2:$AH$5,0,0))</f>
        <v>#NAME?</v>
      </c>
      <c r="S124" s="90" t="e">
        <f t="shared" ca="1" si="144"/>
        <v>#NAME?</v>
      </c>
      <c r="T124" s="148" t="e">
        <f t="shared" ca="1" si="145"/>
        <v>#NAME?</v>
      </c>
      <c r="U124" s="148" t="s">
        <v>66</v>
      </c>
      <c r="V124" s="101"/>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71"/>
      <c r="BA124" s="71"/>
      <c r="BB124" s="71"/>
    </row>
    <row r="125" spans="1:54" ht="20" outlineLevel="1">
      <c r="A125" s="64"/>
      <c r="B125" s="131"/>
      <c r="C125" s="131"/>
      <c r="D125" s="131" t="s">
        <v>338</v>
      </c>
      <c r="E125" s="153" t="s">
        <v>339</v>
      </c>
      <c r="F125" s="154" t="s">
        <v>94</v>
      </c>
      <c r="G125" s="157">
        <v>22</v>
      </c>
      <c r="H125" s="156">
        <v>12000</v>
      </c>
      <c r="I125" s="87">
        <f t="shared" si="137"/>
        <v>264000</v>
      </c>
      <c r="J125" s="87">
        <f t="shared" si="138"/>
        <v>2280</v>
      </c>
      <c r="K125" s="87">
        <f t="shared" si="139"/>
        <v>14280</v>
      </c>
      <c r="L125" s="87">
        <f t="shared" si="140"/>
        <v>314160</v>
      </c>
      <c r="M125" s="87">
        <f t="shared" si="141"/>
        <v>50160</v>
      </c>
      <c r="N125" s="88" t="e">
        <f t="array" aca="1" ref="N125" ca="1">K125/(1-_xludf.XLOOKUP(Datos_Proyecto!$D$2,BD!$AE$2:$AE$5,BD!$AH$2:$AH$5,0,0))</f>
        <v>#NAME?</v>
      </c>
      <c r="O125" s="88" t="e">
        <f t="shared" ca="1" si="142"/>
        <v>#NAME?</v>
      </c>
      <c r="P125" s="89">
        <f>K125/Datos_Proyecto!$H$2</f>
        <v>3.8594594594594596</v>
      </c>
      <c r="Q125" s="89">
        <f t="shared" si="143"/>
        <v>84.908108108108109</v>
      </c>
      <c r="R125" s="90" t="e">
        <f t="array" aca="1" ref="R125" ca="1">P125/(1-_xludf.XLOOKUP(Datos_Proyecto!$D$2,BD!$AE$2:$AE$5,BD!$AH$2:$AH$5,0,0))</f>
        <v>#NAME?</v>
      </c>
      <c r="S125" s="90" t="e">
        <f t="shared" ca="1" si="144"/>
        <v>#NAME?</v>
      </c>
      <c r="T125" s="148" t="e">
        <f t="shared" ca="1" si="145"/>
        <v>#NAME?</v>
      </c>
      <c r="U125" s="148" t="s">
        <v>66</v>
      </c>
      <c r="V125" s="101"/>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71"/>
      <c r="BA125" s="71"/>
      <c r="BB125" s="71"/>
    </row>
    <row r="126" spans="1:54" ht="20" outlineLevel="1">
      <c r="A126" s="64"/>
      <c r="B126" s="131"/>
      <c r="C126" s="131"/>
      <c r="D126" s="131" t="s">
        <v>340</v>
      </c>
      <c r="E126" s="153" t="s">
        <v>341</v>
      </c>
      <c r="F126" s="154" t="s">
        <v>94</v>
      </c>
      <c r="G126" s="157">
        <v>10</v>
      </c>
      <c r="H126" s="156">
        <v>7500</v>
      </c>
      <c r="I126" s="87">
        <f t="shared" si="137"/>
        <v>75000</v>
      </c>
      <c r="J126" s="87">
        <f t="shared" si="138"/>
        <v>1425</v>
      </c>
      <c r="K126" s="87">
        <f t="shared" si="139"/>
        <v>8925</v>
      </c>
      <c r="L126" s="87">
        <f t="shared" si="140"/>
        <v>89250</v>
      </c>
      <c r="M126" s="87">
        <f t="shared" si="141"/>
        <v>14250</v>
      </c>
      <c r="N126" s="88" t="e">
        <f t="array" aca="1" ref="N126" ca="1">K126/(1-_xludf.XLOOKUP(Datos_Proyecto!$D$2,BD!$AE$2:$AE$5,BD!$AH$2:$AH$5,0,0))</f>
        <v>#NAME?</v>
      </c>
      <c r="O126" s="88" t="e">
        <f t="shared" ca="1" si="142"/>
        <v>#NAME?</v>
      </c>
      <c r="P126" s="89">
        <f>K126/Datos_Proyecto!$H$2</f>
        <v>2.4121621621621623</v>
      </c>
      <c r="Q126" s="89">
        <f t="shared" si="143"/>
        <v>24.121621621621621</v>
      </c>
      <c r="R126" s="90" t="e">
        <f t="array" aca="1" ref="R126" ca="1">P126/(1-_xludf.XLOOKUP(Datos_Proyecto!$D$2,BD!$AE$2:$AE$5,BD!$AH$2:$AH$5,0,0))</f>
        <v>#NAME?</v>
      </c>
      <c r="S126" s="90" t="e">
        <f t="shared" ca="1" si="144"/>
        <v>#NAME?</v>
      </c>
      <c r="T126" s="148" t="e">
        <f t="shared" ca="1" si="145"/>
        <v>#NAME?</v>
      </c>
      <c r="U126" s="148" t="s">
        <v>66</v>
      </c>
      <c r="V126" s="101"/>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71"/>
      <c r="BA126" s="71"/>
      <c r="BB126" s="71"/>
    </row>
    <row r="127" spans="1:54" ht="20" outlineLevel="1">
      <c r="A127" s="64"/>
      <c r="B127" s="131"/>
      <c r="C127" s="131"/>
      <c r="D127" s="131" t="s">
        <v>342</v>
      </c>
      <c r="E127" s="153" t="s">
        <v>343</v>
      </c>
      <c r="F127" s="154" t="s">
        <v>94</v>
      </c>
      <c r="G127" s="157">
        <v>11</v>
      </c>
      <c r="H127" s="156">
        <v>7000</v>
      </c>
      <c r="I127" s="87">
        <f t="shared" si="137"/>
        <v>77000</v>
      </c>
      <c r="J127" s="87">
        <f t="shared" si="138"/>
        <v>1330</v>
      </c>
      <c r="K127" s="87">
        <f t="shared" si="139"/>
        <v>8330</v>
      </c>
      <c r="L127" s="87">
        <f t="shared" si="140"/>
        <v>91630</v>
      </c>
      <c r="M127" s="87">
        <f t="shared" si="141"/>
        <v>14630</v>
      </c>
      <c r="N127" s="88" t="e">
        <f t="array" aca="1" ref="N127" ca="1">K127/(1-_xludf.XLOOKUP(Datos_Proyecto!$D$2,BD!$AE$2:$AE$5,BD!$AH$2:$AH$5,0,0))</f>
        <v>#NAME?</v>
      </c>
      <c r="O127" s="88" t="e">
        <f t="shared" ca="1" si="142"/>
        <v>#NAME?</v>
      </c>
      <c r="P127" s="89">
        <f>K127/Datos_Proyecto!$H$2</f>
        <v>2.2513513513513512</v>
      </c>
      <c r="Q127" s="89">
        <f t="shared" si="143"/>
        <v>24.764864864864862</v>
      </c>
      <c r="R127" s="90" t="e">
        <f t="array" aca="1" ref="R127" ca="1">P127/(1-_xludf.XLOOKUP(Datos_Proyecto!$D$2,BD!$AE$2:$AE$5,BD!$AH$2:$AH$5,0,0))</f>
        <v>#NAME?</v>
      </c>
      <c r="S127" s="90" t="e">
        <f t="shared" ca="1" si="144"/>
        <v>#NAME?</v>
      </c>
      <c r="T127" s="148" t="e">
        <f t="shared" ca="1" si="145"/>
        <v>#NAME?</v>
      </c>
      <c r="U127" s="148" t="s">
        <v>66</v>
      </c>
      <c r="V127" s="101"/>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71"/>
      <c r="BA127" s="71"/>
      <c r="BB127" s="71"/>
    </row>
    <row r="128" spans="1:54" ht="20">
      <c r="A128" s="64"/>
      <c r="B128" s="92"/>
      <c r="C128" s="92"/>
      <c r="D128" s="92" t="s">
        <v>344</v>
      </c>
      <c r="E128" s="93" t="s">
        <v>345</v>
      </c>
      <c r="F128" s="94"/>
      <c r="G128" s="94"/>
      <c r="H128" s="120">
        <f t="shared" ref="H128:T128" si="146">SUM(H129:H150)</f>
        <v>310830</v>
      </c>
      <c r="I128" s="120">
        <f t="shared" si="146"/>
        <v>1496802</v>
      </c>
      <c r="J128" s="120">
        <f t="shared" si="146"/>
        <v>59057.69999999999</v>
      </c>
      <c r="K128" s="120">
        <f t="shared" si="146"/>
        <v>369887.70000000007</v>
      </c>
      <c r="L128" s="120">
        <f t="shared" si="146"/>
        <v>1781194.3800000001</v>
      </c>
      <c r="M128" s="120">
        <f t="shared" si="146"/>
        <v>284392.38</v>
      </c>
      <c r="N128" s="97" t="e">
        <f t="shared" ca="1" si="146"/>
        <v>#NAME?</v>
      </c>
      <c r="O128" s="97" t="e">
        <f t="shared" ca="1" si="146"/>
        <v>#NAME?</v>
      </c>
      <c r="P128" s="95">
        <f t="shared" si="146"/>
        <v>99.969648648648644</v>
      </c>
      <c r="Q128" s="95">
        <f t="shared" si="146"/>
        <v>481.4038864864865</v>
      </c>
      <c r="R128" s="97" t="e">
        <f t="shared" ca="1" si="146"/>
        <v>#NAME?</v>
      </c>
      <c r="S128" s="97" t="e">
        <f t="shared" ca="1" si="146"/>
        <v>#NAME?</v>
      </c>
      <c r="T128" s="121" t="e">
        <f t="shared" ca="1" si="146"/>
        <v>#NAME?</v>
      </c>
      <c r="U128" s="121" t="s">
        <v>66</v>
      </c>
      <c r="V128" s="101"/>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71"/>
      <c r="BA128" s="71"/>
      <c r="BB128" s="71"/>
    </row>
    <row r="129" spans="1:54" ht="20" outlineLevel="1">
      <c r="A129" s="64"/>
      <c r="B129" s="113">
        <v>0</v>
      </c>
      <c r="C129" s="113"/>
      <c r="D129" s="113" t="s">
        <v>346</v>
      </c>
      <c r="E129" s="115" t="s">
        <v>347</v>
      </c>
      <c r="F129" s="113" t="s">
        <v>94</v>
      </c>
      <c r="G129" s="133">
        <v>100</v>
      </c>
      <c r="H129" s="125">
        <v>71</v>
      </c>
      <c r="I129" s="87">
        <f t="shared" ref="I129:I150" si="147">H129*G129</f>
        <v>7100</v>
      </c>
      <c r="J129" s="87">
        <f t="shared" ref="J129:J150" si="148">IF(C129="BT",0,H129*0.19)</f>
        <v>13.49</v>
      </c>
      <c r="K129" s="87">
        <f t="shared" ref="K129:K150" si="149">H129+J129</f>
        <v>84.49</v>
      </c>
      <c r="L129" s="87">
        <f t="shared" ref="L129:L150" si="150">K129*G129</f>
        <v>8449</v>
      </c>
      <c r="M129" s="87">
        <f t="shared" ref="M129:M150" si="151">J129*G129</f>
        <v>1349</v>
      </c>
      <c r="N129" s="88" t="e">
        <f t="array" aca="1" ref="N129" ca="1">K129/(1-_xludf.XLOOKUP(Datos_Proyecto!$D$2,BD!$AE$2:$AE$5,BD!$AH$2:$AH$5,0,0))</f>
        <v>#NAME?</v>
      </c>
      <c r="O129" s="88" t="e">
        <f t="shared" ref="O129:O150" ca="1" si="152">N129*G129</f>
        <v>#NAME?</v>
      </c>
      <c r="P129" s="89">
        <f>K129/Datos_Proyecto!$H$2</f>
        <v>2.2835135135135135E-2</v>
      </c>
      <c r="Q129" s="89">
        <f t="shared" ref="Q129:Q150" si="153">G129*P129</f>
        <v>2.2835135135135136</v>
      </c>
      <c r="R129" s="90" t="e">
        <f t="array" aca="1" ref="R129" ca="1">P129/(1-_xludf.XLOOKUP(Datos_Proyecto!$D$2,BD!$AE$2:$AE$5,BD!$AH$2:$AH$5,0,0))</f>
        <v>#NAME?</v>
      </c>
      <c r="S129" s="90" t="e">
        <f t="shared" ref="S129:S150" ca="1" si="154">R129*G129</f>
        <v>#NAME?</v>
      </c>
      <c r="T129" s="161" t="e">
        <f t="shared" ref="T129:T150" ca="1" si="155">O129</f>
        <v>#NAME?</v>
      </c>
      <c r="U129" s="148" t="s">
        <v>66</v>
      </c>
      <c r="V129" s="101"/>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71"/>
      <c r="BA129" s="71"/>
      <c r="BB129" s="71"/>
    </row>
    <row r="130" spans="1:54" ht="20" outlineLevel="1">
      <c r="A130" s="64"/>
      <c r="B130" s="113">
        <v>0</v>
      </c>
      <c r="C130" s="113"/>
      <c r="D130" s="113" t="s">
        <v>348</v>
      </c>
      <c r="E130" s="115" t="s">
        <v>349</v>
      </c>
      <c r="F130" s="113" t="s">
        <v>94</v>
      </c>
      <c r="G130" s="133">
        <v>5</v>
      </c>
      <c r="H130" s="125">
        <v>38101</v>
      </c>
      <c r="I130" s="87">
        <f t="shared" si="147"/>
        <v>190505</v>
      </c>
      <c r="J130" s="87">
        <f t="shared" si="148"/>
        <v>7239.1900000000005</v>
      </c>
      <c r="K130" s="87">
        <f t="shared" si="149"/>
        <v>45340.19</v>
      </c>
      <c r="L130" s="87">
        <f t="shared" si="150"/>
        <v>226700.95</v>
      </c>
      <c r="M130" s="87">
        <f t="shared" si="151"/>
        <v>36195.950000000004</v>
      </c>
      <c r="N130" s="88" t="e">
        <f t="array" aca="1" ref="N130" ca="1">K130/(1-_xludf.XLOOKUP(Datos_Proyecto!$D$2,BD!$AE$2:$AE$5,BD!$AH$2:$AH$5,0,0))</f>
        <v>#NAME?</v>
      </c>
      <c r="O130" s="88" t="e">
        <f t="shared" ca="1" si="152"/>
        <v>#NAME?</v>
      </c>
      <c r="P130" s="89">
        <f>K130/Datos_Proyecto!$H$2</f>
        <v>12.254105405405406</v>
      </c>
      <c r="Q130" s="89">
        <f t="shared" si="153"/>
        <v>61.270527027027029</v>
      </c>
      <c r="R130" s="90" t="e">
        <f t="array" aca="1" ref="R130" ca="1">P130/(1-_xludf.XLOOKUP(Datos_Proyecto!$D$2,BD!$AE$2:$AE$5,BD!$AH$2:$AH$5,0,0))</f>
        <v>#NAME?</v>
      </c>
      <c r="S130" s="90" t="e">
        <f t="shared" ca="1" si="154"/>
        <v>#NAME?</v>
      </c>
      <c r="T130" s="148" t="e">
        <f t="shared" ca="1" si="155"/>
        <v>#NAME?</v>
      </c>
      <c r="U130" s="148" t="s">
        <v>66</v>
      </c>
      <c r="V130" s="101"/>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71"/>
      <c r="BA130" s="71"/>
      <c r="BB130" s="71"/>
    </row>
    <row r="131" spans="1:54" ht="20" outlineLevel="1">
      <c r="A131" s="64"/>
      <c r="B131" s="113">
        <v>0</v>
      </c>
      <c r="C131" s="113"/>
      <c r="D131" s="113" t="s">
        <v>350</v>
      </c>
      <c r="E131" s="115" t="s">
        <v>351</v>
      </c>
      <c r="F131" s="113" t="s">
        <v>94</v>
      </c>
      <c r="G131" s="133">
        <v>2</v>
      </c>
      <c r="H131" s="125">
        <v>35492</v>
      </c>
      <c r="I131" s="87">
        <f t="shared" si="147"/>
        <v>70984</v>
      </c>
      <c r="J131" s="87">
        <f t="shared" si="148"/>
        <v>6743.4800000000005</v>
      </c>
      <c r="K131" s="87">
        <f t="shared" si="149"/>
        <v>42235.48</v>
      </c>
      <c r="L131" s="87">
        <f t="shared" si="150"/>
        <v>84470.96</v>
      </c>
      <c r="M131" s="87">
        <f t="shared" si="151"/>
        <v>13486.960000000001</v>
      </c>
      <c r="N131" s="88" t="e">
        <f t="array" aca="1" ref="N131" ca="1">K131/(1-_xludf.XLOOKUP(Datos_Proyecto!$D$2,BD!$AE$2:$AE$5,BD!$AH$2:$AH$5,0,0))</f>
        <v>#NAME?</v>
      </c>
      <c r="O131" s="88" t="e">
        <f t="shared" ca="1" si="152"/>
        <v>#NAME?</v>
      </c>
      <c r="P131" s="89">
        <f>K131/Datos_Proyecto!$H$2</f>
        <v>11.414994594594596</v>
      </c>
      <c r="Q131" s="89">
        <f t="shared" si="153"/>
        <v>22.829989189189192</v>
      </c>
      <c r="R131" s="90" t="e">
        <f t="array" aca="1" ref="R131" ca="1">P131/(1-_xludf.XLOOKUP(Datos_Proyecto!$D$2,BD!$AE$2:$AE$5,BD!$AH$2:$AH$5,0,0))</f>
        <v>#NAME?</v>
      </c>
      <c r="S131" s="90" t="e">
        <f t="shared" ca="1" si="154"/>
        <v>#NAME?</v>
      </c>
      <c r="T131" s="148" t="e">
        <f t="shared" ca="1" si="155"/>
        <v>#NAME?</v>
      </c>
      <c r="U131" s="148" t="s">
        <v>66</v>
      </c>
      <c r="V131" s="101"/>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71"/>
      <c r="BA131" s="71"/>
      <c r="BB131" s="71"/>
    </row>
    <row r="132" spans="1:54" ht="20" outlineLevel="1">
      <c r="A132" s="64"/>
      <c r="B132" s="113">
        <v>0</v>
      </c>
      <c r="C132" s="113"/>
      <c r="D132" s="113" t="s">
        <v>352</v>
      </c>
      <c r="E132" s="115" t="s">
        <v>353</v>
      </c>
      <c r="F132" s="113" t="s">
        <v>94</v>
      </c>
      <c r="G132" s="133">
        <v>1</v>
      </c>
      <c r="H132" s="125">
        <v>41741</v>
      </c>
      <c r="I132" s="87">
        <f t="shared" si="147"/>
        <v>41741</v>
      </c>
      <c r="J132" s="87">
        <f t="shared" si="148"/>
        <v>7930.79</v>
      </c>
      <c r="K132" s="87">
        <f t="shared" si="149"/>
        <v>49671.79</v>
      </c>
      <c r="L132" s="87">
        <f t="shared" si="150"/>
        <v>49671.79</v>
      </c>
      <c r="M132" s="87">
        <f t="shared" si="151"/>
        <v>7930.79</v>
      </c>
      <c r="N132" s="88" t="e">
        <f t="array" aca="1" ref="N132" ca="1">K132/(1-_xludf.XLOOKUP(Datos_Proyecto!$D$2,BD!$AE$2:$AE$5,BD!$AH$2:$AH$5,0,0))</f>
        <v>#NAME?</v>
      </c>
      <c r="O132" s="88" t="e">
        <f t="shared" ca="1" si="152"/>
        <v>#NAME?</v>
      </c>
      <c r="P132" s="89">
        <f>K132/Datos_Proyecto!$H$2</f>
        <v>13.424808108108108</v>
      </c>
      <c r="Q132" s="89">
        <f t="shared" si="153"/>
        <v>13.424808108108108</v>
      </c>
      <c r="R132" s="90" t="e">
        <f t="array" aca="1" ref="R132" ca="1">P132/(1-_xludf.XLOOKUP(Datos_Proyecto!$D$2,BD!$AE$2:$AE$5,BD!$AH$2:$AH$5,0,0))</f>
        <v>#NAME?</v>
      </c>
      <c r="S132" s="90" t="e">
        <f t="shared" ca="1" si="154"/>
        <v>#NAME?</v>
      </c>
      <c r="T132" s="148" t="e">
        <f t="shared" ca="1" si="155"/>
        <v>#NAME?</v>
      </c>
      <c r="U132" s="148" t="s">
        <v>66</v>
      </c>
      <c r="V132" s="101"/>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71"/>
      <c r="BA132" s="71"/>
      <c r="BB132" s="71"/>
    </row>
    <row r="133" spans="1:54" ht="20" outlineLevel="1">
      <c r="A133" s="64"/>
      <c r="B133" s="113">
        <v>0</v>
      </c>
      <c r="C133" s="113"/>
      <c r="D133" s="113" t="s">
        <v>354</v>
      </c>
      <c r="E133" s="115" t="s">
        <v>355</v>
      </c>
      <c r="F133" s="113" t="s">
        <v>94</v>
      </c>
      <c r="G133" s="133">
        <v>1</v>
      </c>
      <c r="H133" s="125">
        <v>36884</v>
      </c>
      <c r="I133" s="87">
        <f t="shared" si="147"/>
        <v>36884</v>
      </c>
      <c r="J133" s="87">
        <f t="shared" si="148"/>
        <v>7007.96</v>
      </c>
      <c r="K133" s="87">
        <f t="shared" si="149"/>
        <v>43891.96</v>
      </c>
      <c r="L133" s="87">
        <f t="shared" si="150"/>
        <v>43891.96</v>
      </c>
      <c r="M133" s="87">
        <f t="shared" si="151"/>
        <v>7007.96</v>
      </c>
      <c r="N133" s="88" t="e">
        <f t="array" aca="1" ref="N133" ca="1">K133/(1-_xludf.XLOOKUP(Datos_Proyecto!$D$2,BD!$AE$2:$AE$5,BD!$AH$2:$AH$5,0,0))</f>
        <v>#NAME?</v>
      </c>
      <c r="O133" s="88" t="e">
        <f t="shared" ca="1" si="152"/>
        <v>#NAME?</v>
      </c>
      <c r="P133" s="89">
        <f>K133/Datos_Proyecto!$H$2</f>
        <v>11.862691891891892</v>
      </c>
      <c r="Q133" s="89">
        <f t="shared" si="153"/>
        <v>11.862691891891892</v>
      </c>
      <c r="R133" s="90" t="e">
        <f t="array" aca="1" ref="R133" ca="1">P133/(1-_xludf.XLOOKUP(Datos_Proyecto!$D$2,BD!$AE$2:$AE$5,BD!$AH$2:$AH$5,0,0))</f>
        <v>#NAME?</v>
      </c>
      <c r="S133" s="90" t="e">
        <f t="shared" ca="1" si="154"/>
        <v>#NAME?</v>
      </c>
      <c r="T133" s="148" t="e">
        <f t="shared" ca="1" si="155"/>
        <v>#NAME?</v>
      </c>
      <c r="U133" s="148" t="s">
        <v>66</v>
      </c>
      <c r="V133" s="101"/>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71"/>
      <c r="BA133" s="71"/>
      <c r="BB133" s="71"/>
    </row>
    <row r="134" spans="1:54" ht="40" outlineLevel="1">
      <c r="A134" s="64"/>
      <c r="B134" s="113">
        <v>0</v>
      </c>
      <c r="C134" s="113"/>
      <c r="D134" s="113" t="s">
        <v>356</v>
      </c>
      <c r="E134" s="115" t="s">
        <v>357</v>
      </c>
      <c r="F134" s="113" t="s">
        <v>94</v>
      </c>
      <c r="G134" s="133">
        <v>3</v>
      </c>
      <c r="H134" s="125">
        <v>4168</v>
      </c>
      <c r="I134" s="87">
        <f t="shared" si="147"/>
        <v>12504</v>
      </c>
      <c r="J134" s="87">
        <f t="shared" si="148"/>
        <v>791.92</v>
      </c>
      <c r="K134" s="87">
        <f t="shared" si="149"/>
        <v>4959.92</v>
      </c>
      <c r="L134" s="87">
        <f t="shared" si="150"/>
        <v>14879.76</v>
      </c>
      <c r="M134" s="87">
        <f t="shared" si="151"/>
        <v>2375.7599999999998</v>
      </c>
      <c r="N134" s="88" t="e">
        <f t="array" aca="1" ref="N134" ca="1">K134/(1-_xludf.XLOOKUP(Datos_Proyecto!$D$2,BD!$AE$2:$AE$5,BD!$AH$2:$AH$5,0,0))</f>
        <v>#NAME?</v>
      </c>
      <c r="O134" s="88" t="e">
        <f t="shared" ca="1" si="152"/>
        <v>#NAME?</v>
      </c>
      <c r="P134" s="89">
        <f>K134/Datos_Proyecto!$H$2</f>
        <v>1.3405189189189188</v>
      </c>
      <c r="Q134" s="89">
        <f t="shared" si="153"/>
        <v>4.0215567567567563</v>
      </c>
      <c r="R134" s="90" t="e">
        <f t="array" aca="1" ref="R134" ca="1">P134/(1-_xludf.XLOOKUP(Datos_Proyecto!$D$2,BD!$AE$2:$AE$5,BD!$AH$2:$AH$5,0,0))</f>
        <v>#NAME?</v>
      </c>
      <c r="S134" s="90" t="e">
        <f t="shared" ca="1" si="154"/>
        <v>#NAME?</v>
      </c>
      <c r="T134" s="148" t="e">
        <f t="shared" ca="1" si="155"/>
        <v>#NAME?</v>
      </c>
      <c r="U134" s="148" t="s">
        <v>66</v>
      </c>
      <c r="V134" s="101"/>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71"/>
      <c r="BA134" s="71"/>
      <c r="BB134" s="71"/>
    </row>
    <row r="135" spans="1:54" ht="20" outlineLevel="1">
      <c r="A135" s="64"/>
      <c r="B135" s="113">
        <v>0</v>
      </c>
      <c r="C135" s="113"/>
      <c r="D135" s="113" t="s">
        <v>358</v>
      </c>
      <c r="E135" s="115" t="s">
        <v>359</v>
      </c>
      <c r="F135" s="113" t="s">
        <v>94</v>
      </c>
      <c r="G135" s="133">
        <v>3</v>
      </c>
      <c r="H135" s="125">
        <v>747</v>
      </c>
      <c r="I135" s="87">
        <f t="shared" si="147"/>
        <v>2241</v>
      </c>
      <c r="J135" s="87">
        <f t="shared" si="148"/>
        <v>141.93</v>
      </c>
      <c r="K135" s="87">
        <f t="shared" si="149"/>
        <v>888.93000000000006</v>
      </c>
      <c r="L135" s="87">
        <f t="shared" si="150"/>
        <v>2666.79</v>
      </c>
      <c r="M135" s="87">
        <f t="shared" si="151"/>
        <v>425.79</v>
      </c>
      <c r="N135" s="88" t="e">
        <f t="array" aca="1" ref="N135" ca="1">K135/(1-_xludf.XLOOKUP(Datos_Proyecto!$D$2,BD!$AE$2:$AE$5,BD!$AH$2:$AH$5,0,0))</f>
        <v>#NAME?</v>
      </c>
      <c r="O135" s="88" t="e">
        <f t="shared" ca="1" si="152"/>
        <v>#NAME?</v>
      </c>
      <c r="P135" s="89">
        <f>K135/Datos_Proyecto!$H$2</f>
        <v>0.24025135135135137</v>
      </c>
      <c r="Q135" s="89">
        <f t="shared" si="153"/>
        <v>0.72075405405405413</v>
      </c>
      <c r="R135" s="90" t="e">
        <f t="array" aca="1" ref="R135" ca="1">P135/(1-_xludf.XLOOKUP(Datos_Proyecto!$D$2,BD!$AE$2:$AE$5,BD!$AH$2:$AH$5,0,0))</f>
        <v>#NAME?</v>
      </c>
      <c r="S135" s="90" t="e">
        <f t="shared" ca="1" si="154"/>
        <v>#NAME?</v>
      </c>
      <c r="T135" s="148" t="e">
        <f t="shared" ca="1" si="155"/>
        <v>#NAME?</v>
      </c>
      <c r="U135" s="148" t="s">
        <v>66</v>
      </c>
      <c r="V135" s="101"/>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71"/>
      <c r="BA135" s="71"/>
      <c r="BB135" s="71"/>
    </row>
    <row r="136" spans="1:54" ht="20" outlineLevel="1">
      <c r="A136" s="64"/>
      <c r="B136" s="113">
        <v>0</v>
      </c>
      <c r="C136" s="113"/>
      <c r="D136" s="113" t="s">
        <v>360</v>
      </c>
      <c r="E136" s="115" t="s">
        <v>361</v>
      </c>
      <c r="F136" s="113" t="s">
        <v>94</v>
      </c>
      <c r="G136" s="133">
        <v>20</v>
      </c>
      <c r="H136" s="125">
        <v>568</v>
      </c>
      <c r="I136" s="87">
        <f t="shared" si="147"/>
        <v>11360</v>
      </c>
      <c r="J136" s="87">
        <f t="shared" si="148"/>
        <v>107.92</v>
      </c>
      <c r="K136" s="87">
        <f t="shared" si="149"/>
        <v>675.92</v>
      </c>
      <c r="L136" s="87">
        <f t="shared" si="150"/>
        <v>13518.4</v>
      </c>
      <c r="M136" s="87">
        <f t="shared" si="151"/>
        <v>2158.4</v>
      </c>
      <c r="N136" s="88" t="e">
        <f t="array" aca="1" ref="N136" ca="1">K136/(1-_xludf.XLOOKUP(Datos_Proyecto!$D$2,BD!$AE$2:$AE$5,BD!$AH$2:$AH$5,0,0))</f>
        <v>#NAME?</v>
      </c>
      <c r="O136" s="88" t="e">
        <f t="shared" ca="1" si="152"/>
        <v>#NAME?</v>
      </c>
      <c r="P136" s="89">
        <f>K136/Datos_Proyecto!$H$2</f>
        <v>0.18268108108108108</v>
      </c>
      <c r="Q136" s="89">
        <f t="shared" si="153"/>
        <v>3.6536216216216215</v>
      </c>
      <c r="R136" s="90" t="e">
        <f t="array" aca="1" ref="R136" ca="1">P136/(1-_xludf.XLOOKUP(Datos_Proyecto!$D$2,BD!$AE$2:$AE$5,BD!$AH$2:$AH$5,0,0))</f>
        <v>#NAME?</v>
      </c>
      <c r="S136" s="90" t="e">
        <f t="shared" ca="1" si="154"/>
        <v>#NAME?</v>
      </c>
      <c r="T136" s="148" t="e">
        <f t="shared" ca="1" si="155"/>
        <v>#NAME?</v>
      </c>
      <c r="U136" s="148" t="s">
        <v>66</v>
      </c>
      <c r="V136" s="101"/>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71"/>
      <c r="BA136" s="71"/>
      <c r="BB136" s="71"/>
    </row>
    <row r="137" spans="1:54" ht="20" outlineLevel="1">
      <c r="A137" s="64"/>
      <c r="B137" s="113">
        <v>0</v>
      </c>
      <c r="C137" s="113"/>
      <c r="D137" s="113" t="s">
        <v>362</v>
      </c>
      <c r="E137" s="115" t="s">
        <v>363</v>
      </c>
      <c r="F137" s="113" t="s">
        <v>94</v>
      </c>
      <c r="G137" s="133">
        <v>6</v>
      </c>
      <c r="H137" s="125">
        <v>7068</v>
      </c>
      <c r="I137" s="87">
        <f t="shared" si="147"/>
        <v>42408</v>
      </c>
      <c r="J137" s="87">
        <f t="shared" si="148"/>
        <v>1342.92</v>
      </c>
      <c r="K137" s="87">
        <f t="shared" si="149"/>
        <v>8410.92</v>
      </c>
      <c r="L137" s="87">
        <f t="shared" si="150"/>
        <v>50465.520000000004</v>
      </c>
      <c r="M137" s="87">
        <f t="shared" si="151"/>
        <v>8057.52</v>
      </c>
      <c r="N137" s="88" t="e">
        <f t="array" aca="1" ref="N137" ca="1">K137/(1-_xludf.XLOOKUP(Datos_Proyecto!$D$2,BD!$AE$2:$AE$5,BD!$AH$2:$AH$5,0,0))</f>
        <v>#NAME?</v>
      </c>
      <c r="O137" s="88" t="e">
        <f t="shared" ca="1" si="152"/>
        <v>#NAME?</v>
      </c>
      <c r="P137" s="89">
        <f>K137/Datos_Proyecto!$H$2</f>
        <v>2.2732216216216217</v>
      </c>
      <c r="Q137" s="89">
        <f t="shared" si="153"/>
        <v>13.639329729729731</v>
      </c>
      <c r="R137" s="90" t="e">
        <f t="array" aca="1" ref="R137" ca="1">P137/(1-_xludf.XLOOKUP(Datos_Proyecto!$D$2,BD!$AE$2:$AE$5,BD!$AH$2:$AH$5,0,0))</f>
        <v>#NAME?</v>
      </c>
      <c r="S137" s="90" t="e">
        <f t="shared" ca="1" si="154"/>
        <v>#NAME?</v>
      </c>
      <c r="T137" s="148" t="e">
        <f t="shared" ca="1" si="155"/>
        <v>#NAME?</v>
      </c>
      <c r="U137" s="148" t="s">
        <v>66</v>
      </c>
      <c r="V137" s="101"/>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71"/>
      <c r="BA137" s="71"/>
      <c r="BB137" s="71"/>
    </row>
    <row r="138" spans="1:54" ht="20" outlineLevel="1">
      <c r="A138" s="64"/>
      <c r="B138" s="113">
        <v>0</v>
      </c>
      <c r="C138" s="113"/>
      <c r="D138" s="113" t="s">
        <v>364</v>
      </c>
      <c r="E138" s="115" t="s">
        <v>365</v>
      </c>
      <c r="F138" s="113" t="s">
        <v>94</v>
      </c>
      <c r="G138" s="133">
        <v>12</v>
      </c>
      <c r="H138" s="125">
        <v>398</v>
      </c>
      <c r="I138" s="87">
        <f t="shared" si="147"/>
        <v>4776</v>
      </c>
      <c r="J138" s="87">
        <f t="shared" si="148"/>
        <v>75.62</v>
      </c>
      <c r="K138" s="87">
        <f t="shared" si="149"/>
        <v>473.62</v>
      </c>
      <c r="L138" s="87">
        <f t="shared" si="150"/>
        <v>5683.4400000000005</v>
      </c>
      <c r="M138" s="87">
        <f t="shared" si="151"/>
        <v>907.44</v>
      </c>
      <c r="N138" s="88" t="e">
        <f t="array" aca="1" ref="N138" ca="1">K138/(1-_xludf.XLOOKUP(Datos_Proyecto!$D$2,BD!$AE$2:$AE$5,BD!$AH$2:$AH$5,0,0))</f>
        <v>#NAME?</v>
      </c>
      <c r="O138" s="88" t="e">
        <f t="shared" ca="1" si="152"/>
        <v>#NAME?</v>
      </c>
      <c r="P138" s="89">
        <f>K138/Datos_Proyecto!$H$2</f>
        <v>0.12800540540540542</v>
      </c>
      <c r="Q138" s="89">
        <f t="shared" si="153"/>
        <v>1.5360648648648652</v>
      </c>
      <c r="R138" s="90" t="e">
        <f t="array" aca="1" ref="R138" ca="1">P138/(1-_xludf.XLOOKUP(Datos_Proyecto!$D$2,BD!$AE$2:$AE$5,BD!$AH$2:$AH$5,0,0))</f>
        <v>#NAME?</v>
      </c>
      <c r="S138" s="90" t="e">
        <f t="shared" ca="1" si="154"/>
        <v>#NAME?</v>
      </c>
      <c r="T138" s="148" t="e">
        <f t="shared" ca="1" si="155"/>
        <v>#NAME?</v>
      </c>
      <c r="U138" s="148" t="s">
        <v>66</v>
      </c>
      <c r="V138" s="101"/>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71"/>
      <c r="BA138" s="71"/>
      <c r="BB138" s="71"/>
    </row>
    <row r="139" spans="1:54" ht="20" outlineLevel="1">
      <c r="A139" s="64"/>
      <c r="B139" s="113">
        <v>0</v>
      </c>
      <c r="C139" s="113"/>
      <c r="D139" s="113" t="s">
        <v>366</v>
      </c>
      <c r="E139" s="115" t="s">
        <v>367</v>
      </c>
      <c r="F139" s="113" t="s">
        <v>94</v>
      </c>
      <c r="G139" s="133">
        <v>6</v>
      </c>
      <c r="H139" s="125">
        <v>398</v>
      </c>
      <c r="I139" s="87">
        <f t="shared" si="147"/>
        <v>2388</v>
      </c>
      <c r="J139" s="87">
        <f t="shared" si="148"/>
        <v>75.62</v>
      </c>
      <c r="K139" s="87">
        <f t="shared" si="149"/>
        <v>473.62</v>
      </c>
      <c r="L139" s="87">
        <f t="shared" si="150"/>
        <v>2841.7200000000003</v>
      </c>
      <c r="M139" s="87">
        <f t="shared" si="151"/>
        <v>453.72</v>
      </c>
      <c r="N139" s="88" t="e">
        <f t="array" aca="1" ref="N139" ca="1">K139/(1-_xludf.XLOOKUP(Datos_Proyecto!$D$2,BD!$AE$2:$AE$5,BD!$AH$2:$AH$5,0,0))</f>
        <v>#NAME?</v>
      </c>
      <c r="O139" s="88" t="e">
        <f t="shared" ca="1" si="152"/>
        <v>#NAME?</v>
      </c>
      <c r="P139" s="89">
        <f>K139/Datos_Proyecto!$H$2</f>
        <v>0.12800540540540542</v>
      </c>
      <c r="Q139" s="89">
        <f t="shared" si="153"/>
        <v>0.76803243243243258</v>
      </c>
      <c r="R139" s="90" t="e">
        <f t="array" aca="1" ref="R139" ca="1">P139/(1-_xludf.XLOOKUP(Datos_Proyecto!$D$2,BD!$AE$2:$AE$5,BD!$AH$2:$AH$5,0,0))</f>
        <v>#NAME?</v>
      </c>
      <c r="S139" s="90" t="e">
        <f t="shared" ca="1" si="154"/>
        <v>#NAME?</v>
      </c>
      <c r="T139" s="148" t="e">
        <f t="shared" ca="1" si="155"/>
        <v>#NAME?</v>
      </c>
      <c r="U139" s="148" t="s">
        <v>66</v>
      </c>
      <c r="V139" s="101"/>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71"/>
      <c r="BA139" s="71"/>
      <c r="BB139" s="71"/>
    </row>
    <row r="140" spans="1:54" ht="20" outlineLevel="1">
      <c r="A140" s="64"/>
      <c r="B140" s="113">
        <v>0</v>
      </c>
      <c r="C140" s="113"/>
      <c r="D140" s="113" t="s">
        <v>368</v>
      </c>
      <c r="E140" s="115" t="s">
        <v>369</v>
      </c>
      <c r="F140" s="113" t="s">
        <v>94</v>
      </c>
      <c r="G140" s="133">
        <v>4</v>
      </c>
      <c r="H140" s="125">
        <v>800</v>
      </c>
      <c r="I140" s="87">
        <f t="shared" si="147"/>
        <v>3200</v>
      </c>
      <c r="J140" s="87">
        <f t="shared" si="148"/>
        <v>152</v>
      </c>
      <c r="K140" s="87">
        <f t="shared" si="149"/>
        <v>952</v>
      </c>
      <c r="L140" s="87">
        <f t="shared" si="150"/>
        <v>3808</v>
      </c>
      <c r="M140" s="87">
        <f t="shared" si="151"/>
        <v>608</v>
      </c>
      <c r="N140" s="88" t="e">
        <f t="array" aca="1" ref="N140" ca="1">K140/(1-_xludf.XLOOKUP(Datos_Proyecto!$D$2,BD!$AE$2:$AE$5,BD!$AH$2:$AH$5,0,0))</f>
        <v>#NAME?</v>
      </c>
      <c r="O140" s="88" t="e">
        <f t="shared" ca="1" si="152"/>
        <v>#NAME?</v>
      </c>
      <c r="P140" s="89">
        <f>K140/Datos_Proyecto!$H$2</f>
        <v>0.25729729729729728</v>
      </c>
      <c r="Q140" s="89">
        <f t="shared" si="153"/>
        <v>1.0291891891891891</v>
      </c>
      <c r="R140" s="90" t="e">
        <f t="array" aca="1" ref="R140" ca="1">P140/(1-_xludf.XLOOKUP(Datos_Proyecto!$D$2,BD!$AE$2:$AE$5,BD!$AH$2:$AH$5,0,0))</f>
        <v>#NAME?</v>
      </c>
      <c r="S140" s="90" t="e">
        <f t="shared" ca="1" si="154"/>
        <v>#NAME?</v>
      </c>
      <c r="T140" s="148" t="e">
        <f t="shared" ca="1" si="155"/>
        <v>#NAME?</v>
      </c>
      <c r="U140" s="148" t="s">
        <v>66</v>
      </c>
      <c r="V140" s="101"/>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71"/>
      <c r="BA140" s="71"/>
      <c r="BB140" s="71"/>
    </row>
    <row r="141" spans="1:54" ht="20" outlineLevel="1">
      <c r="A141" s="64"/>
      <c r="B141" s="113">
        <v>0</v>
      </c>
      <c r="C141" s="113"/>
      <c r="D141" s="113" t="s">
        <v>370</v>
      </c>
      <c r="E141" s="115" t="s">
        <v>371</v>
      </c>
      <c r="F141" s="113" t="s">
        <v>94</v>
      </c>
      <c r="G141" s="133">
        <v>4</v>
      </c>
      <c r="H141" s="125">
        <v>22587</v>
      </c>
      <c r="I141" s="87">
        <f t="shared" si="147"/>
        <v>90348</v>
      </c>
      <c r="J141" s="87">
        <f t="shared" si="148"/>
        <v>4291.53</v>
      </c>
      <c r="K141" s="87">
        <f t="shared" si="149"/>
        <v>26878.53</v>
      </c>
      <c r="L141" s="87">
        <f t="shared" si="150"/>
        <v>107514.12</v>
      </c>
      <c r="M141" s="87">
        <f t="shared" si="151"/>
        <v>17166.12</v>
      </c>
      <c r="N141" s="88" t="e">
        <f t="array" aca="1" ref="N141" ca="1">K141/(1-_xludf.XLOOKUP(Datos_Proyecto!$D$2,BD!$AE$2:$AE$5,BD!$AH$2:$AH$5,0,0))</f>
        <v>#NAME?</v>
      </c>
      <c r="O141" s="88" t="e">
        <f t="shared" ca="1" si="152"/>
        <v>#NAME?</v>
      </c>
      <c r="P141" s="89">
        <f>K141/Datos_Proyecto!$H$2</f>
        <v>7.264467567567567</v>
      </c>
      <c r="Q141" s="89">
        <f t="shared" si="153"/>
        <v>29.057870270270268</v>
      </c>
      <c r="R141" s="90" t="e">
        <f t="array" aca="1" ref="R141" ca="1">P141/(1-_xludf.XLOOKUP(Datos_Proyecto!$D$2,BD!$AE$2:$AE$5,BD!$AH$2:$AH$5,0,0))</f>
        <v>#NAME?</v>
      </c>
      <c r="S141" s="90" t="e">
        <f t="shared" ca="1" si="154"/>
        <v>#NAME?</v>
      </c>
      <c r="T141" s="148" t="e">
        <f t="shared" ca="1" si="155"/>
        <v>#NAME?</v>
      </c>
      <c r="U141" s="148" t="s">
        <v>66</v>
      </c>
      <c r="V141" s="101"/>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71"/>
      <c r="BA141" s="71"/>
      <c r="BB141" s="71"/>
    </row>
    <row r="142" spans="1:54" ht="20" outlineLevel="1">
      <c r="A142" s="64"/>
      <c r="B142" s="113">
        <v>0</v>
      </c>
      <c r="C142" s="113"/>
      <c r="D142" s="113" t="s">
        <v>372</v>
      </c>
      <c r="E142" s="115" t="s">
        <v>373</v>
      </c>
      <c r="F142" s="113" t="s">
        <v>94</v>
      </c>
      <c r="G142" s="133">
        <v>4</v>
      </c>
      <c r="H142" s="125">
        <v>22587</v>
      </c>
      <c r="I142" s="87">
        <f t="shared" si="147"/>
        <v>90348</v>
      </c>
      <c r="J142" s="87">
        <f t="shared" si="148"/>
        <v>4291.53</v>
      </c>
      <c r="K142" s="87">
        <f t="shared" si="149"/>
        <v>26878.53</v>
      </c>
      <c r="L142" s="87">
        <f t="shared" si="150"/>
        <v>107514.12</v>
      </c>
      <c r="M142" s="87">
        <f t="shared" si="151"/>
        <v>17166.12</v>
      </c>
      <c r="N142" s="88" t="e">
        <f t="array" aca="1" ref="N142" ca="1">K142/(1-_xludf.XLOOKUP(Datos_Proyecto!$D$2,BD!$AE$2:$AE$5,BD!$AH$2:$AH$5,0,0))</f>
        <v>#NAME?</v>
      </c>
      <c r="O142" s="88" t="e">
        <f t="shared" ca="1" si="152"/>
        <v>#NAME?</v>
      </c>
      <c r="P142" s="89">
        <f>K142/Datos_Proyecto!$H$2</f>
        <v>7.264467567567567</v>
      </c>
      <c r="Q142" s="89">
        <f t="shared" si="153"/>
        <v>29.057870270270268</v>
      </c>
      <c r="R142" s="90" t="e">
        <f t="array" aca="1" ref="R142" ca="1">P142/(1-_xludf.XLOOKUP(Datos_Proyecto!$D$2,BD!$AE$2:$AE$5,BD!$AH$2:$AH$5,0,0))</f>
        <v>#NAME?</v>
      </c>
      <c r="S142" s="90" t="e">
        <f t="shared" ca="1" si="154"/>
        <v>#NAME?</v>
      </c>
      <c r="T142" s="148" t="e">
        <f t="shared" ca="1" si="155"/>
        <v>#NAME?</v>
      </c>
      <c r="U142" s="148" t="s">
        <v>66</v>
      </c>
      <c r="V142" s="101"/>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71"/>
      <c r="BA142" s="71"/>
      <c r="BB142" s="71"/>
    </row>
    <row r="143" spans="1:54" ht="20" outlineLevel="1">
      <c r="A143" s="64"/>
      <c r="B143" s="113">
        <v>0</v>
      </c>
      <c r="C143" s="113"/>
      <c r="D143" s="113" t="s">
        <v>374</v>
      </c>
      <c r="E143" s="115" t="s">
        <v>375</v>
      </c>
      <c r="F143" s="113" t="s">
        <v>94</v>
      </c>
      <c r="G143" s="133">
        <v>3</v>
      </c>
      <c r="H143" s="125">
        <v>2438</v>
      </c>
      <c r="I143" s="87">
        <f t="shared" si="147"/>
        <v>7314</v>
      </c>
      <c r="J143" s="87">
        <f t="shared" si="148"/>
        <v>463.22</v>
      </c>
      <c r="K143" s="87">
        <f t="shared" si="149"/>
        <v>2901.2200000000003</v>
      </c>
      <c r="L143" s="87">
        <f t="shared" si="150"/>
        <v>8703.66</v>
      </c>
      <c r="M143" s="87">
        <f t="shared" si="151"/>
        <v>1389.66</v>
      </c>
      <c r="N143" s="88" t="e">
        <f t="array" aca="1" ref="N143" ca="1">K143/(1-_xludf.XLOOKUP(Datos_Proyecto!$D$2,BD!$AE$2:$AE$5,BD!$AH$2:$AH$5,0,0))</f>
        <v>#NAME?</v>
      </c>
      <c r="O143" s="88" t="e">
        <f t="shared" ca="1" si="152"/>
        <v>#NAME?</v>
      </c>
      <c r="P143" s="89">
        <f>K143/Datos_Proyecto!$H$2</f>
        <v>0.78411351351351355</v>
      </c>
      <c r="Q143" s="89">
        <f t="shared" si="153"/>
        <v>2.3523405405405406</v>
      </c>
      <c r="R143" s="90" t="e">
        <f t="array" aca="1" ref="R143" ca="1">P143/(1-_xludf.XLOOKUP(Datos_Proyecto!$D$2,BD!$AE$2:$AE$5,BD!$AH$2:$AH$5,0,0))</f>
        <v>#NAME?</v>
      </c>
      <c r="S143" s="90" t="e">
        <f t="shared" ca="1" si="154"/>
        <v>#NAME?</v>
      </c>
      <c r="T143" s="148" t="e">
        <f t="shared" ca="1" si="155"/>
        <v>#NAME?</v>
      </c>
      <c r="U143" s="148" t="s">
        <v>66</v>
      </c>
      <c r="V143" s="101"/>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71"/>
      <c r="BA143" s="71"/>
      <c r="BB143" s="71"/>
    </row>
    <row r="144" spans="1:54" ht="20" outlineLevel="1">
      <c r="A144" s="64"/>
      <c r="B144" s="113">
        <v>0</v>
      </c>
      <c r="C144" s="113"/>
      <c r="D144" s="113" t="s">
        <v>376</v>
      </c>
      <c r="E144" s="115" t="s">
        <v>377</v>
      </c>
      <c r="F144" s="113" t="s">
        <v>94</v>
      </c>
      <c r="G144" s="133">
        <v>1</v>
      </c>
      <c r="H144" s="125">
        <v>22587</v>
      </c>
      <c r="I144" s="87">
        <f t="shared" si="147"/>
        <v>22587</v>
      </c>
      <c r="J144" s="87">
        <f t="shared" si="148"/>
        <v>4291.53</v>
      </c>
      <c r="K144" s="87">
        <f t="shared" si="149"/>
        <v>26878.53</v>
      </c>
      <c r="L144" s="87">
        <f t="shared" si="150"/>
        <v>26878.53</v>
      </c>
      <c r="M144" s="87">
        <f t="shared" si="151"/>
        <v>4291.53</v>
      </c>
      <c r="N144" s="88" t="e">
        <f t="array" aca="1" ref="N144" ca="1">K144/(1-_xludf.XLOOKUP(Datos_Proyecto!$D$2,BD!$AE$2:$AE$5,BD!$AH$2:$AH$5,0,0))</f>
        <v>#NAME?</v>
      </c>
      <c r="O144" s="88" t="e">
        <f t="shared" ca="1" si="152"/>
        <v>#NAME?</v>
      </c>
      <c r="P144" s="89">
        <f>K144/Datos_Proyecto!$H$2</f>
        <v>7.264467567567567</v>
      </c>
      <c r="Q144" s="89">
        <f t="shared" si="153"/>
        <v>7.264467567567567</v>
      </c>
      <c r="R144" s="90" t="e">
        <f t="array" aca="1" ref="R144" ca="1">P144/(1-_xludf.XLOOKUP(Datos_Proyecto!$D$2,BD!$AE$2:$AE$5,BD!$AH$2:$AH$5,0,0))</f>
        <v>#NAME?</v>
      </c>
      <c r="S144" s="90" t="e">
        <f t="shared" ca="1" si="154"/>
        <v>#NAME?</v>
      </c>
      <c r="T144" s="148" t="e">
        <f t="shared" ca="1" si="155"/>
        <v>#NAME?</v>
      </c>
      <c r="U144" s="148" t="s">
        <v>66</v>
      </c>
      <c r="V144" s="101"/>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71"/>
      <c r="BA144" s="71"/>
      <c r="BB144" s="71"/>
    </row>
    <row r="145" spans="1:54" ht="20" outlineLevel="1">
      <c r="A145" s="64"/>
      <c r="B145" s="113">
        <v>0</v>
      </c>
      <c r="C145" s="113"/>
      <c r="D145" s="113" t="s">
        <v>378</v>
      </c>
      <c r="E145" s="115" t="s">
        <v>379</v>
      </c>
      <c r="F145" s="113" t="s">
        <v>94</v>
      </c>
      <c r="G145" s="133">
        <v>100</v>
      </c>
      <c r="H145" s="125">
        <v>186</v>
      </c>
      <c r="I145" s="87">
        <f t="shared" si="147"/>
        <v>18600</v>
      </c>
      <c r="J145" s="87">
        <f t="shared" si="148"/>
        <v>35.340000000000003</v>
      </c>
      <c r="K145" s="87">
        <f t="shared" si="149"/>
        <v>221.34</v>
      </c>
      <c r="L145" s="87">
        <f t="shared" si="150"/>
        <v>22134</v>
      </c>
      <c r="M145" s="87">
        <f t="shared" si="151"/>
        <v>3534.0000000000005</v>
      </c>
      <c r="N145" s="88" t="e">
        <f t="array" aca="1" ref="N145" ca="1">K145/(1-_xludf.XLOOKUP(Datos_Proyecto!$D$2,BD!$AE$2:$AE$5,BD!$AH$2:$AH$5,0,0))</f>
        <v>#NAME?</v>
      </c>
      <c r="O145" s="88" t="e">
        <f t="shared" ca="1" si="152"/>
        <v>#NAME?</v>
      </c>
      <c r="P145" s="89">
        <f>K145/Datos_Proyecto!$H$2</f>
        <v>5.9821621621621621E-2</v>
      </c>
      <c r="Q145" s="89">
        <f t="shared" si="153"/>
        <v>5.9821621621621617</v>
      </c>
      <c r="R145" s="90" t="e">
        <f t="array" aca="1" ref="R145" ca="1">P145/(1-_xludf.XLOOKUP(Datos_Proyecto!$D$2,BD!$AE$2:$AE$5,BD!$AH$2:$AH$5,0,0))</f>
        <v>#NAME?</v>
      </c>
      <c r="S145" s="90" t="e">
        <f t="shared" ca="1" si="154"/>
        <v>#NAME?</v>
      </c>
      <c r="T145" s="148" t="e">
        <f t="shared" ca="1" si="155"/>
        <v>#NAME?</v>
      </c>
      <c r="U145" s="148" t="s">
        <v>66</v>
      </c>
      <c r="V145" s="101"/>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71"/>
      <c r="BA145" s="71"/>
      <c r="BB145" s="71"/>
    </row>
    <row r="146" spans="1:54" ht="20" outlineLevel="1">
      <c r="A146" s="64"/>
      <c r="B146" s="113">
        <v>0</v>
      </c>
      <c r="C146" s="113"/>
      <c r="D146" s="113" t="s">
        <v>380</v>
      </c>
      <c r="E146" s="115" t="s">
        <v>381</v>
      </c>
      <c r="F146" s="113" t="s">
        <v>94</v>
      </c>
      <c r="G146" s="133">
        <v>10</v>
      </c>
      <c r="H146" s="125">
        <v>511</v>
      </c>
      <c r="I146" s="87">
        <f t="shared" si="147"/>
        <v>5110</v>
      </c>
      <c r="J146" s="87">
        <f t="shared" si="148"/>
        <v>97.09</v>
      </c>
      <c r="K146" s="87">
        <f t="shared" si="149"/>
        <v>608.09</v>
      </c>
      <c r="L146" s="87">
        <f t="shared" si="150"/>
        <v>6080.9000000000005</v>
      </c>
      <c r="M146" s="87">
        <f t="shared" si="151"/>
        <v>970.90000000000009</v>
      </c>
      <c r="N146" s="88" t="e">
        <f t="array" aca="1" ref="N146" ca="1">K146/(1-_xludf.XLOOKUP(Datos_Proyecto!$D$2,BD!$AE$2:$AE$5,BD!$AH$2:$AH$5,0,0))</f>
        <v>#NAME?</v>
      </c>
      <c r="O146" s="88" t="e">
        <f t="shared" ca="1" si="152"/>
        <v>#NAME?</v>
      </c>
      <c r="P146" s="89">
        <f>K146/Datos_Proyecto!$H$2</f>
        <v>0.16434864864864865</v>
      </c>
      <c r="Q146" s="89">
        <f t="shared" si="153"/>
        <v>1.6434864864864864</v>
      </c>
      <c r="R146" s="90" t="e">
        <f t="array" aca="1" ref="R146" ca="1">P146/(1-_xludf.XLOOKUP(Datos_Proyecto!$D$2,BD!$AE$2:$AE$5,BD!$AH$2:$AH$5,0,0))</f>
        <v>#NAME?</v>
      </c>
      <c r="S146" s="90" t="e">
        <f t="shared" ca="1" si="154"/>
        <v>#NAME?</v>
      </c>
      <c r="T146" s="148" t="e">
        <f t="shared" ca="1" si="155"/>
        <v>#NAME?</v>
      </c>
      <c r="U146" s="148" t="s">
        <v>66</v>
      </c>
      <c r="V146" s="101"/>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71"/>
      <c r="BA146" s="71"/>
      <c r="BB146" s="71"/>
    </row>
    <row r="147" spans="1:54" ht="20" outlineLevel="1">
      <c r="A147" s="64"/>
      <c r="B147" s="113">
        <v>0</v>
      </c>
      <c r="C147" s="113"/>
      <c r="D147" s="113" t="s">
        <v>382</v>
      </c>
      <c r="E147" s="115" t="s">
        <v>383</v>
      </c>
      <c r="F147" s="113" t="s">
        <v>94</v>
      </c>
      <c r="G147" s="133">
        <v>23</v>
      </c>
      <c r="H147" s="125">
        <v>32500</v>
      </c>
      <c r="I147" s="87">
        <f t="shared" si="147"/>
        <v>747500</v>
      </c>
      <c r="J147" s="87">
        <f t="shared" si="148"/>
        <v>6175</v>
      </c>
      <c r="K147" s="87">
        <f t="shared" si="149"/>
        <v>38675</v>
      </c>
      <c r="L147" s="87">
        <f t="shared" si="150"/>
        <v>889525</v>
      </c>
      <c r="M147" s="87">
        <f t="shared" si="151"/>
        <v>142025</v>
      </c>
      <c r="N147" s="88" t="e">
        <f t="array" aca="1" ref="N147" ca="1">K147/(1-_xludf.XLOOKUP(Datos_Proyecto!$D$2,BD!$AE$2:$AE$5,BD!$AH$2:$AH$5,0,0))</f>
        <v>#NAME?</v>
      </c>
      <c r="O147" s="88" t="e">
        <f t="shared" ca="1" si="152"/>
        <v>#NAME?</v>
      </c>
      <c r="P147" s="89">
        <f>K147/Datos_Proyecto!$H$2</f>
        <v>10.452702702702704</v>
      </c>
      <c r="Q147" s="89">
        <f t="shared" si="153"/>
        <v>240.41216216216219</v>
      </c>
      <c r="R147" s="90" t="e">
        <f t="array" aca="1" ref="R147" ca="1">P147/(1-_xludf.XLOOKUP(Datos_Proyecto!$D$2,BD!$AE$2:$AE$5,BD!$AH$2:$AH$5,0,0))</f>
        <v>#NAME?</v>
      </c>
      <c r="S147" s="90" t="e">
        <f t="shared" ca="1" si="154"/>
        <v>#NAME?</v>
      </c>
      <c r="T147" s="148" t="e">
        <f t="shared" ca="1" si="155"/>
        <v>#NAME?</v>
      </c>
      <c r="U147" s="148" t="s">
        <v>66</v>
      </c>
      <c r="V147" s="101"/>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71"/>
      <c r="BA147" s="71"/>
      <c r="BB147" s="71"/>
    </row>
    <row r="148" spans="1:54" ht="20" outlineLevel="1">
      <c r="A148" s="64"/>
      <c r="B148" s="113">
        <v>0</v>
      </c>
      <c r="C148" s="113"/>
      <c r="D148" s="113" t="s">
        <v>384</v>
      </c>
      <c r="E148" s="115" t="s">
        <v>385</v>
      </c>
      <c r="F148" s="113" t="s">
        <v>94</v>
      </c>
      <c r="G148" s="133">
        <v>1</v>
      </c>
      <c r="H148" s="125">
        <v>39204</v>
      </c>
      <c r="I148" s="87">
        <f t="shared" si="147"/>
        <v>39204</v>
      </c>
      <c r="J148" s="87">
        <f t="shared" si="148"/>
        <v>7448.76</v>
      </c>
      <c r="K148" s="87">
        <f t="shared" si="149"/>
        <v>46652.76</v>
      </c>
      <c r="L148" s="87">
        <f t="shared" si="150"/>
        <v>46652.76</v>
      </c>
      <c r="M148" s="87">
        <f t="shared" si="151"/>
        <v>7448.76</v>
      </c>
      <c r="N148" s="88" t="e">
        <f t="array" aca="1" ref="N148" ca="1">K148/(1-_xludf.XLOOKUP(Datos_Proyecto!$D$2,BD!$AE$2:$AE$5,BD!$AH$2:$AH$5,0,0))</f>
        <v>#NAME?</v>
      </c>
      <c r="O148" s="88" t="e">
        <f t="shared" ca="1" si="152"/>
        <v>#NAME?</v>
      </c>
      <c r="P148" s="89">
        <f>K148/Datos_Proyecto!$H$2</f>
        <v>12.608854054054055</v>
      </c>
      <c r="Q148" s="89">
        <f t="shared" si="153"/>
        <v>12.608854054054055</v>
      </c>
      <c r="R148" s="90" t="e">
        <f t="array" aca="1" ref="R148" ca="1">P148/(1-_xludf.XLOOKUP(Datos_Proyecto!$D$2,BD!$AE$2:$AE$5,BD!$AH$2:$AH$5,0,0))</f>
        <v>#NAME?</v>
      </c>
      <c r="S148" s="90" t="e">
        <f t="shared" ca="1" si="154"/>
        <v>#NAME?</v>
      </c>
      <c r="T148" s="148" t="e">
        <f t="shared" ca="1" si="155"/>
        <v>#NAME?</v>
      </c>
      <c r="U148" s="148" t="s">
        <v>66</v>
      </c>
      <c r="V148" s="101"/>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71"/>
      <c r="BA148" s="71"/>
      <c r="BB148" s="71"/>
    </row>
    <row r="149" spans="1:54" ht="20" outlineLevel="1">
      <c r="A149" s="64"/>
      <c r="B149" s="113">
        <v>0</v>
      </c>
      <c r="C149" s="113"/>
      <c r="D149" s="113" t="s">
        <v>386</v>
      </c>
      <c r="E149" s="115" t="s">
        <v>387</v>
      </c>
      <c r="F149" s="113" t="s">
        <v>94</v>
      </c>
      <c r="G149" s="133">
        <v>50</v>
      </c>
      <c r="H149" s="125">
        <v>794</v>
      </c>
      <c r="I149" s="87">
        <f t="shared" si="147"/>
        <v>39700</v>
      </c>
      <c r="J149" s="87">
        <f t="shared" si="148"/>
        <v>150.86000000000001</v>
      </c>
      <c r="K149" s="87">
        <f t="shared" si="149"/>
        <v>944.86</v>
      </c>
      <c r="L149" s="87">
        <f t="shared" si="150"/>
        <v>47243</v>
      </c>
      <c r="M149" s="87">
        <f t="shared" si="151"/>
        <v>7543.0000000000009</v>
      </c>
      <c r="N149" s="88" t="e">
        <f t="array" aca="1" ref="N149" ca="1">K149/(1-_xludf.XLOOKUP(Datos_Proyecto!$D$2,BD!$AE$2:$AE$5,BD!$AH$2:$AH$5,0,0))</f>
        <v>#NAME?</v>
      </c>
      <c r="O149" s="88" t="e">
        <f t="shared" ca="1" si="152"/>
        <v>#NAME?</v>
      </c>
      <c r="P149" s="89">
        <f>K149/Datos_Proyecto!$H$2</f>
        <v>0.25536756756756757</v>
      </c>
      <c r="Q149" s="89">
        <f t="shared" si="153"/>
        <v>12.768378378378378</v>
      </c>
      <c r="R149" s="90" t="e">
        <f t="array" aca="1" ref="R149" ca="1">P149/(1-_xludf.XLOOKUP(Datos_Proyecto!$D$2,BD!$AE$2:$AE$5,BD!$AH$2:$AH$5,0,0))</f>
        <v>#NAME?</v>
      </c>
      <c r="S149" s="90" t="e">
        <f t="shared" ca="1" si="154"/>
        <v>#NAME?</v>
      </c>
      <c r="T149" s="148" t="e">
        <f t="shared" ca="1" si="155"/>
        <v>#NAME?</v>
      </c>
      <c r="U149" s="148" t="s">
        <v>66</v>
      </c>
      <c r="V149" s="101"/>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71"/>
      <c r="BA149" s="71"/>
      <c r="BB149" s="71"/>
    </row>
    <row r="150" spans="1:54" ht="20" outlineLevel="1">
      <c r="A150" s="64"/>
      <c r="B150" s="113">
        <v>0</v>
      </c>
      <c r="C150" s="113"/>
      <c r="D150" s="113" t="s">
        <v>388</v>
      </c>
      <c r="E150" s="115" t="s">
        <v>389</v>
      </c>
      <c r="F150" s="113" t="s">
        <v>94</v>
      </c>
      <c r="G150" s="133">
        <v>10</v>
      </c>
      <c r="H150" s="125">
        <v>1000</v>
      </c>
      <c r="I150" s="87">
        <f t="shared" si="147"/>
        <v>10000</v>
      </c>
      <c r="J150" s="87">
        <f t="shared" si="148"/>
        <v>190</v>
      </c>
      <c r="K150" s="87">
        <f t="shared" si="149"/>
        <v>1190</v>
      </c>
      <c r="L150" s="87">
        <f t="shared" si="150"/>
        <v>11900</v>
      </c>
      <c r="M150" s="87">
        <f t="shared" si="151"/>
        <v>1900</v>
      </c>
      <c r="N150" s="88" t="e">
        <f t="array" aca="1" ref="N150" ca="1">K150/(1-_xludf.XLOOKUP(Datos_Proyecto!$D$2,BD!$AE$2:$AE$5,BD!$AH$2:$AH$5,0,0))</f>
        <v>#NAME?</v>
      </c>
      <c r="O150" s="88" t="e">
        <f t="shared" ca="1" si="152"/>
        <v>#NAME?</v>
      </c>
      <c r="P150" s="89">
        <f>K150/Datos_Proyecto!$H$2</f>
        <v>0.32162162162162161</v>
      </c>
      <c r="Q150" s="89">
        <f t="shared" si="153"/>
        <v>3.2162162162162162</v>
      </c>
      <c r="R150" s="90" t="e">
        <f t="array" aca="1" ref="R150" ca="1">P150/(1-_xludf.XLOOKUP(Datos_Proyecto!$D$2,BD!$AE$2:$AE$5,BD!$AH$2:$AH$5,0,0))</f>
        <v>#NAME?</v>
      </c>
      <c r="S150" s="90" t="e">
        <f t="shared" ca="1" si="154"/>
        <v>#NAME?</v>
      </c>
      <c r="T150" s="148" t="e">
        <f t="shared" ca="1" si="155"/>
        <v>#NAME?</v>
      </c>
      <c r="U150" s="148" t="s">
        <v>66</v>
      </c>
      <c r="V150" s="101"/>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71"/>
      <c r="BA150" s="71"/>
      <c r="BB150" s="71"/>
    </row>
    <row r="151" spans="1:54" ht="20">
      <c r="A151" s="64"/>
      <c r="B151" s="127"/>
      <c r="C151" s="127"/>
      <c r="D151" s="127" t="s">
        <v>390</v>
      </c>
      <c r="E151" s="128" t="s">
        <v>391</v>
      </c>
      <c r="F151" s="129"/>
      <c r="G151" s="129"/>
      <c r="H151" s="130">
        <f t="shared" ref="H151:T151" si="156">H152</f>
        <v>1316721</v>
      </c>
      <c r="I151" s="130">
        <f t="shared" si="156"/>
        <v>27169626</v>
      </c>
      <c r="J151" s="130">
        <f t="shared" si="156"/>
        <v>215647.52999999997</v>
      </c>
      <c r="K151" s="130">
        <f t="shared" si="156"/>
        <v>1532368.5300000003</v>
      </c>
      <c r="L151" s="130">
        <f t="shared" si="156"/>
        <v>28199055.120000001</v>
      </c>
      <c r="M151" s="130">
        <f t="shared" si="156"/>
        <v>1029429.1200000001</v>
      </c>
      <c r="N151" s="130" t="e">
        <f t="shared" ca="1" si="156"/>
        <v>#NAME?</v>
      </c>
      <c r="O151" s="130" t="e">
        <f t="shared" ca="1" si="156"/>
        <v>#NAME?</v>
      </c>
      <c r="P151" s="130">
        <f t="shared" si="156"/>
        <v>414.15365675675673</v>
      </c>
      <c r="Q151" s="130">
        <f t="shared" si="156"/>
        <v>7621.3662486486473</v>
      </c>
      <c r="R151" s="130" t="e">
        <f t="shared" ca="1" si="156"/>
        <v>#NAME?</v>
      </c>
      <c r="S151" s="130" t="e">
        <f t="shared" ca="1" si="156"/>
        <v>#NAME?</v>
      </c>
      <c r="T151" s="130" t="e">
        <f t="shared" ca="1" si="156"/>
        <v>#NAME?</v>
      </c>
      <c r="U151" s="130" t="s">
        <v>66</v>
      </c>
      <c r="V151" s="101"/>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71"/>
      <c r="BA151" s="71"/>
      <c r="BB151" s="71"/>
    </row>
    <row r="152" spans="1:54" ht="20">
      <c r="A152" s="64"/>
      <c r="B152" s="92"/>
      <c r="C152" s="92"/>
      <c r="D152" s="92" t="s">
        <v>392</v>
      </c>
      <c r="E152" s="93" t="s">
        <v>393</v>
      </c>
      <c r="F152" s="94"/>
      <c r="G152" s="94"/>
      <c r="H152" s="120">
        <f t="shared" ref="H152:T152" si="157">SUM(H153:H171)</f>
        <v>1316721</v>
      </c>
      <c r="I152" s="120">
        <f t="shared" si="157"/>
        <v>27169626</v>
      </c>
      <c r="J152" s="120">
        <f t="shared" si="157"/>
        <v>215647.52999999997</v>
      </c>
      <c r="K152" s="120">
        <f t="shared" si="157"/>
        <v>1532368.5300000003</v>
      </c>
      <c r="L152" s="120">
        <f t="shared" si="157"/>
        <v>28199055.120000001</v>
      </c>
      <c r="M152" s="120">
        <f t="shared" si="157"/>
        <v>1029429.1200000001</v>
      </c>
      <c r="N152" s="97" t="e">
        <f t="shared" ca="1" si="157"/>
        <v>#NAME?</v>
      </c>
      <c r="O152" s="97" t="e">
        <f t="shared" ca="1" si="157"/>
        <v>#NAME?</v>
      </c>
      <c r="P152" s="95">
        <f t="shared" si="157"/>
        <v>414.15365675675673</v>
      </c>
      <c r="Q152" s="95">
        <f t="shared" si="157"/>
        <v>7621.3662486486473</v>
      </c>
      <c r="R152" s="97" t="e">
        <f t="shared" ca="1" si="157"/>
        <v>#NAME?</v>
      </c>
      <c r="S152" s="97" t="e">
        <f t="shared" ca="1" si="157"/>
        <v>#NAME?</v>
      </c>
      <c r="T152" s="121" t="e">
        <f t="shared" ca="1" si="157"/>
        <v>#NAME?</v>
      </c>
      <c r="U152" s="121" t="s">
        <v>66</v>
      </c>
      <c r="V152" s="101"/>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71"/>
      <c r="BA152" s="71"/>
      <c r="BB152" s="71"/>
    </row>
    <row r="153" spans="1:54" ht="20" outlineLevel="1">
      <c r="A153" s="64"/>
      <c r="B153" s="113">
        <v>0</v>
      </c>
      <c r="C153" s="113" t="s">
        <v>71</v>
      </c>
      <c r="D153" s="113" t="s">
        <v>394</v>
      </c>
      <c r="E153" s="115" t="s">
        <v>395</v>
      </c>
      <c r="F153" s="132" t="s">
        <v>154</v>
      </c>
      <c r="G153" s="132">
        <v>10</v>
      </c>
      <c r="H153" s="125">
        <v>27000</v>
      </c>
      <c r="I153" s="87">
        <f t="shared" ref="I153:I171" si="158">H153*G153</f>
        <v>270000</v>
      </c>
      <c r="J153" s="87">
        <f t="shared" ref="J153:J171" si="159">IF(C153="BT",0,H153*0.19)</f>
        <v>0</v>
      </c>
      <c r="K153" s="87">
        <f t="shared" ref="K153:K171" si="160">H153+J153</f>
        <v>27000</v>
      </c>
      <c r="L153" s="87">
        <f t="shared" ref="L153:L171" si="161">K153*G153</f>
        <v>270000</v>
      </c>
      <c r="M153" s="87">
        <f t="shared" ref="M153:M171" si="162">J153*G153</f>
        <v>0</v>
      </c>
      <c r="N153" s="88" t="e">
        <f t="array" aca="1" ref="N153" ca="1">K153/(1-_xludf.XLOOKUP(Datos_Proyecto!$D$2,BD!$AE$2:$AE$5,BD!$AH$2:$AH$5,0,0))</f>
        <v>#NAME?</v>
      </c>
      <c r="O153" s="88" t="e">
        <f t="shared" ref="O153:O171" ca="1" si="163">N153*G153</f>
        <v>#NAME?</v>
      </c>
      <c r="P153" s="89">
        <f>K153/Datos_Proyecto!$H$2</f>
        <v>7.2972972972972974</v>
      </c>
      <c r="Q153" s="89">
        <f t="shared" ref="Q153:Q171" si="164">G153*P153</f>
        <v>72.972972972972968</v>
      </c>
      <c r="R153" s="90" t="e">
        <f t="array" aca="1" ref="R153" ca="1">P153/(1-_xludf.XLOOKUP(Datos_Proyecto!$D$2,BD!$AE$2:$AE$5,BD!$AH$2:$AH$5,0,0))</f>
        <v>#NAME?</v>
      </c>
      <c r="S153" s="90" t="e">
        <f t="shared" ref="S153:S171" ca="1" si="165">R153*G153</f>
        <v>#NAME?</v>
      </c>
      <c r="T153" s="148" t="e">
        <f t="shared" ref="T153:T171" ca="1" si="166">O153</f>
        <v>#NAME?</v>
      </c>
      <c r="U153" s="148" t="s">
        <v>66</v>
      </c>
      <c r="V153" s="101"/>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71"/>
      <c r="BA153" s="71"/>
      <c r="BB153" s="71"/>
    </row>
    <row r="154" spans="1:54" ht="20" outlineLevel="1">
      <c r="A154" s="64"/>
      <c r="B154" s="113">
        <v>0</v>
      </c>
      <c r="C154" s="113" t="s">
        <v>71</v>
      </c>
      <c r="D154" s="113" t="s">
        <v>396</v>
      </c>
      <c r="E154" s="115" t="s">
        <v>397</v>
      </c>
      <c r="F154" s="132" t="s">
        <v>154</v>
      </c>
      <c r="G154" s="132">
        <v>225</v>
      </c>
      <c r="H154" s="125">
        <v>59000</v>
      </c>
      <c r="I154" s="87">
        <f t="shared" si="158"/>
        <v>13275000</v>
      </c>
      <c r="J154" s="87">
        <f t="shared" si="159"/>
        <v>0</v>
      </c>
      <c r="K154" s="87">
        <f t="shared" si="160"/>
        <v>59000</v>
      </c>
      <c r="L154" s="87">
        <f t="shared" si="161"/>
        <v>13275000</v>
      </c>
      <c r="M154" s="87">
        <f t="shared" si="162"/>
        <v>0</v>
      </c>
      <c r="N154" s="88" t="e">
        <f t="array" aca="1" ref="N154" ca="1">K154/(1-_xludf.XLOOKUP(Datos_Proyecto!$D$2,BD!$AE$2:$AE$5,BD!$AH$2:$AH$5,0,0))</f>
        <v>#NAME?</v>
      </c>
      <c r="O154" s="88" t="e">
        <f t="shared" ca="1" si="163"/>
        <v>#NAME?</v>
      </c>
      <c r="P154" s="89">
        <f>K154/Datos_Proyecto!$H$2</f>
        <v>15.945945945945946</v>
      </c>
      <c r="Q154" s="89">
        <f t="shared" si="164"/>
        <v>3587.8378378378379</v>
      </c>
      <c r="R154" s="90" t="e">
        <f t="array" aca="1" ref="R154" ca="1">P154/(1-_xludf.XLOOKUP(Datos_Proyecto!$D$2,BD!$AE$2:$AE$5,BD!$AH$2:$AH$5,0,0))</f>
        <v>#NAME?</v>
      </c>
      <c r="S154" s="90" t="e">
        <f t="shared" ca="1" si="165"/>
        <v>#NAME?</v>
      </c>
      <c r="T154" s="148" t="e">
        <f t="shared" ca="1" si="166"/>
        <v>#NAME?</v>
      </c>
      <c r="U154" s="148" t="s">
        <v>66</v>
      </c>
      <c r="V154" s="101"/>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71"/>
      <c r="BA154" s="71"/>
      <c r="BB154" s="71"/>
    </row>
    <row r="155" spans="1:54" ht="20" outlineLevel="1">
      <c r="A155" s="64"/>
      <c r="B155" s="113">
        <v>0</v>
      </c>
      <c r="C155" s="113" t="s">
        <v>71</v>
      </c>
      <c r="D155" s="113" t="s">
        <v>398</v>
      </c>
      <c r="E155" s="136" t="s">
        <v>399</v>
      </c>
      <c r="F155" s="132" t="s">
        <v>154</v>
      </c>
      <c r="G155" s="132">
        <v>500</v>
      </c>
      <c r="H155" s="125">
        <v>15500</v>
      </c>
      <c r="I155" s="87">
        <f t="shared" si="158"/>
        <v>7750000</v>
      </c>
      <c r="J155" s="87">
        <f t="shared" si="159"/>
        <v>0</v>
      </c>
      <c r="K155" s="87">
        <f t="shared" si="160"/>
        <v>15500</v>
      </c>
      <c r="L155" s="87">
        <f t="shared" si="161"/>
        <v>7750000</v>
      </c>
      <c r="M155" s="87">
        <f t="shared" si="162"/>
        <v>0</v>
      </c>
      <c r="N155" s="88" t="e">
        <f t="array" aca="1" ref="N155" ca="1">K155/(1-_xludf.XLOOKUP(Datos_Proyecto!$D$2,BD!$AE$2:$AE$5,BD!$AH$2:$AH$5,0,0))</f>
        <v>#NAME?</v>
      </c>
      <c r="O155" s="88" t="e">
        <f t="shared" ca="1" si="163"/>
        <v>#NAME?</v>
      </c>
      <c r="P155" s="89">
        <f>K155/Datos_Proyecto!$H$2</f>
        <v>4.1891891891891895</v>
      </c>
      <c r="Q155" s="89">
        <f t="shared" si="164"/>
        <v>2094.5945945945946</v>
      </c>
      <c r="R155" s="90" t="e">
        <f t="array" aca="1" ref="R155" ca="1">P155/(1-_xludf.XLOOKUP(Datos_Proyecto!$D$2,BD!$AE$2:$AE$5,BD!$AH$2:$AH$5,0,0))</f>
        <v>#NAME?</v>
      </c>
      <c r="S155" s="90" t="e">
        <f t="shared" ca="1" si="165"/>
        <v>#NAME?</v>
      </c>
      <c r="T155" s="148" t="e">
        <f t="shared" ca="1" si="166"/>
        <v>#NAME?</v>
      </c>
      <c r="U155" s="148" t="s">
        <v>66</v>
      </c>
      <c r="V155" s="101"/>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71"/>
      <c r="BA155" s="71"/>
      <c r="BB155" s="71"/>
    </row>
    <row r="156" spans="1:54" ht="20" outlineLevel="1">
      <c r="A156" s="64"/>
      <c r="B156" s="113">
        <v>0</v>
      </c>
      <c r="C156" s="113" t="s">
        <v>71</v>
      </c>
      <c r="D156" s="113" t="s">
        <v>400</v>
      </c>
      <c r="E156" s="115" t="s">
        <v>401</v>
      </c>
      <c r="F156" s="113" t="s">
        <v>94</v>
      </c>
      <c r="G156" s="133">
        <v>7</v>
      </c>
      <c r="H156" s="125">
        <v>45214</v>
      </c>
      <c r="I156" s="87">
        <f t="shared" si="158"/>
        <v>316498</v>
      </c>
      <c r="J156" s="87">
        <f t="shared" si="159"/>
        <v>0</v>
      </c>
      <c r="K156" s="87">
        <f t="shared" si="160"/>
        <v>45214</v>
      </c>
      <c r="L156" s="87">
        <f t="shared" si="161"/>
        <v>316498</v>
      </c>
      <c r="M156" s="87">
        <f t="shared" si="162"/>
        <v>0</v>
      </c>
      <c r="N156" s="88" t="e">
        <f t="array" aca="1" ref="N156" ca="1">K156/(1-_xludf.XLOOKUP(Datos_Proyecto!$D$2,BD!$AE$2:$AE$5,BD!$AH$2:$AH$5,0,0))</f>
        <v>#NAME?</v>
      </c>
      <c r="O156" s="88" t="e">
        <f t="shared" ca="1" si="163"/>
        <v>#NAME?</v>
      </c>
      <c r="P156" s="89">
        <f>K156/Datos_Proyecto!$H$2</f>
        <v>12.22</v>
      </c>
      <c r="Q156" s="89">
        <f t="shared" si="164"/>
        <v>85.54</v>
      </c>
      <c r="R156" s="90" t="e">
        <f t="array" aca="1" ref="R156" ca="1">P156/(1-_xludf.XLOOKUP(Datos_Proyecto!$D$2,BD!$AE$2:$AE$5,BD!$AH$2:$AH$5,0,0))</f>
        <v>#NAME?</v>
      </c>
      <c r="S156" s="90" t="e">
        <f t="shared" ca="1" si="165"/>
        <v>#NAME?</v>
      </c>
      <c r="T156" s="148" t="e">
        <f t="shared" ca="1" si="166"/>
        <v>#NAME?</v>
      </c>
      <c r="U156" s="148" t="s">
        <v>66</v>
      </c>
      <c r="V156" s="101"/>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71"/>
      <c r="BA156" s="71"/>
      <c r="BB156" s="71"/>
    </row>
    <row r="157" spans="1:54" ht="20" outlineLevel="1">
      <c r="A157" s="64"/>
      <c r="B157" s="113">
        <v>0</v>
      </c>
      <c r="C157" s="113"/>
      <c r="D157" s="113" t="s">
        <v>402</v>
      </c>
      <c r="E157" s="115" t="s">
        <v>403</v>
      </c>
      <c r="F157" s="113" t="s">
        <v>94</v>
      </c>
      <c r="G157" s="132">
        <v>7</v>
      </c>
      <c r="H157" s="125">
        <v>15103</v>
      </c>
      <c r="I157" s="87">
        <f t="shared" si="158"/>
        <v>105721</v>
      </c>
      <c r="J157" s="87">
        <f t="shared" si="159"/>
        <v>2869.57</v>
      </c>
      <c r="K157" s="87">
        <f t="shared" si="160"/>
        <v>17972.57</v>
      </c>
      <c r="L157" s="87">
        <f t="shared" si="161"/>
        <v>125807.98999999999</v>
      </c>
      <c r="M157" s="87">
        <f t="shared" si="162"/>
        <v>20086.990000000002</v>
      </c>
      <c r="N157" s="88" t="e">
        <f t="array" aca="1" ref="N157" ca="1">K157/(1-_xludf.XLOOKUP(Datos_Proyecto!$D$2,BD!$AE$2:$AE$5,BD!$AH$2:$AH$5,0,0))</f>
        <v>#NAME?</v>
      </c>
      <c r="O157" s="88" t="e">
        <f t="shared" ca="1" si="163"/>
        <v>#NAME?</v>
      </c>
      <c r="P157" s="89">
        <f>K157/Datos_Proyecto!$H$2</f>
        <v>4.8574513513513509</v>
      </c>
      <c r="Q157" s="89">
        <f t="shared" si="164"/>
        <v>34.002159459459456</v>
      </c>
      <c r="R157" s="90" t="e">
        <f t="array" aca="1" ref="R157" ca="1">P157/(1-_xludf.XLOOKUP(Datos_Proyecto!$D$2,BD!$AE$2:$AE$5,BD!$AH$2:$AH$5,0,0))</f>
        <v>#NAME?</v>
      </c>
      <c r="S157" s="90" t="e">
        <f t="shared" ca="1" si="165"/>
        <v>#NAME?</v>
      </c>
      <c r="T157" s="148" t="e">
        <f t="shared" ca="1" si="166"/>
        <v>#NAME?</v>
      </c>
      <c r="U157" s="148" t="s">
        <v>66</v>
      </c>
      <c r="V157" s="101"/>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71"/>
      <c r="BA157" s="71"/>
      <c r="BB157" s="71"/>
    </row>
    <row r="158" spans="1:54" ht="20" outlineLevel="1">
      <c r="A158" s="64"/>
      <c r="B158" s="113">
        <v>0</v>
      </c>
      <c r="C158" s="113"/>
      <c r="D158" s="113" t="s">
        <v>404</v>
      </c>
      <c r="E158" s="115" t="s">
        <v>405</v>
      </c>
      <c r="F158" s="113" t="s">
        <v>94</v>
      </c>
      <c r="G158" s="132">
        <v>18</v>
      </c>
      <c r="H158" s="125">
        <v>19763</v>
      </c>
      <c r="I158" s="87">
        <f t="shared" si="158"/>
        <v>355734</v>
      </c>
      <c r="J158" s="87">
        <f t="shared" si="159"/>
        <v>3754.9700000000003</v>
      </c>
      <c r="K158" s="87">
        <f t="shared" si="160"/>
        <v>23517.97</v>
      </c>
      <c r="L158" s="87">
        <f t="shared" si="161"/>
        <v>423323.46</v>
      </c>
      <c r="M158" s="87">
        <f t="shared" si="162"/>
        <v>67589.460000000006</v>
      </c>
      <c r="N158" s="88" t="e">
        <f t="array" aca="1" ref="N158" ca="1">K158/(1-_xludf.XLOOKUP(Datos_Proyecto!$D$2,BD!$AE$2:$AE$5,BD!$AH$2:$AH$5,0,0))</f>
        <v>#NAME?</v>
      </c>
      <c r="O158" s="88" t="e">
        <f t="shared" ca="1" si="163"/>
        <v>#NAME?</v>
      </c>
      <c r="P158" s="89">
        <f>K158/Datos_Proyecto!$H$2</f>
        <v>6.3562081081081088</v>
      </c>
      <c r="Q158" s="89">
        <f t="shared" si="164"/>
        <v>114.41174594594595</v>
      </c>
      <c r="R158" s="90" t="e">
        <f t="array" aca="1" ref="R158" ca="1">P158/(1-_xludf.XLOOKUP(Datos_Proyecto!$D$2,BD!$AE$2:$AE$5,BD!$AH$2:$AH$5,0,0))</f>
        <v>#NAME?</v>
      </c>
      <c r="S158" s="90" t="e">
        <f t="shared" ca="1" si="165"/>
        <v>#NAME?</v>
      </c>
      <c r="T158" s="148" t="e">
        <f t="shared" ca="1" si="166"/>
        <v>#NAME?</v>
      </c>
      <c r="U158" s="148" t="s">
        <v>66</v>
      </c>
      <c r="V158" s="101"/>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71"/>
      <c r="BA158" s="71"/>
      <c r="BB158" s="71"/>
    </row>
    <row r="159" spans="1:54" ht="20" outlineLevel="1">
      <c r="A159" s="64"/>
      <c r="B159" s="113">
        <v>0</v>
      </c>
      <c r="C159" s="113"/>
      <c r="D159" s="113" t="s">
        <v>406</v>
      </c>
      <c r="E159" s="115" t="s">
        <v>407</v>
      </c>
      <c r="F159" s="113" t="s">
        <v>94</v>
      </c>
      <c r="G159" s="132">
        <v>6</v>
      </c>
      <c r="H159" s="125">
        <v>29081</v>
      </c>
      <c r="I159" s="87">
        <f t="shared" si="158"/>
        <v>174486</v>
      </c>
      <c r="J159" s="87">
        <f t="shared" si="159"/>
        <v>5525.39</v>
      </c>
      <c r="K159" s="87">
        <f t="shared" si="160"/>
        <v>34606.39</v>
      </c>
      <c r="L159" s="87">
        <f t="shared" si="161"/>
        <v>207638.34</v>
      </c>
      <c r="M159" s="87">
        <f t="shared" si="162"/>
        <v>33152.340000000004</v>
      </c>
      <c r="N159" s="88" t="e">
        <f t="array" aca="1" ref="N159" ca="1">K159/(1-_xludf.XLOOKUP(Datos_Proyecto!$D$2,BD!$AE$2:$AE$5,BD!$AH$2:$AH$5,0,0))</f>
        <v>#NAME?</v>
      </c>
      <c r="O159" s="88" t="e">
        <f t="shared" ca="1" si="163"/>
        <v>#NAME?</v>
      </c>
      <c r="P159" s="89">
        <f>K159/Datos_Proyecto!$H$2</f>
        <v>9.3530783783783775</v>
      </c>
      <c r="Q159" s="89">
        <f t="shared" si="164"/>
        <v>56.118470270270265</v>
      </c>
      <c r="R159" s="90" t="e">
        <f t="array" aca="1" ref="R159" ca="1">P159/(1-_xludf.XLOOKUP(Datos_Proyecto!$D$2,BD!$AE$2:$AE$5,BD!$AH$2:$AH$5,0,0))</f>
        <v>#NAME?</v>
      </c>
      <c r="S159" s="90" t="e">
        <f t="shared" ca="1" si="165"/>
        <v>#NAME?</v>
      </c>
      <c r="T159" s="148" t="e">
        <f t="shared" ca="1" si="166"/>
        <v>#NAME?</v>
      </c>
      <c r="U159" s="148" t="s">
        <v>66</v>
      </c>
      <c r="V159" s="101"/>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71"/>
      <c r="BA159" s="71"/>
      <c r="BB159" s="71"/>
    </row>
    <row r="160" spans="1:54" ht="20" outlineLevel="1">
      <c r="A160" s="64"/>
      <c r="B160" s="113">
        <v>0</v>
      </c>
      <c r="C160" s="113"/>
      <c r="D160" s="113" t="s">
        <v>408</v>
      </c>
      <c r="E160" s="115" t="s">
        <v>409</v>
      </c>
      <c r="F160" s="132" t="s">
        <v>94</v>
      </c>
      <c r="G160" s="132">
        <v>40</v>
      </c>
      <c r="H160" s="125">
        <v>23118</v>
      </c>
      <c r="I160" s="87">
        <f t="shared" si="158"/>
        <v>924720</v>
      </c>
      <c r="J160" s="87">
        <f t="shared" si="159"/>
        <v>4392.42</v>
      </c>
      <c r="K160" s="87">
        <f t="shared" si="160"/>
        <v>27510.42</v>
      </c>
      <c r="L160" s="87">
        <f t="shared" si="161"/>
        <v>1100416.7999999998</v>
      </c>
      <c r="M160" s="87">
        <f t="shared" si="162"/>
        <v>175696.8</v>
      </c>
      <c r="N160" s="88" t="e">
        <f t="array" aca="1" ref="N160" ca="1">K160/(1-_xludf.XLOOKUP(Datos_Proyecto!$D$2,BD!$AE$2:$AE$5,BD!$AH$2:$AH$5,0,0))</f>
        <v>#NAME?</v>
      </c>
      <c r="O160" s="88" t="e">
        <f t="shared" ca="1" si="163"/>
        <v>#NAME?</v>
      </c>
      <c r="P160" s="89">
        <f>K160/Datos_Proyecto!$H$2</f>
        <v>7.4352486486486482</v>
      </c>
      <c r="Q160" s="89">
        <f t="shared" si="164"/>
        <v>297.40994594594594</v>
      </c>
      <c r="R160" s="90" t="e">
        <f t="array" aca="1" ref="R160" ca="1">P160/(1-_xludf.XLOOKUP(Datos_Proyecto!$D$2,BD!$AE$2:$AE$5,BD!$AH$2:$AH$5,0,0))</f>
        <v>#NAME?</v>
      </c>
      <c r="S160" s="90" t="e">
        <f t="shared" ca="1" si="165"/>
        <v>#NAME?</v>
      </c>
      <c r="T160" s="148" t="e">
        <f t="shared" ca="1" si="166"/>
        <v>#NAME?</v>
      </c>
      <c r="U160" s="148" t="s">
        <v>66</v>
      </c>
      <c r="V160" s="101"/>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71"/>
      <c r="BA160" s="71"/>
      <c r="BB160" s="71"/>
    </row>
    <row r="161" spans="1:54" ht="20" outlineLevel="1">
      <c r="A161" s="64"/>
      <c r="B161" s="113">
        <v>0</v>
      </c>
      <c r="C161" s="113" t="s">
        <v>71</v>
      </c>
      <c r="D161" s="113" t="s">
        <v>410</v>
      </c>
      <c r="E161" s="115" t="s">
        <v>411</v>
      </c>
      <c r="F161" s="132" t="s">
        <v>94</v>
      </c>
      <c r="G161" s="132">
        <v>4</v>
      </c>
      <c r="H161" s="125">
        <v>35020</v>
      </c>
      <c r="I161" s="87">
        <f t="shared" si="158"/>
        <v>140080</v>
      </c>
      <c r="J161" s="87">
        <f t="shared" si="159"/>
        <v>0</v>
      </c>
      <c r="K161" s="87">
        <f t="shared" si="160"/>
        <v>35020</v>
      </c>
      <c r="L161" s="87">
        <f t="shared" si="161"/>
        <v>140080</v>
      </c>
      <c r="M161" s="87">
        <f t="shared" si="162"/>
        <v>0</v>
      </c>
      <c r="N161" s="88" t="e">
        <f t="array" aca="1" ref="N161" ca="1">K161/(1-_xludf.XLOOKUP(Datos_Proyecto!$D$2,BD!$AE$2:$AE$5,BD!$AH$2:$AH$5,0,0))</f>
        <v>#NAME?</v>
      </c>
      <c r="O161" s="88" t="e">
        <f t="shared" ca="1" si="163"/>
        <v>#NAME?</v>
      </c>
      <c r="P161" s="89">
        <f>K161/Datos_Proyecto!$H$2</f>
        <v>9.4648648648648646</v>
      </c>
      <c r="Q161" s="89">
        <f t="shared" si="164"/>
        <v>37.859459459459458</v>
      </c>
      <c r="R161" s="90" t="e">
        <f t="array" aca="1" ref="R161" ca="1">P161/(1-_xludf.XLOOKUP(Datos_Proyecto!$D$2,BD!$AE$2:$AE$5,BD!$AH$2:$AH$5,0,0))</f>
        <v>#NAME?</v>
      </c>
      <c r="S161" s="90" t="e">
        <f t="shared" ca="1" si="165"/>
        <v>#NAME?</v>
      </c>
      <c r="T161" s="148" t="e">
        <f t="shared" ca="1" si="166"/>
        <v>#NAME?</v>
      </c>
      <c r="U161" s="148" t="s">
        <v>66</v>
      </c>
      <c r="V161" s="101"/>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71"/>
      <c r="BA161" s="71"/>
      <c r="BB161" s="71"/>
    </row>
    <row r="162" spans="1:54" ht="20" outlineLevel="1">
      <c r="A162" s="64"/>
      <c r="B162" s="113">
        <v>0</v>
      </c>
      <c r="C162" s="113"/>
      <c r="D162" s="113" t="s">
        <v>412</v>
      </c>
      <c r="E162" s="115" t="s">
        <v>413</v>
      </c>
      <c r="F162" s="132" t="s">
        <v>94</v>
      </c>
      <c r="G162" s="132">
        <v>4</v>
      </c>
      <c r="H162" s="125">
        <v>40681</v>
      </c>
      <c r="I162" s="87">
        <f t="shared" si="158"/>
        <v>162724</v>
      </c>
      <c r="J162" s="87">
        <f t="shared" si="159"/>
        <v>7729.39</v>
      </c>
      <c r="K162" s="87">
        <f t="shared" si="160"/>
        <v>48410.39</v>
      </c>
      <c r="L162" s="87">
        <f t="shared" si="161"/>
        <v>193641.56</v>
      </c>
      <c r="M162" s="87">
        <f t="shared" si="162"/>
        <v>30917.56</v>
      </c>
      <c r="N162" s="88" t="e">
        <f t="array" aca="1" ref="N162" ca="1">K162/(1-_xludf.XLOOKUP(Datos_Proyecto!$D$2,BD!$AE$2:$AE$5,BD!$AH$2:$AH$5,0,0))</f>
        <v>#NAME?</v>
      </c>
      <c r="O162" s="88" t="e">
        <f t="shared" ca="1" si="163"/>
        <v>#NAME?</v>
      </c>
      <c r="P162" s="89">
        <f>K162/Datos_Proyecto!$H$2</f>
        <v>13.08388918918919</v>
      </c>
      <c r="Q162" s="89">
        <f t="shared" si="164"/>
        <v>52.335556756756759</v>
      </c>
      <c r="R162" s="90" t="e">
        <f t="array" aca="1" ref="R162" ca="1">P162/(1-_xludf.XLOOKUP(Datos_Proyecto!$D$2,BD!$AE$2:$AE$5,BD!$AH$2:$AH$5,0,0))</f>
        <v>#NAME?</v>
      </c>
      <c r="S162" s="90" t="e">
        <f t="shared" ca="1" si="165"/>
        <v>#NAME?</v>
      </c>
      <c r="T162" s="148" t="e">
        <f t="shared" ca="1" si="166"/>
        <v>#NAME?</v>
      </c>
      <c r="U162" s="148" t="s">
        <v>66</v>
      </c>
      <c r="V162" s="101"/>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71"/>
      <c r="BA162" s="71"/>
      <c r="BB162" s="71"/>
    </row>
    <row r="163" spans="1:54" ht="20" outlineLevel="1">
      <c r="A163" s="64"/>
      <c r="B163" s="113">
        <v>0</v>
      </c>
      <c r="C163" s="113"/>
      <c r="D163" s="113" t="s">
        <v>414</v>
      </c>
      <c r="E163" s="115" t="s">
        <v>415</v>
      </c>
      <c r="F163" s="132" t="s">
        <v>94</v>
      </c>
      <c r="G163" s="132">
        <v>15</v>
      </c>
      <c r="H163" s="125">
        <v>3529</v>
      </c>
      <c r="I163" s="87">
        <f t="shared" si="158"/>
        <v>52935</v>
      </c>
      <c r="J163" s="87">
        <f t="shared" si="159"/>
        <v>670.51</v>
      </c>
      <c r="K163" s="87">
        <f t="shared" si="160"/>
        <v>4199.51</v>
      </c>
      <c r="L163" s="87">
        <f t="shared" si="161"/>
        <v>62992.65</v>
      </c>
      <c r="M163" s="87">
        <f t="shared" si="162"/>
        <v>10057.65</v>
      </c>
      <c r="N163" s="88" t="e">
        <f t="array" aca="1" ref="N163" ca="1">K163/(1-_xludf.XLOOKUP(Datos_Proyecto!$D$2,BD!$AE$2:$AE$5,BD!$AH$2:$AH$5,0,0))</f>
        <v>#NAME?</v>
      </c>
      <c r="O163" s="88" t="e">
        <f t="shared" ca="1" si="163"/>
        <v>#NAME?</v>
      </c>
      <c r="P163" s="89">
        <f>K163/Datos_Proyecto!$H$2</f>
        <v>1.1350027027027028</v>
      </c>
      <c r="Q163" s="89">
        <f t="shared" si="164"/>
        <v>17.025040540540541</v>
      </c>
      <c r="R163" s="90" t="e">
        <f t="array" aca="1" ref="R163" ca="1">P163/(1-_xludf.XLOOKUP(Datos_Proyecto!$D$2,BD!$AE$2:$AE$5,BD!$AH$2:$AH$5,0,0))</f>
        <v>#NAME?</v>
      </c>
      <c r="S163" s="90" t="e">
        <f t="shared" ca="1" si="165"/>
        <v>#NAME?</v>
      </c>
      <c r="T163" s="148" t="e">
        <f t="shared" ca="1" si="166"/>
        <v>#NAME?</v>
      </c>
      <c r="U163" s="148" t="s">
        <v>66</v>
      </c>
      <c r="V163" s="101"/>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71"/>
      <c r="BA163" s="71"/>
      <c r="BB163" s="71"/>
    </row>
    <row r="164" spans="1:54" ht="20" outlineLevel="1">
      <c r="A164" s="64"/>
      <c r="B164" s="113">
        <v>0</v>
      </c>
      <c r="C164" s="113"/>
      <c r="D164" s="113" t="s">
        <v>416</v>
      </c>
      <c r="E164" s="115" t="s">
        <v>417</v>
      </c>
      <c r="F164" s="132" t="s">
        <v>94</v>
      </c>
      <c r="G164" s="132">
        <v>6</v>
      </c>
      <c r="H164" s="125">
        <v>214</v>
      </c>
      <c r="I164" s="87">
        <f t="shared" si="158"/>
        <v>1284</v>
      </c>
      <c r="J164" s="87">
        <f t="shared" si="159"/>
        <v>40.660000000000004</v>
      </c>
      <c r="K164" s="87">
        <f t="shared" si="160"/>
        <v>254.66</v>
      </c>
      <c r="L164" s="87">
        <f t="shared" si="161"/>
        <v>1527.96</v>
      </c>
      <c r="M164" s="87">
        <f t="shared" si="162"/>
        <v>243.96000000000004</v>
      </c>
      <c r="N164" s="88" t="e">
        <f t="array" aca="1" ref="N164" ca="1">K164/(1-_xludf.XLOOKUP(Datos_Proyecto!$D$2,BD!$AE$2:$AE$5,BD!$AH$2:$AH$5,0,0))</f>
        <v>#NAME?</v>
      </c>
      <c r="O164" s="88" t="e">
        <f t="shared" ca="1" si="163"/>
        <v>#NAME?</v>
      </c>
      <c r="P164" s="89">
        <f>K164/Datos_Proyecto!$H$2</f>
        <v>6.8827027027027032E-2</v>
      </c>
      <c r="Q164" s="89">
        <f t="shared" si="164"/>
        <v>0.41296216216216219</v>
      </c>
      <c r="R164" s="90" t="e">
        <f t="array" aca="1" ref="R164" ca="1">P164/(1-_xludf.XLOOKUP(Datos_Proyecto!$D$2,BD!$AE$2:$AE$5,BD!$AH$2:$AH$5,0,0))</f>
        <v>#NAME?</v>
      </c>
      <c r="S164" s="90" t="e">
        <f t="shared" ca="1" si="165"/>
        <v>#NAME?</v>
      </c>
      <c r="T164" s="148" t="e">
        <f t="shared" ca="1" si="166"/>
        <v>#NAME?</v>
      </c>
      <c r="U164" s="148" t="s">
        <v>66</v>
      </c>
      <c r="V164" s="101"/>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71"/>
      <c r="BA164" s="71"/>
      <c r="BB164" s="71"/>
    </row>
    <row r="165" spans="1:54" ht="40" outlineLevel="1">
      <c r="A165" s="64"/>
      <c r="B165" s="113">
        <v>0</v>
      </c>
      <c r="C165" s="113"/>
      <c r="D165" s="113" t="s">
        <v>418</v>
      </c>
      <c r="E165" s="115" t="s">
        <v>419</v>
      </c>
      <c r="F165" s="132" t="s">
        <v>94</v>
      </c>
      <c r="G165" s="132">
        <v>5</v>
      </c>
      <c r="H165" s="125">
        <v>377029</v>
      </c>
      <c r="I165" s="87">
        <f t="shared" si="158"/>
        <v>1885145</v>
      </c>
      <c r="J165" s="87">
        <f t="shared" si="159"/>
        <v>71635.509999999995</v>
      </c>
      <c r="K165" s="87">
        <f t="shared" si="160"/>
        <v>448664.51</v>
      </c>
      <c r="L165" s="87">
        <f t="shared" si="161"/>
        <v>2243322.5499999998</v>
      </c>
      <c r="M165" s="87">
        <f t="shared" si="162"/>
        <v>358177.55</v>
      </c>
      <c r="N165" s="88" t="e">
        <f t="array" aca="1" ref="N165" ca="1">K165/(1-_xludf.XLOOKUP(Datos_Proyecto!$D$2,BD!$AE$2:$AE$5,BD!$AH$2:$AH$5,0,0))</f>
        <v>#NAME?</v>
      </c>
      <c r="O165" s="88" t="e">
        <f t="shared" ca="1" si="163"/>
        <v>#NAME?</v>
      </c>
      <c r="P165" s="89">
        <f>K165/Datos_Proyecto!$H$2</f>
        <v>121.26067837837839</v>
      </c>
      <c r="Q165" s="89">
        <f t="shared" si="164"/>
        <v>606.30339189189192</v>
      </c>
      <c r="R165" s="90" t="e">
        <f t="array" aca="1" ref="R165" ca="1">P165/(1-_xludf.XLOOKUP(Datos_Proyecto!$D$2,BD!$AE$2:$AE$5,BD!$AH$2:$AH$5,0,0))</f>
        <v>#NAME?</v>
      </c>
      <c r="S165" s="90" t="e">
        <f t="shared" ca="1" si="165"/>
        <v>#NAME?</v>
      </c>
      <c r="T165" s="148" t="e">
        <f t="shared" ca="1" si="166"/>
        <v>#NAME?</v>
      </c>
      <c r="U165" s="148" t="s">
        <v>66</v>
      </c>
      <c r="V165" s="101"/>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71"/>
      <c r="BA165" s="71"/>
      <c r="BB165" s="71"/>
    </row>
    <row r="166" spans="1:54" ht="40" outlineLevel="1">
      <c r="A166" s="64"/>
      <c r="B166" s="113">
        <v>0</v>
      </c>
      <c r="C166" s="113"/>
      <c r="D166" s="113" t="s">
        <v>420</v>
      </c>
      <c r="E166" s="115" t="s">
        <v>421</v>
      </c>
      <c r="F166" s="132" t="s">
        <v>94</v>
      </c>
      <c r="G166" s="132">
        <v>2</v>
      </c>
      <c r="H166" s="125">
        <v>566431</v>
      </c>
      <c r="I166" s="87">
        <f t="shared" si="158"/>
        <v>1132862</v>
      </c>
      <c r="J166" s="87">
        <f t="shared" si="159"/>
        <v>107621.89</v>
      </c>
      <c r="K166" s="87">
        <f t="shared" si="160"/>
        <v>674052.89</v>
      </c>
      <c r="L166" s="87">
        <f t="shared" si="161"/>
        <v>1348105.78</v>
      </c>
      <c r="M166" s="87">
        <f t="shared" si="162"/>
        <v>215243.78</v>
      </c>
      <c r="N166" s="88" t="e">
        <f t="array" aca="1" ref="N166" ca="1">K166/(1-_xludf.XLOOKUP(Datos_Proyecto!$D$2,BD!$AE$2:$AE$5,BD!$AH$2:$AH$5,0,0))</f>
        <v>#NAME?</v>
      </c>
      <c r="O166" s="88" t="e">
        <f t="shared" ca="1" si="163"/>
        <v>#NAME?</v>
      </c>
      <c r="P166" s="89">
        <f>K166/Datos_Proyecto!$H$2</f>
        <v>182.17645675675675</v>
      </c>
      <c r="Q166" s="89">
        <f t="shared" si="164"/>
        <v>364.3529135135135</v>
      </c>
      <c r="R166" s="90" t="e">
        <f t="array" aca="1" ref="R166" ca="1">P166/(1-_xludf.XLOOKUP(Datos_Proyecto!$D$2,BD!$AE$2:$AE$5,BD!$AH$2:$AH$5,0,0))</f>
        <v>#NAME?</v>
      </c>
      <c r="S166" s="90" t="e">
        <f t="shared" ca="1" si="165"/>
        <v>#NAME?</v>
      </c>
      <c r="T166" s="148" t="e">
        <f t="shared" ca="1" si="166"/>
        <v>#NAME?</v>
      </c>
      <c r="U166" s="148" t="s">
        <v>66</v>
      </c>
      <c r="V166" s="101"/>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71"/>
      <c r="BA166" s="71"/>
      <c r="BB166" s="71"/>
    </row>
    <row r="167" spans="1:54" ht="20" outlineLevel="1">
      <c r="A167" s="64"/>
      <c r="B167" s="113">
        <v>0</v>
      </c>
      <c r="C167" s="113"/>
      <c r="D167" s="113" t="s">
        <v>422</v>
      </c>
      <c r="E167" s="115" t="s">
        <v>423</v>
      </c>
      <c r="F167" s="132" t="s">
        <v>94</v>
      </c>
      <c r="G167" s="132">
        <v>20</v>
      </c>
      <c r="H167" s="125">
        <v>8361</v>
      </c>
      <c r="I167" s="87">
        <f t="shared" si="158"/>
        <v>167220</v>
      </c>
      <c r="J167" s="87">
        <f t="shared" si="159"/>
        <v>1588.59</v>
      </c>
      <c r="K167" s="87">
        <f t="shared" si="160"/>
        <v>9949.59</v>
      </c>
      <c r="L167" s="87">
        <f t="shared" si="161"/>
        <v>198991.8</v>
      </c>
      <c r="M167" s="87">
        <f t="shared" si="162"/>
        <v>31771.8</v>
      </c>
      <c r="N167" s="88" t="e">
        <f t="array" aca="1" ref="N167" ca="1">K167/(1-_xludf.XLOOKUP(Datos_Proyecto!$D$2,BD!$AE$2:$AE$5,BD!$AH$2:$AH$5,0,0))</f>
        <v>#NAME?</v>
      </c>
      <c r="O167" s="88" t="e">
        <f t="shared" ca="1" si="163"/>
        <v>#NAME?</v>
      </c>
      <c r="P167" s="89">
        <f>K167/Datos_Proyecto!$H$2</f>
        <v>2.6890783783783783</v>
      </c>
      <c r="Q167" s="89">
        <f t="shared" si="164"/>
        <v>53.781567567567564</v>
      </c>
      <c r="R167" s="90" t="e">
        <f t="array" aca="1" ref="R167" ca="1">P167/(1-_xludf.XLOOKUP(Datos_Proyecto!$D$2,BD!$AE$2:$AE$5,BD!$AH$2:$AH$5,0,0))</f>
        <v>#NAME?</v>
      </c>
      <c r="S167" s="90" t="e">
        <f t="shared" ca="1" si="165"/>
        <v>#NAME?</v>
      </c>
      <c r="T167" s="148" t="e">
        <f t="shared" ca="1" si="166"/>
        <v>#NAME?</v>
      </c>
      <c r="U167" s="148" t="s">
        <v>66</v>
      </c>
      <c r="V167" s="101"/>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71"/>
      <c r="BA167" s="71"/>
      <c r="BB167" s="71"/>
    </row>
    <row r="168" spans="1:54" ht="20" outlineLevel="1">
      <c r="A168" s="64"/>
      <c r="B168" s="113">
        <v>0</v>
      </c>
      <c r="C168" s="113"/>
      <c r="D168" s="113" t="s">
        <v>424</v>
      </c>
      <c r="E168" s="115" t="s">
        <v>425</v>
      </c>
      <c r="F168" s="132" t="s">
        <v>94</v>
      </c>
      <c r="G168" s="132">
        <v>90</v>
      </c>
      <c r="H168" s="125">
        <v>2482</v>
      </c>
      <c r="I168" s="87">
        <f t="shared" si="158"/>
        <v>223380</v>
      </c>
      <c r="J168" s="87">
        <f t="shared" si="159"/>
        <v>471.58</v>
      </c>
      <c r="K168" s="87">
        <f t="shared" si="160"/>
        <v>2953.58</v>
      </c>
      <c r="L168" s="87">
        <f t="shared" si="161"/>
        <v>265822.2</v>
      </c>
      <c r="M168" s="87">
        <f t="shared" si="162"/>
        <v>42442.2</v>
      </c>
      <c r="N168" s="88" t="e">
        <f t="array" aca="1" ref="N168" ca="1">K168/(1-_xludf.XLOOKUP(Datos_Proyecto!$D$2,BD!$AE$2:$AE$5,BD!$AH$2:$AH$5,0,0))</f>
        <v>#NAME?</v>
      </c>
      <c r="O168" s="88" t="e">
        <f t="shared" ca="1" si="163"/>
        <v>#NAME?</v>
      </c>
      <c r="P168" s="89">
        <f>K168/Datos_Proyecto!$H$2</f>
        <v>0.79826486486486481</v>
      </c>
      <c r="Q168" s="89">
        <f t="shared" si="164"/>
        <v>71.843837837837839</v>
      </c>
      <c r="R168" s="90" t="e">
        <f t="array" aca="1" ref="R168" ca="1">P168/(1-_xludf.XLOOKUP(Datos_Proyecto!$D$2,BD!$AE$2:$AE$5,BD!$AH$2:$AH$5,0,0))</f>
        <v>#NAME?</v>
      </c>
      <c r="S168" s="90" t="e">
        <f t="shared" ca="1" si="165"/>
        <v>#NAME?</v>
      </c>
      <c r="T168" s="148" t="e">
        <f t="shared" ca="1" si="166"/>
        <v>#NAME?</v>
      </c>
      <c r="U168" s="148" t="s">
        <v>66</v>
      </c>
      <c r="V168" s="101"/>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71"/>
      <c r="BA168" s="71"/>
      <c r="BB168" s="71"/>
    </row>
    <row r="169" spans="1:54" ht="20" outlineLevel="1">
      <c r="A169" s="64"/>
      <c r="B169" s="113">
        <v>0</v>
      </c>
      <c r="C169" s="113"/>
      <c r="D169" s="113" t="s">
        <v>426</v>
      </c>
      <c r="E169" s="115" t="s">
        <v>427</v>
      </c>
      <c r="F169" s="132" t="s">
        <v>94</v>
      </c>
      <c r="G169" s="132">
        <v>100</v>
      </c>
      <c r="H169" s="125">
        <v>297</v>
      </c>
      <c r="I169" s="87">
        <f t="shared" si="158"/>
        <v>29700</v>
      </c>
      <c r="J169" s="87">
        <f t="shared" si="159"/>
        <v>56.43</v>
      </c>
      <c r="K169" s="87">
        <f t="shared" si="160"/>
        <v>353.43</v>
      </c>
      <c r="L169" s="87">
        <f t="shared" si="161"/>
        <v>35343</v>
      </c>
      <c r="M169" s="87">
        <f t="shared" si="162"/>
        <v>5643</v>
      </c>
      <c r="N169" s="88" t="e">
        <f t="array" aca="1" ref="N169" ca="1">K169/(1-_xludf.XLOOKUP(Datos_Proyecto!$D$2,BD!$AE$2:$AE$5,BD!$AH$2:$AH$5,0,0))</f>
        <v>#NAME?</v>
      </c>
      <c r="O169" s="88" t="e">
        <f t="shared" ca="1" si="163"/>
        <v>#NAME?</v>
      </c>
      <c r="P169" s="89">
        <f>K169/Datos_Proyecto!$H$2</f>
        <v>9.552162162162163E-2</v>
      </c>
      <c r="Q169" s="89">
        <f t="shared" si="164"/>
        <v>9.5521621621621637</v>
      </c>
      <c r="R169" s="90" t="e">
        <f t="array" aca="1" ref="R169" ca="1">P169/(1-_xludf.XLOOKUP(Datos_Proyecto!$D$2,BD!$AE$2:$AE$5,BD!$AH$2:$AH$5,0,0))</f>
        <v>#NAME?</v>
      </c>
      <c r="S169" s="90" t="e">
        <f t="shared" ca="1" si="165"/>
        <v>#NAME?</v>
      </c>
      <c r="T169" s="148" t="e">
        <f t="shared" ca="1" si="166"/>
        <v>#NAME?</v>
      </c>
      <c r="U169" s="148" t="s">
        <v>66</v>
      </c>
      <c r="V169" s="101"/>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71"/>
      <c r="BA169" s="71"/>
      <c r="BB169" s="71"/>
    </row>
    <row r="170" spans="1:54" ht="20" outlineLevel="1">
      <c r="A170" s="64"/>
      <c r="B170" s="113">
        <v>0</v>
      </c>
      <c r="C170" s="113"/>
      <c r="D170" s="113" t="s">
        <v>428</v>
      </c>
      <c r="E170" s="115" t="s">
        <v>429</v>
      </c>
      <c r="F170" s="132" t="s">
        <v>94</v>
      </c>
      <c r="G170" s="132">
        <v>4</v>
      </c>
      <c r="H170" s="125">
        <v>42353</v>
      </c>
      <c r="I170" s="87">
        <f t="shared" si="158"/>
        <v>169412</v>
      </c>
      <c r="J170" s="87">
        <f t="shared" si="159"/>
        <v>8047.07</v>
      </c>
      <c r="K170" s="87">
        <f t="shared" si="160"/>
        <v>50400.07</v>
      </c>
      <c r="L170" s="87">
        <f t="shared" si="161"/>
        <v>201600.28</v>
      </c>
      <c r="M170" s="87">
        <f t="shared" si="162"/>
        <v>32188.28</v>
      </c>
      <c r="N170" s="88" t="e">
        <f t="array" aca="1" ref="N170" ca="1">K170/(1-_xludf.XLOOKUP(Datos_Proyecto!$D$2,BD!$AE$2:$AE$5,BD!$AH$2:$AH$5,0,0))</f>
        <v>#NAME?</v>
      </c>
      <c r="O170" s="88" t="e">
        <f t="shared" ca="1" si="163"/>
        <v>#NAME?</v>
      </c>
      <c r="P170" s="89">
        <f>K170/Datos_Proyecto!$H$2</f>
        <v>13.62164054054054</v>
      </c>
      <c r="Q170" s="89">
        <f t="shared" si="164"/>
        <v>54.486562162162159</v>
      </c>
      <c r="R170" s="90" t="e">
        <f t="array" aca="1" ref="R170" ca="1">P170/(1-_xludf.XLOOKUP(Datos_Proyecto!$D$2,BD!$AE$2:$AE$5,BD!$AH$2:$AH$5,0,0))</f>
        <v>#NAME?</v>
      </c>
      <c r="S170" s="90" t="e">
        <f t="shared" ca="1" si="165"/>
        <v>#NAME?</v>
      </c>
      <c r="T170" s="148" t="e">
        <f t="shared" ca="1" si="166"/>
        <v>#NAME?</v>
      </c>
      <c r="U170" s="148" t="s">
        <v>66</v>
      </c>
      <c r="V170" s="101"/>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71"/>
      <c r="BA170" s="71"/>
      <c r="BB170" s="71"/>
    </row>
    <row r="171" spans="1:54" ht="20" outlineLevel="1">
      <c r="A171" s="64"/>
      <c r="B171" s="113">
        <v>0</v>
      </c>
      <c r="C171" s="113"/>
      <c r="D171" s="113" t="s">
        <v>430</v>
      </c>
      <c r="E171" s="115" t="s">
        <v>431</v>
      </c>
      <c r="F171" s="132" t="s">
        <v>94</v>
      </c>
      <c r="G171" s="132">
        <v>5</v>
      </c>
      <c r="H171" s="125">
        <v>6545</v>
      </c>
      <c r="I171" s="87">
        <f t="shared" si="158"/>
        <v>32725</v>
      </c>
      <c r="J171" s="87">
        <f t="shared" si="159"/>
        <v>1243.55</v>
      </c>
      <c r="K171" s="87">
        <f t="shared" si="160"/>
        <v>7788.55</v>
      </c>
      <c r="L171" s="87">
        <f t="shared" si="161"/>
        <v>38942.75</v>
      </c>
      <c r="M171" s="87">
        <f t="shared" si="162"/>
        <v>6217.75</v>
      </c>
      <c r="N171" s="88" t="e">
        <f t="array" aca="1" ref="N171" ca="1">K171/(1-_xludf.XLOOKUP(Datos_Proyecto!$D$2,BD!$AE$2:$AE$5,BD!$AH$2:$AH$5,0,0))</f>
        <v>#NAME?</v>
      </c>
      <c r="O171" s="88" t="e">
        <f t="shared" ca="1" si="163"/>
        <v>#NAME?</v>
      </c>
      <c r="P171" s="89">
        <f>K171/Datos_Proyecto!$H$2</f>
        <v>2.1050135135135135</v>
      </c>
      <c r="Q171" s="89">
        <f t="shared" si="164"/>
        <v>10.525067567567568</v>
      </c>
      <c r="R171" s="90" t="e">
        <f t="array" aca="1" ref="R171" ca="1">P171/(1-_xludf.XLOOKUP(Datos_Proyecto!$D$2,BD!$AE$2:$AE$5,BD!$AH$2:$AH$5,0,0))</f>
        <v>#NAME?</v>
      </c>
      <c r="S171" s="90" t="e">
        <f t="shared" ca="1" si="165"/>
        <v>#NAME?</v>
      </c>
      <c r="T171" s="148" t="e">
        <f t="shared" ca="1" si="166"/>
        <v>#NAME?</v>
      </c>
      <c r="U171" s="148" t="s">
        <v>66</v>
      </c>
      <c r="V171" s="101"/>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71"/>
      <c r="BA171" s="71"/>
      <c r="BB171" s="71"/>
    </row>
    <row r="172" spans="1:54" ht="20">
      <c r="A172" s="64"/>
      <c r="B172" s="127"/>
      <c r="C172" s="127"/>
      <c r="D172" s="127" t="s">
        <v>432</v>
      </c>
      <c r="E172" s="128" t="s">
        <v>433</v>
      </c>
      <c r="F172" s="129"/>
      <c r="G172" s="129"/>
      <c r="H172" s="130">
        <f t="shared" ref="H172:T172" si="167">H173</f>
        <v>48000000</v>
      </c>
      <c r="I172" s="130">
        <f t="shared" si="167"/>
        <v>48000000</v>
      </c>
      <c r="J172" s="130">
        <f t="shared" si="167"/>
        <v>0</v>
      </c>
      <c r="K172" s="130">
        <f t="shared" si="167"/>
        <v>48000000</v>
      </c>
      <c r="L172" s="130">
        <f t="shared" si="167"/>
        <v>48000000</v>
      </c>
      <c r="M172" s="130">
        <f t="shared" si="167"/>
        <v>0</v>
      </c>
      <c r="N172" s="130" t="e">
        <f t="shared" ca="1" si="167"/>
        <v>#NAME?</v>
      </c>
      <c r="O172" s="130" t="e">
        <f t="shared" ca="1" si="167"/>
        <v>#NAME?</v>
      </c>
      <c r="P172" s="130">
        <f t="shared" si="167"/>
        <v>12972.972972972973</v>
      </c>
      <c r="Q172" s="130">
        <f t="shared" si="167"/>
        <v>12972.972972972973</v>
      </c>
      <c r="R172" s="130" t="e">
        <f t="shared" ca="1" si="167"/>
        <v>#NAME?</v>
      </c>
      <c r="S172" s="130" t="e">
        <f t="shared" ca="1" si="167"/>
        <v>#NAME?</v>
      </c>
      <c r="T172" s="130" t="e">
        <f t="shared" ca="1" si="167"/>
        <v>#NAME?</v>
      </c>
      <c r="U172" s="130" t="s">
        <v>66</v>
      </c>
      <c r="V172" s="101"/>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71"/>
      <c r="BA172" s="71"/>
      <c r="BB172" s="71"/>
    </row>
    <row r="173" spans="1:54" ht="20">
      <c r="A173" s="64"/>
      <c r="B173" s="92"/>
      <c r="C173" s="92"/>
      <c r="D173" s="92" t="s">
        <v>434</v>
      </c>
      <c r="E173" s="93" t="s">
        <v>435</v>
      </c>
      <c r="F173" s="94"/>
      <c r="G173" s="121"/>
      <c r="H173" s="120">
        <f t="shared" ref="H173:T173" si="168">H174</f>
        <v>48000000</v>
      </c>
      <c r="I173" s="120">
        <f t="shared" si="168"/>
        <v>48000000</v>
      </c>
      <c r="J173" s="120">
        <f t="shared" si="168"/>
        <v>0</v>
      </c>
      <c r="K173" s="120">
        <f t="shared" si="168"/>
        <v>48000000</v>
      </c>
      <c r="L173" s="120">
        <f t="shared" si="168"/>
        <v>48000000</v>
      </c>
      <c r="M173" s="120">
        <f t="shared" si="168"/>
        <v>0</v>
      </c>
      <c r="N173" s="97" t="e">
        <f t="shared" ca="1" si="168"/>
        <v>#NAME?</v>
      </c>
      <c r="O173" s="97" t="e">
        <f t="shared" ca="1" si="168"/>
        <v>#NAME?</v>
      </c>
      <c r="P173" s="95">
        <f t="shared" si="168"/>
        <v>12972.972972972973</v>
      </c>
      <c r="Q173" s="95">
        <f t="shared" si="168"/>
        <v>12972.972972972973</v>
      </c>
      <c r="R173" s="97" t="e">
        <f t="shared" ca="1" si="168"/>
        <v>#NAME?</v>
      </c>
      <c r="S173" s="97" t="e">
        <f t="shared" ca="1" si="168"/>
        <v>#NAME?</v>
      </c>
      <c r="T173" s="121" t="e">
        <f t="shared" ca="1" si="168"/>
        <v>#NAME?</v>
      </c>
      <c r="U173" s="121" t="s">
        <v>66</v>
      </c>
      <c r="V173" s="101"/>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71"/>
      <c r="BA173" s="71"/>
      <c r="BB173" s="71"/>
    </row>
    <row r="174" spans="1:54" ht="20" outlineLevel="1">
      <c r="A174" s="64"/>
      <c r="B174" s="113" t="s">
        <v>436</v>
      </c>
      <c r="C174" s="113" t="s">
        <v>71</v>
      </c>
      <c r="D174" s="113" t="s">
        <v>437</v>
      </c>
      <c r="E174" s="115" t="s">
        <v>438</v>
      </c>
      <c r="F174" s="132" t="s">
        <v>94</v>
      </c>
      <c r="G174" s="162">
        <v>1</v>
      </c>
      <c r="H174" s="163">
        <v>48000000</v>
      </c>
      <c r="I174" s="87">
        <f>H174*G174</f>
        <v>48000000</v>
      </c>
      <c r="J174" s="87">
        <f>IF(C174="BT",0,H174*0.19)</f>
        <v>0</v>
      </c>
      <c r="K174" s="87">
        <f>H174+J174</f>
        <v>48000000</v>
      </c>
      <c r="L174" s="87">
        <f>K174*G174</f>
        <v>48000000</v>
      </c>
      <c r="M174" s="87">
        <f>J174*G174</f>
        <v>0</v>
      </c>
      <c r="N174" s="88" t="e">
        <f t="array" aca="1" ref="N174" ca="1">K174/(1-_xludf.XLOOKUP(Datos_Proyecto!$D$2,BD!$AE$2:$AE$5,BD!$AH$2:$AH$5,0,0))</f>
        <v>#NAME?</v>
      </c>
      <c r="O174" s="88" t="e">
        <f ca="1">N174*G174</f>
        <v>#NAME?</v>
      </c>
      <c r="P174" s="89">
        <f>K174/Datos_Proyecto!$H$2</f>
        <v>12972.972972972973</v>
      </c>
      <c r="Q174" s="89">
        <f>G174*P174</f>
        <v>12972.972972972973</v>
      </c>
      <c r="R174" s="90" t="e">
        <f t="array" aca="1" ref="R174" ca="1">P174/(1-_xludf.XLOOKUP(Datos_Proyecto!$D$2,BD!$AE$2:$AE$5,BD!$AH$2:$AH$5,0,0))</f>
        <v>#NAME?</v>
      </c>
      <c r="S174" s="90" t="e">
        <f ca="1">R174*G174</f>
        <v>#NAME?</v>
      </c>
      <c r="T174" s="148" t="e">
        <f ca="1">O174</f>
        <v>#NAME?</v>
      </c>
      <c r="U174" s="148" t="s">
        <v>66</v>
      </c>
      <c r="V174" s="101"/>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71"/>
      <c r="BA174" s="71"/>
      <c r="BB174" s="71"/>
    </row>
    <row r="175" spans="1:54" ht="20">
      <c r="A175" s="64"/>
      <c r="B175" s="127"/>
      <c r="C175" s="127"/>
      <c r="D175" s="127" t="s">
        <v>439</v>
      </c>
      <c r="E175" s="128" t="s">
        <v>440</v>
      </c>
      <c r="F175" s="129"/>
      <c r="G175" s="129"/>
      <c r="H175" s="130">
        <f t="shared" ref="H175:T175" si="169">H192+H182+H176</f>
        <v>93132615</v>
      </c>
      <c r="I175" s="130" t="e">
        <f t="shared" ca="1" si="169"/>
        <v>#NAME?</v>
      </c>
      <c r="J175" s="130">
        <f t="shared" si="169"/>
        <v>13850033.85</v>
      </c>
      <c r="K175" s="130">
        <f t="shared" si="169"/>
        <v>106982648.84999999</v>
      </c>
      <c r="L175" s="130" t="e">
        <f t="shared" ca="1" si="169"/>
        <v>#NAME?</v>
      </c>
      <c r="M175" s="130" t="e">
        <f t="shared" ca="1" si="169"/>
        <v>#NAME?</v>
      </c>
      <c r="N175" s="130" t="e">
        <f t="shared" ca="1" si="169"/>
        <v>#NAME?</v>
      </c>
      <c r="O175" s="130" t="e">
        <f t="shared" ca="1" si="169"/>
        <v>#NAME?</v>
      </c>
      <c r="P175" s="130">
        <f t="shared" si="169"/>
        <v>28914.22941891892</v>
      </c>
      <c r="Q175" s="130" t="e">
        <f t="shared" ca="1" si="169"/>
        <v>#NAME?</v>
      </c>
      <c r="R175" s="130" t="e">
        <f t="shared" ca="1" si="169"/>
        <v>#NAME?</v>
      </c>
      <c r="S175" s="130" t="e">
        <f t="shared" ca="1" si="169"/>
        <v>#NAME?</v>
      </c>
      <c r="T175" s="130" t="e">
        <f t="shared" ca="1" si="169"/>
        <v>#NAME?</v>
      </c>
      <c r="U175" s="130" t="s">
        <v>66</v>
      </c>
      <c r="V175" s="101"/>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71"/>
      <c r="BA175" s="71"/>
      <c r="BB175" s="71"/>
    </row>
    <row r="176" spans="1:54" ht="20">
      <c r="A176" s="64"/>
      <c r="B176" s="92">
        <v>0</v>
      </c>
      <c r="C176" s="92"/>
      <c r="D176" s="92" t="s">
        <v>441</v>
      </c>
      <c r="E176" s="93" t="s">
        <v>442</v>
      </c>
      <c r="F176" s="94"/>
      <c r="G176" s="94"/>
      <c r="H176" s="120">
        <f t="shared" ref="H176:T176" si="170">SUM(H177:H181)</f>
        <v>36642300</v>
      </c>
      <c r="I176" s="120" t="e">
        <f t="shared" ca="1" si="170"/>
        <v>#NAME?</v>
      </c>
      <c r="J176" s="120">
        <f t="shared" si="170"/>
        <v>5700000</v>
      </c>
      <c r="K176" s="120">
        <f t="shared" si="170"/>
        <v>42342300</v>
      </c>
      <c r="L176" s="120" t="e">
        <f t="shared" ca="1" si="170"/>
        <v>#NAME?</v>
      </c>
      <c r="M176" s="120" t="e">
        <f t="shared" ca="1" si="170"/>
        <v>#NAME?</v>
      </c>
      <c r="N176" s="97" t="e">
        <f t="shared" ca="1" si="170"/>
        <v>#NAME?</v>
      </c>
      <c r="O176" s="97" t="e">
        <f t="shared" ca="1" si="170"/>
        <v>#NAME?</v>
      </c>
      <c r="P176" s="95">
        <f t="shared" si="170"/>
        <v>11443.864864864865</v>
      </c>
      <c r="Q176" s="95" t="e">
        <f t="shared" ca="1" si="170"/>
        <v>#NAME?</v>
      </c>
      <c r="R176" s="97" t="e">
        <f t="shared" ca="1" si="170"/>
        <v>#NAME?</v>
      </c>
      <c r="S176" s="97" t="e">
        <f t="shared" ca="1" si="170"/>
        <v>#NAME?</v>
      </c>
      <c r="T176" s="121" t="e">
        <f t="shared" ca="1" si="170"/>
        <v>#NAME?</v>
      </c>
      <c r="U176" s="121" t="s">
        <v>66</v>
      </c>
      <c r="V176" s="101"/>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71"/>
      <c r="BA176" s="71"/>
      <c r="BB176" s="71"/>
    </row>
    <row r="177" spans="1:54" ht="21.5" outlineLevel="1">
      <c r="A177" s="64"/>
      <c r="B177" s="131" t="s">
        <v>443</v>
      </c>
      <c r="C177" s="131" t="s">
        <v>71</v>
      </c>
      <c r="D177" s="131" t="s">
        <v>444</v>
      </c>
      <c r="E177" s="153" t="s">
        <v>445</v>
      </c>
      <c r="F177" s="154" t="s">
        <v>94</v>
      </c>
      <c r="G177" s="154" t="e">
        <f t="array" aca="1" ref="G177" ca="1">_xludf.XLOOKUP(Datos_Proyecto!$D$5,BD!H2:H4,BD!J2:J4,"",0)</f>
        <v>#NAME?</v>
      </c>
      <c r="H177" s="150">
        <v>13300</v>
      </c>
      <c r="I177" s="87" t="e">
        <f t="shared" ref="I177:I181" ca="1" si="171">H177*G177</f>
        <v>#NAME?</v>
      </c>
      <c r="J177" s="87">
        <f t="shared" ref="J177:J181" si="172">IF(C177="BT",0,H177*0.19)</f>
        <v>0</v>
      </c>
      <c r="K177" s="87">
        <f t="shared" ref="K177:K181" si="173">H177+J177</f>
        <v>13300</v>
      </c>
      <c r="L177" s="87" t="e">
        <f t="shared" ref="L177:L181" ca="1" si="174">K177*G177</f>
        <v>#NAME?</v>
      </c>
      <c r="M177" s="87" t="e">
        <f t="shared" ref="M177:M181" ca="1" si="175">J177*G177</f>
        <v>#NAME?</v>
      </c>
      <c r="N177" s="88" t="e">
        <f t="array" aca="1" ref="N177" ca="1">K177/(1-_xludf.XLOOKUP(Datos_Proyecto!$D$2,BD!$AE$2:$AE$5,BD!$AH$2:$AH$5,0,0))</f>
        <v>#NAME?</v>
      </c>
      <c r="O177" s="88" t="e">
        <f t="shared" ref="O177:O181" ca="1" si="176">N177*G177</f>
        <v>#NAME?</v>
      </c>
      <c r="P177" s="89">
        <f>K177/Datos_Proyecto!$H$2</f>
        <v>3.5945945945945947</v>
      </c>
      <c r="Q177" s="89" t="e">
        <f t="shared" ref="Q177:Q181" ca="1" si="177">G177*P177</f>
        <v>#NAME?</v>
      </c>
      <c r="R177" s="90" t="e">
        <f t="array" aca="1" ref="R177" ca="1">P177/(1-_xludf.XLOOKUP(Datos_Proyecto!$D$2,BD!$AE$2:$AE$5,BD!$AH$2:$AH$5,0,0))</f>
        <v>#NAME?</v>
      </c>
      <c r="S177" s="90" t="e">
        <f t="shared" ref="S177:S181" ca="1" si="178">R177*G177</f>
        <v>#NAME?</v>
      </c>
      <c r="T177" s="126" t="e">
        <f t="shared" ref="T177:T181" ca="1" si="179">O177</f>
        <v>#NAME?</v>
      </c>
      <c r="U177" s="126" t="s">
        <v>66</v>
      </c>
      <c r="V177" s="101"/>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71"/>
      <c r="BA177" s="71"/>
      <c r="BB177" s="71"/>
    </row>
    <row r="178" spans="1:54" ht="21.5" outlineLevel="1">
      <c r="A178" s="64"/>
      <c r="B178" s="131" t="s">
        <v>443</v>
      </c>
      <c r="C178" s="131" t="s">
        <v>71</v>
      </c>
      <c r="D178" s="131" t="s">
        <v>446</v>
      </c>
      <c r="E178" s="153" t="s">
        <v>447</v>
      </c>
      <c r="F178" s="154" t="s">
        <v>279</v>
      </c>
      <c r="G178" s="154">
        <v>1</v>
      </c>
      <c r="H178" s="150">
        <v>6000000</v>
      </c>
      <c r="I178" s="87">
        <f t="shared" si="171"/>
        <v>6000000</v>
      </c>
      <c r="J178" s="87">
        <f t="shared" si="172"/>
        <v>0</v>
      </c>
      <c r="K178" s="87">
        <f t="shared" si="173"/>
        <v>6000000</v>
      </c>
      <c r="L178" s="87">
        <f t="shared" si="174"/>
        <v>6000000</v>
      </c>
      <c r="M178" s="87">
        <f t="shared" si="175"/>
        <v>0</v>
      </c>
      <c r="N178" s="88" t="e">
        <f t="array" aca="1" ref="N178" ca="1">K178/(1-_xludf.XLOOKUP(Datos_Proyecto!$D$2,BD!$AE$2:$AE$5,BD!$AH$2:$AH$5,0,0))</f>
        <v>#NAME?</v>
      </c>
      <c r="O178" s="88" t="e">
        <f t="shared" ca="1" si="176"/>
        <v>#NAME?</v>
      </c>
      <c r="P178" s="89">
        <f>K178/Datos_Proyecto!$H$2</f>
        <v>1621.6216216216217</v>
      </c>
      <c r="Q178" s="89">
        <f t="shared" si="177"/>
        <v>1621.6216216216217</v>
      </c>
      <c r="R178" s="90" t="e">
        <f t="array" aca="1" ref="R178" ca="1">P178/(1-_xludf.XLOOKUP(Datos_Proyecto!$D$2,BD!$AE$2:$AE$5,BD!$AH$2:$AH$5,0,0))</f>
        <v>#NAME?</v>
      </c>
      <c r="S178" s="90" t="e">
        <f t="shared" ca="1" si="178"/>
        <v>#NAME?</v>
      </c>
      <c r="T178" s="126" t="e">
        <f t="shared" ca="1" si="179"/>
        <v>#NAME?</v>
      </c>
      <c r="U178" s="126" t="s">
        <v>66</v>
      </c>
      <c r="V178" s="101"/>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71"/>
      <c r="BA178" s="71"/>
      <c r="BB178" s="71"/>
    </row>
    <row r="179" spans="1:54" ht="21.5" outlineLevel="1">
      <c r="A179" s="64"/>
      <c r="B179" s="131" t="s">
        <v>443</v>
      </c>
      <c r="C179" s="131" t="s">
        <v>71</v>
      </c>
      <c r="D179" s="131" t="s">
        <v>448</v>
      </c>
      <c r="E179" s="153" t="s">
        <v>449</v>
      </c>
      <c r="F179" s="154" t="s">
        <v>94</v>
      </c>
      <c r="G179" s="164" t="e">
        <f ca="1">G177</f>
        <v>#NAME?</v>
      </c>
      <c r="H179" s="150">
        <v>130000</v>
      </c>
      <c r="I179" s="87" t="e">
        <f t="shared" ca="1" si="171"/>
        <v>#NAME?</v>
      </c>
      <c r="J179" s="87">
        <f t="shared" si="172"/>
        <v>0</v>
      </c>
      <c r="K179" s="87">
        <f t="shared" si="173"/>
        <v>130000</v>
      </c>
      <c r="L179" s="87" t="e">
        <f t="shared" ca="1" si="174"/>
        <v>#NAME?</v>
      </c>
      <c r="M179" s="87" t="e">
        <f t="shared" ca="1" si="175"/>
        <v>#NAME?</v>
      </c>
      <c r="N179" s="88" t="e">
        <f t="array" aca="1" ref="N179" ca="1">K179/(1-_xludf.XLOOKUP(Datos_Proyecto!$D$2,BD!$AE$2:$AE$5,BD!$AH$2:$AH$5,0,0))</f>
        <v>#NAME?</v>
      </c>
      <c r="O179" s="88" t="e">
        <f t="shared" ca="1" si="176"/>
        <v>#NAME?</v>
      </c>
      <c r="P179" s="89">
        <f>K179/Datos_Proyecto!$H$2</f>
        <v>35.135135135135137</v>
      </c>
      <c r="Q179" s="89" t="e">
        <f t="shared" ca="1" si="177"/>
        <v>#NAME?</v>
      </c>
      <c r="R179" s="90" t="e">
        <f t="array" aca="1" ref="R179" ca="1">P179/(1-_xludf.XLOOKUP(Datos_Proyecto!$D$2,BD!$AE$2:$AE$5,BD!$AH$2:$AH$5,0,0))</f>
        <v>#NAME?</v>
      </c>
      <c r="S179" s="90" t="e">
        <f t="shared" ca="1" si="178"/>
        <v>#NAME?</v>
      </c>
      <c r="T179" s="126" t="e">
        <f t="shared" ca="1" si="179"/>
        <v>#NAME?</v>
      </c>
      <c r="U179" s="126" t="s">
        <v>66</v>
      </c>
      <c r="V179" s="101"/>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71"/>
      <c r="BA179" s="71"/>
      <c r="BB179" s="71"/>
    </row>
    <row r="180" spans="1:54" ht="21.5" outlineLevel="1">
      <c r="A180" s="165"/>
      <c r="B180" s="166" t="s">
        <v>450</v>
      </c>
      <c r="C180" s="166" t="s">
        <v>71</v>
      </c>
      <c r="D180" s="166" t="s">
        <v>448</v>
      </c>
      <c r="E180" s="167" t="s">
        <v>451</v>
      </c>
      <c r="F180" s="168" t="s">
        <v>94</v>
      </c>
      <c r="G180" s="169">
        <v>162</v>
      </c>
      <c r="H180" s="150">
        <v>499000</v>
      </c>
      <c r="I180" s="170">
        <f t="shared" si="171"/>
        <v>80838000</v>
      </c>
      <c r="J180" s="170">
        <f t="shared" si="172"/>
        <v>0</v>
      </c>
      <c r="K180" s="170">
        <f t="shared" si="173"/>
        <v>499000</v>
      </c>
      <c r="L180" s="170">
        <f t="shared" si="174"/>
        <v>80838000</v>
      </c>
      <c r="M180" s="170">
        <f t="shared" si="175"/>
        <v>0</v>
      </c>
      <c r="N180" s="171" t="e">
        <f t="array" aca="1" ref="N180" ca="1">K180/(1-_xludf.XLOOKUP(Datos_Proyecto!$D$2,BD!$AE$2:$AE$5,BD!$AH$2:$AH$5,0,0))</f>
        <v>#NAME?</v>
      </c>
      <c r="O180" s="171" t="e">
        <f t="shared" ca="1" si="176"/>
        <v>#NAME?</v>
      </c>
      <c r="P180" s="172">
        <f>K180/Datos_Proyecto!$H$2</f>
        <v>134.86486486486487</v>
      </c>
      <c r="Q180" s="172">
        <f t="shared" si="177"/>
        <v>21848.10810810811</v>
      </c>
      <c r="R180" s="173" t="e">
        <f t="array" aca="1" ref="R180" ca="1">P180/(1-_xludf.XLOOKUP(Datos_Proyecto!$D$2,BD!$AE$2:$AE$5,BD!$AH$2:$AH$5,0,0))</f>
        <v>#NAME?</v>
      </c>
      <c r="S180" s="173" t="e">
        <f t="shared" ca="1" si="178"/>
        <v>#NAME?</v>
      </c>
      <c r="T180" s="174" t="e">
        <f t="shared" ca="1" si="179"/>
        <v>#NAME?</v>
      </c>
      <c r="U180" s="174" t="s">
        <v>66</v>
      </c>
      <c r="V180" s="165"/>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c r="AS180" s="36"/>
      <c r="AT180" s="36"/>
      <c r="AU180" s="36"/>
      <c r="AV180" s="36"/>
      <c r="AW180" s="36"/>
      <c r="AX180" s="36"/>
      <c r="AY180" s="36"/>
      <c r="AZ180" s="36"/>
      <c r="BA180" s="36"/>
      <c r="BB180" s="36"/>
    </row>
    <row r="181" spans="1:54" ht="21.5" outlineLevel="1">
      <c r="A181" s="165"/>
      <c r="B181" s="175" t="s">
        <v>443</v>
      </c>
      <c r="C181" s="175"/>
      <c r="D181" s="166" t="s">
        <v>452</v>
      </c>
      <c r="E181" s="176" t="s">
        <v>39</v>
      </c>
      <c r="F181" s="168" t="s">
        <v>279</v>
      </c>
      <c r="G181" s="169">
        <f>IF(Datos_Proyecto!$D$22="Sí",1,0)</f>
        <v>1</v>
      </c>
      <c r="H181" s="150">
        <v>30000000</v>
      </c>
      <c r="I181" s="170">
        <f t="shared" si="171"/>
        <v>30000000</v>
      </c>
      <c r="J181" s="170">
        <f t="shared" si="172"/>
        <v>5700000</v>
      </c>
      <c r="K181" s="170">
        <f t="shared" si="173"/>
        <v>35700000</v>
      </c>
      <c r="L181" s="170">
        <f t="shared" si="174"/>
        <v>35700000</v>
      </c>
      <c r="M181" s="87">
        <f t="shared" si="175"/>
        <v>5700000</v>
      </c>
      <c r="N181" s="88" t="e">
        <f t="array" aca="1" ref="N181" ca="1">K181/(1-_xludf.XLOOKUP(Datos_Proyecto!$D$2,BD!$AE$2:$AE$5,BD!$AH$2:$AH$5,0,0))</f>
        <v>#NAME?</v>
      </c>
      <c r="O181" s="88" t="e">
        <f t="shared" ca="1" si="176"/>
        <v>#NAME?</v>
      </c>
      <c r="P181" s="89">
        <f>K181/Datos_Proyecto!$H$2</f>
        <v>9648.6486486486483</v>
      </c>
      <c r="Q181" s="89">
        <f t="shared" si="177"/>
        <v>9648.6486486486483</v>
      </c>
      <c r="R181" s="90" t="e">
        <f t="array" aca="1" ref="R181" ca="1">P181/(1-_xludf.XLOOKUP(Datos_Proyecto!$D$2,BD!$AE$2:$AE$5,BD!$AH$2:$AH$5,0,0))</f>
        <v>#NAME?</v>
      </c>
      <c r="S181" s="90" t="e">
        <f t="shared" ca="1" si="178"/>
        <v>#NAME?</v>
      </c>
      <c r="T181" s="126" t="e">
        <f t="shared" ca="1" si="179"/>
        <v>#NAME?</v>
      </c>
      <c r="U181" s="174"/>
      <c r="V181" s="165"/>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c r="AS181" s="36"/>
      <c r="AT181" s="36"/>
      <c r="AU181" s="36"/>
      <c r="AV181" s="36"/>
      <c r="AW181" s="36"/>
      <c r="AX181" s="36"/>
      <c r="AY181" s="36"/>
      <c r="AZ181" s="36"/>
      <c r="BA181" s="36"/>
      <c r="BB181" s="36"/>
    </row>
    <row r="182" spans="1:54" ht="20">
      <c r="A182" s="64"/>
      <c r="B182" s="92"/>
      <c r="C182" s="92"/>
      <c r="D182" s="92" t="s">
        <v>453</v>
      </c>
      <c r="E182" s="93" t="s">
        <v>454</v>
      </c>
      <c r="F182" s="94"/>
      <c r="G182" s="94"/>
      <c r="H182" s="120">
        <f t="shared" ref="H182:T182" si="180">SUM(H183:H190)</f>
        <v>36595400</v>
      </c>
      <c r="I182" s="120" t="e">
        <f t="shared" ca="1" si="180"/>
        <v>#NAME?</v>
      </c>
      <c r="J182" s="120">
        <f t="shared" si="180"/>
        <v>4370000</v>
      </c>
      <c r="K182" s="120">
        <f t="shared" si="180"/>
        <v>40965400</v>
      </c>
      <c r="L182" s="120" t="e">
        <f t="shared" ca="1" si="180"/>
        <v>#NAME?</v>
      </c>
      <c r="M182" s="120" t="e">
        <f t="shared" ca="1" si="180"/>
        <v>#NAME?</v>
      </c>
      <c r="N182" s="97" t="e">
        <f t="shared" ca="1" si="180"/>
        <v>#NAME?</v>
      </c>
      <c r="O182" s="97" t="e">
        <f t="shared" ca="1" si="180"/>
        <v>#NAME?</v>
      </c>
      <c r="P182" s="95">
        <f t="shared" si="180"/>
        <v>11071.729729729728</v>
      </c>
      <c r="Q182" s="95" t="e">
        <f t="shared" ca="1" si="180"/>
        <v>#NAME?</v>
      </c>
      <c r="R182" s="97" t="e">
        <f t="shared" ca="1" si="180"/>
        <v>#NAME?</v>
      </c>
      <c r="S182" s="97" t="e">
        <f t="shared" ca="1" si="180"/>
        <v>#NAME?</v>
      </c>
      <c r="T182" s="121" t="e">
        <f t="shared" ca="1" si="180"/>
        <v>#NAME?</v>
      </c>
      <c r="U182" s="121" t="s">
        <v>66</v>
      </c>
      <c r="V182" s="101"/>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71"/>
      <c r="AZ182" s="71"/>
      <c r="BA182" s="71"/>
      <c r="BB182" s="71"/>
    </row>
    <row r="183" spans="1:54" ht="40" outlineLevel="1">
      <c r="A183" s="64"/>
      <c r="B183" s="131" t="s">
        <v>455</v>
      </c>
      <c r="C183" s="131" t="s">
        <v>71</v>
      </c>
      <c r="D183" s="131" t="s">
        <v>456</v>
      </c>
      <c r="E183" s="115" t="str">
        <f>"Instalación de "&amp;E15</f>
        <v>Instalación de Modules LONGI LR5-72HGD-Bifacial - Panel Solar (655 W)</v>
      </c>
      <c r="F183" s="177" t="s">
        <v>94</v>
      </c>
      <c r="G183" s="178" t="e">
        <f t="array" aca="1" ref="G183" ca="1">_xludf.XLOOKUP(Datos_Proyecto!$D$3,BD!$C:$C,BD!$E:$E,"",0)</f>
        <v>#NAME?</v>
      </c>
      <c r="H183" s="179">
        <v>18000</v>
      </c>
      <c r="I183" s="87" t="e">
        <f t="shared" ref="I183:I190" ca="1" si="181">H183*G183</f>
        <v>#NAME?</v>
      </c>
      <c r="J183" s="87">
        <f t="shared" ref="J183:J190" si="182">IF(C183="BT",0,H183*0.19)</f>
        <v>0</v>
      </c>
      <c r="K183" s="87">
        <f t="shared" ref="K183:K190" si="183">H183+J183</f>
        <v>18000</v>
      </c>
      <c r="L183" s="87" t="e">
        <f t="shared" ref="L183:L190" ca="1" si="184">K183*G183</f>
        <v>#NAME?</v>
      </c>
      <c r="M183" s="87" t="e">
        <f t="shared" ref="M183:M190" ca="1" si="185">J183*G183</f>
        <v>#NAME?</v>
      </c>
      <c r="N183" s="88" t="e">
        <f t="array" aca="1" ref="N183" ca="1">K183/(1-_xludf.XLOOKUP(Datos_Proyecto!$D$2,BD!$AE$2:$AE$5,BD!$AH$2:$AH$5,0,0))</f>
        <v>#NAME?</v>
      </c>
      <c r="O183" s="88" t="e">
        <f t="shared" ref="O183:O190" ca="1" si="186">N183*G183</f>
        <v>#NAME?</v>
      </c>
      <c r="P183" s="89">
        <f>K183/Datos_Proyecto!$H$2</f>
        <v>4.8648648648648649</v>
      </c>
      <c r="Q183" s="89" t="e">
        <f t="shared" ref="Q183:Q190" ca="1" si="187">G183*P183</f>
        <v>#NAME?</v>
      </c>
      <c r="R183" s="90" t="e">
        <f t="array" aca="1" ref="R183" ca="1">P183/(1-_xludf.XLOOKUP(Datos_Proyecto!$D$2,BD!$AE$2:$AE$5,BD!$AH$2:$AH$5,0,0))</f>
        <v>#NAME?</v>
      </c>
      <c r="S183" s="90" t="e">
        <f t="shared" ref="S183:S190" ca="1" si="188">R183*G183</f>
        <v>#NAME?</v>
      </c>
      <c r="T183" s="126" t="e">
        <f t="shared" ref="T183:T190" ca="1" si="189">O183</f>
        <v>#NAME?</v>
      </c>
      <c r="U183" s="126" t="s">
        <v>66</v>
      </c>
      <c r="V183" s="180"/>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71"/>
      <c r="AZ183" s="71"/>
      <c r="BA183" s="71"/>
      <c r="BB183" s="71"/>
    </row>
    <row r="184" spans="1:54" ht="21.5" outlineLevel="1">
      <c r="A184" s="64"/>
      <c r="B184" s="131" t="s">
        <v>457</v>
      </c>
      <c r="C184" s="131" t="s">
        <v>71</v>
      </c>
      <c r="D184" s="131" t="s">
        <v>458</v>
      </c>
      <c r="E184" s="115" t="str">
        <f>"Instalación de "&amp;Datos_Proyecto!D5</f>
        <v>Instalación de Estructura Tipo Tracker 1P</v>
      </c>
      <c r="F184" s="177" t="s">
        <v>94</v>
      </c>
      <c r="G184" s="181">
        <v>28</v>
      </c>
      <c r="H184" s="179">
        <v>1500000</v>
      </c>
      <c r="I184" s="87">
        <f t="shared" si="181"/>
        <v>42000000</v>
      </c>
      <c r="J184" s="87">
        <f t="shared" si="182"/>
        <v>0</v>
      </c>
      <c r="K184" s="87">
        <f t="shared" si="183"/>
        <v>1500000</v>
      </c>
      <c r="L184" s="87">
        <f t="shared" si="184"/>
        <v>42000000</v>
      </c>
      <c r="M184" s="87">
        <f t="shared" si="185"/>
        <v>0</v>
      </c>
      <c r="N184" s="88" t="e">
        <f t="array" aca="1" ref="N184" ca="1">K184/(1-_xludf.XLOOKUP(Datos_Proyecto!$D$2,BD!$AE$2:$AE$5,BD!$AH$2:$AH$5,0,0))</f>
        <v>#NAME?</v>
      </c>
      <c r="O184" s="88" t="e">
        <f t="shared" ca="1" si="186"/>
        <v>#NAME?</v>
      </c>
      <c r="P184" s="89">
        <f>K184/Datos_Proyecto!$H$2</f>
        <v>405.40540540540542</v>
      </c>
      <c r="Q184" s="89">
        <f t="shared" si="187"/>
        <v>11351.351351351352</v>
      </c>
      <c r="R184" s="90" t="e">
        <f t="array" aca="1" ref="R184" ca="1">P184/(1-_xludf.XLOOKUP(Datos_Proyecto!$D$2,BD!$AE$2:$AE$5,BD!$AH$2:$AH$5,0,0))</f>
        <v>#NAME?</v>
      </c>
      <c r="S184" s="90" t="e">
        <f t="shared" ca="1" si="188"/>
        <v>#NAME?</v>
      </c>
      <c r="T184" s="126" t="e">
        <f t="shared" ca="1" si="189"/>
        <v>#NAME?</v>
      </c>
      <c r="U184" s="126" t="s">
        <v>66</v>
      </c>
      <c r="V184" s="180"/>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71"/>
      <c r="AZ184" s="71"/>
      <c r="BA184" s="71"/>
      <c r="BB184" s="71"/>
    </row>
    <row r="185" spans="1:54" ht="21.5" outlineLevel="1">
      <c r="A185" s="64"/>
      <c r="B185" s="131" t="s">
        <v>459</v>
      </c>
      <c r="C185" s="131" t="s">
        <v>71</v>
      </c>
      <c r="D185" s="131" t="s">
        <v>460</v>
      </c>
      <c r="E185" s="115" t="str">
        <f>"Instalación "&amp;$E$30</f>
        <v>Instalación CN-1100/022 -- Shelter aceite de 1100 kVA a 13.8kV</v>
      </c>
      <c r="F185" s="177" t="s">
        <v>279</v>
      </c>
      <c r="G185" s="182">
        <v>1</v>
      </c>
      <c r="H185" s="179">
        <v>10000000</v>
      </c>
      <c r="I185" s="87">
        <f t="shared" si="181"/>
        <v>10000000</v>
      </c>
      <c r="J185" s="87">
        <f t="shared" si="182"/>
        <v>0</v>
      </c>
      <c r="K185" s="87">
        <f t="shared" si="183"/>
        <v>10000000</v>
      </c>
      <c r="L185" s="87">
        <f t="shared" si="184"/>
        <v>10000000</v>
      </c>
      <c r="M185" s="87">
        <f t="shared" si="185"/>
        <v>0</v>
      </c>
      <c r="N185" s="88" t="e">
        <f t="array" aca="1" ref="N185" ca="1">K185/(1-_xludf.XLOOKUP(Datos_Proyecto!$D$2,BD!$AE$2:$AE$5,BD!$AH$2:$AH$5,0,0))</f>
        <v>#NAME?</v>
      </c>
      <c r="O185" s="88" t="e">
        <f t="shared" ca="1" si="186"/>
        <v>#NAME?</v>
      </c>
      <c r="P185" s="89">
        <f>K185/Datos_Proyecto!$H$2</f>
        <v>2702.7027027027025</v>
      </c>
      <c r="Q185" s="89">
        <f t="shared" si="187"/>
        <v>2702.7027027027025</v>
      </c>
      <c r="R185" s="90" t="e">
        <f t="array" aca="1" ref="R185" ca="1">P185/(1-_xludf.XLOOKUP(Datos_Proyecto!$D$2,BD!$AE$2:$AE$5,BD!$AH$2:$AH$5,0,0))</f>
        <v>#NAME?</v>
      </c>
      <c r="S185" s="90" t="e">
        <f t="shared" ca="1" si="188"/>
        <v>#NAME?</v>
      </c>
      <c r="T185" s="126" t="e">
        <f t="shared" ca="1" si="189"/>
        <v>#NAME?</v>
      </c>
      <c r="U185" s="126" t="s">
        <v>66</v>
      </c>
      <c r="V185" s="180"/>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71"/>
      <c r="AZ185" s="71"/>
      <c r="BA185" s="71"/>
      <c r="BB185" s="71"/>
    </row>
    <row r="186" spans="1:54" ht="40.5" outlineLevel="1">
      <c r="A186" s="64"/>
      <c r="B186" s="131" t="s">
        <v>461</v>
      </c>
      <c r="C186" s="131"/>
      <c r="D186" s="131" t="s">
        <v>462</v>
      </c>
      <c r="E186" s="115" t="s">
        <v>463</v>
      </c>
      <c r="F186" s="177" t="s">
        <v>279</v>
      </c>
      <c r="G186" s="182">
        <v>1</v>
      </c>
      <c r="H186" s="179">
        <v>23000000</v>
      </c>
      <c r="I186" s="87">
        <f t="shared" si="181"/>
        <v>23000000</v>
      </c>
      <c r="J186" s="87">
        <f t="shared" si="182"/>
        <v>4370000</v>
      </c>
      <c r="K186" s="87">
        <f t="shared" si="183"/>
        <v>27370000</v>
      </c>
      <c r="L186" s="87">
        <f t="shared" si="184"/>
        <v>27370000</v>
      </c>
      <c r="M186" s="87">
        <f t="shared" si="185"/>
        <v>4370000</v>
      </c>
      <c r="N186" s="88" t="e">
        <f t="array" aca="1" ref="N186" ca="1">K186/(1-_xludf.XLOOKUP(Datos_Proyecto!$D$2,BD!$AE$2:$AE$5,BD!$AH$2:$AH$5,0,0))</f>
        <v>#NAME?</v>
      </c>
      <c r="O186" s="88" t="e">
        <f t="shared" ca="1" si="186"/>
        <v>#NAME?</v>
      </c>
      <c r="P186" s="89">
        <f>K186/Datos_Proyecto!$H$2</f>
        <v>7397.2972972972975</v>
      </c>
      <c r="Q186" s="89">
        <f t="shared" si="187"/>
        <v>7397.2972972972975</v>
      </c>
      <c r="R186" s="90" t="e">
        <f t="array" aca="1" ref="R186" ca="1">P186/(1-_xludf.XLOOKUP(Datos_Proyecto!$D$2,BD!$AE$2:$AE$5,BD!$AH$2:$AH$5,0,0))</f>
        <v>#NAME?</v>
      </c>
      <c r="S186" s="90" t="e">
        <f t="shared" ca="1" si="188"/>
        <v>#NAME?</v>
      </c>
      <c r="T186" s="126" t="e">
        <f t="shared" ca="1" si="189"/>
        <v>#NAME?</v>
      </c>
      <c r="U186" s="126" t="s">
        <v>66</v>
      </c>
      <c r="V186" s="180"/>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71"/>
      <c r="AZ186" s="71"/>
      <c r="BA186" s="71"/>
      <c r="BB186" s="71"/>
    </row>
    <row r="187" spans="1:54" ht="21.5" outlineLevel="1">
      <c r="A187" s="64"/>
      <c r="B187" s="131" t="s">
        <v>464</v>
      </c>
      <c r="C187" s="131" t="s">
        <v>71</v>
      </c>
      <c r="D187" s="131" t="s">
        <v>465</v>
      </c>
      <c r="E187" s="115" t="s">
        <v>466</v>
      </c>
      <c r="F187" s="177" t="s">
        <v>94</v>
      </c>
      <c r="G187" s="183">
        <v>750</v>
      </c>
      <c r="H187" s="179">
        <v>34900</v>
      </c>
      <c r="I187" s="87">
        <f t="shared" si="181"/>
        <v>26175000</v>
      </c>
      <c r="J187" s="87">
        <f t="shared" si="182"/>
        <v>0</v>
      </c>
      <c r="K187" s="87">
        <f t="shared" si="183"/>
        <v>34900</v>
      </c>
      <c r="L187" s="87">
        <f t="shared" si="184"/>
        <v>26175000</v>
      </c>
      <c r="M187" s="87">
        <f t="shared" si="185"/>
        <v>0</v>
      </c>
      <c r="N187" s="88" t="e">
        <f t="array" aca="1" ref="N187" ca="1">K187/(1-_xludf.XLOOKUP(Datos_Proyecto!$D$2,BD!$AE$2:$AE$5,BD!$AH$2:$AH$5,0,0))</f>
        <v>#NAME?</v>
      </c>
      <c r="O187" s="88" t="e">
        <f t="shared" ca="1" si="186"/>
        <v>#NAME?</v>
      </c>
      <c r="P187" s="89">
        <f>K187/Datos_Proyecto!$H$2</f>
        <v>9.4324324324324316</v>
      </c>
      <c r="Q187" s="89">
        <f t="shared" si="187"/>
        <v>7074.3243243243232</v>
      </c>
      <c r="R187" s="90" t="e">
        <f t="array" aca="1" ref="R187" ca="1">P187/(1-_xludf.XLOOKUP(Datos_Proyecto!$D$2,BD!$AE$2:$AE$5,BD!$AH$2:$AH$5,0,0))</f>
        <v>#NAME?</v>
      </c>
      <c r="S187" s="90" t="e">
        <f t="shared" ca="1" si="188"/>
        <v>#NAME?</v>
      </c>
      <c r="T187" s="126" t="e">
        <f t="shared" ca="1" si="189"/>
        <v>#NAME?</v>
      </c>
      <c r="U187" s="126" t="s">
        <v>66</v>
      </c>
      <c r="V187" s="180"/>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71"/>
      <c r="AZ187" s="71"/>
      <c r="BA187" s="71"/>
      <c r="BB187" s="71"/>
    </row>
    <row r="188" spans="1:54" ht="21.5" outlineLevel="1">
      <c r="A188" s="64"/>
      <c r="B188" s="131" t="s">
        <v>467</v>
      </c>
      <c r="C188" s="131" t="s">
        <v>71</v>
      </c>
      <c r="D188" s="131" t="s">
        <v>468</v>
      </c>
      <c r="E188" s="115" t="s">
        <v>469</v>
      </c>
      <c r="F188" s="177" t="s">
        <v>94</v>
      </c>
      <c r="G188" s="183">
        <v>8000</v>
      </c>
      <c r="H188" s="179">
        <v>3500</v>
      </c>
      <c r="I188" s="87">
        <f t="shared" si="181"/>
        <v>28000000</v>
      </c>
      <c r="J188" s="87">
        <f t="shared" si="182"/>
        <v>0</v>
      </c>
      <c r="K188" s="87">
        <f t="shared" si="183"/>
        <v>3500</v>
      </c>
      <c r="L188" s="87">
        <f t="shared" si="184"/>
        <v>28000000</v>
      </c>
      <c r="M188" s="87">
        <f t="shared" si="185"/>
        <v>0</v>
      </c>
      <c r="N188" s="88" t="e">
        <f t="array" aca="1" ref="N188" ca="1">K188/(1-_xludf.XLOOKUP(Datos_Proyecto!$D$2,BD!$AE$2:$AE$5,BD!$AH$2:$AH$5,0,0))</f>
        <v>#NAME?</v>
      </c>
      <c r="O188" s="88" t="e">
        <f t="shared" ca="1" si="186"/>
        <v>#NAME?</v>
      </c>
      <c r="P188" s="89">
        <f>K188/Datos_Proyecto!$H$2</f>
        <v>0.94594594594594594</v>
      </c>
      <c r="Q188" s="89">
        <f t="shared" si="187"/>
        <v>7567.5675675675675</v>
      </c>
      <c r="R188" s="90" t="e">
        <f t="array" aca="1" ref="R188" ca="1">P188/(1-_xludf.XLOOKUP(Datos_Proyecto!$D$2,BD!$AE$2:$AE$5,BD!$AH$2:$AH$5,0,0))</f>
        <v>#NAME?</v>
      </c>
      <c r="S188" s="90" t="e">
        <f t="shared" ca="1" si="188"/>
        <v>#NAME?</v>
      </c>
      <c r="T188" s="126" t="e">
        <f t="shared" ca="1" si="189"/>
        <v>#NAME?</v>
      </c>
      <c r="U188" s="126" t="s">
        <v>66</v>
      </c>
      <c r="V188" s="180"/>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71"/>
      <c r="AZ188" s="71"/>
      <c r="BA188" s="71"/>
      <c r="BB188" s="71"/>
    </row>
    <row r="189" spans="1:54" ht="21.5" outlineLevel="1">
      <c r="A189" s="64"/>
      <c r="B189" s="131" t="s">
        <v>470</v>
      </c>
      <c r="C189" s="131" t="s">
        <v>71</v>
      </c>
      <c r="D189" s="131" t="s">
        <v>471</v>
      </c>
      <c r="E189" s="115" t="s">
        <v>472</v>
      </c>
      <c r="F189" s="177" t="s">
        <v>94</v>
      </c>
      <c r="G189" s="183">
        <v>4</v>
      </c>
      <c r="H189" s="179">
        <v>2000000</v>
      </c>
      <c r="I189" s="87">
        <f t="shared" si="181"/>
        <v>8000000</v>
      </c>
      <c r="J189" s="87">
        <f t="shared" si="182"/>
        <v>0</v>
      </c>
      <c r="K189" s="87">
        <f t="shared" si="183"/>
        <v>2000000</v>
      </c>
      <c r="L189" s="87">
        <f t="shared" si="184"/>
        <v>8000000</v>
      </c>
      <c r="M189" s="87">
        <f t="shared" si="185"/>
        <v>0</v>
      </c>
      <c r="N189" s="88" t="e">
        <f t="array" aca="1" ref="N189" ca="1">K189/(1-_xludf.XLOOKUP(Datos_Proyecto!$D$2,BD!$AE$2:$AE$5,BD!$AH$2:$AH$5,0,0))</f>
        <v>#NAME?</v>
      </c>
      <c r="O189" s="88" t="e">
        <f t="shared" ca="1" si="186"/>
        <v>#NAME?</v>
      </c>
      <c r="P189" s="89">
        <f>K189/Datos_Proyecto!$H$2</f>
        <v>540.54054054054052</v>
      </c>
      <c r="Q189" s="89">
        <f t="shared" si="187"/>
        <v>2162.1621621621621</v>
      </c>
      <c r="R189" s="90" t="e">
        <f t="array" aca="1" ref="R189" ca="1">P189/(1-_xludf.XLOOKUP(Datos_Proyecto!$D$2,BD!$AE$2:$AE$5,BD!$AH$2:$AH$5,0,0))</f>
        <v>#NAME?</v>
      </c>
      <c r="S189" s="90" t="e">
        <f t="shared" ca="1" si="188"/>
        <v>#NAME?</v>
      </c>
      <c r="T189" s="126" t="e">
        <f t="shared" ca="1" si="189"/>
        <v>#NAME?</v>
      </c>
      <c r="U189" s="126" t="s">
        <v>66</v>
      </c>
      <c r="V189" s="180"/>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71"/>
      <c r="AZ189" s="71"/>
      <c r="BA189" s="71"/>
      <c r="BB189" s="71"/>
    </row>
    <row r="190" spans="1:54" ht="21.5" outlineLevel="1">
      <c r="A190" s="64"/>
      <c r="B190" s="131" t="s">
        <v>473</v>
      </c>
      <c r="C190" s="131" t="s">
        <v>71</v>
      </c>
      <c r="D190" s="131" t="s">
        <v>474</v>
      </c>
      <c r="E190" s="115" t="s">
        <v>475</v>
      </c>
      <c r="F190" s="177" t="s">
        <v>94</v>
      </c>
      <c r="G190" s="183">
        <v>800</v>
      </c>
      <c r="H190" s="179">
        <v>39000</v>
      </c>
      <c r="I190" s="87">
        <f t="shared" si="181"/>
        <v>31200000</v>
      </c>
      <c r="J190" s="87">
        <f t="shared" si="182"/>
        <v>0</v>
      </c>
      <c r="K190" s="87">
        <f t="shared" si="183"/>
        <v>39000</v>
      </c>
      <c r="L190" s="87">
        <f t="shared" si="184"/>
        <v>31200000</v>
      </c>
      <c r="M190" s="87">
        <f t="shared" si="185"/>
        <v>0</v>
      </c>
      <c r="N190" s="88" t="e">
        <f t="array" aca="1" ref="N190" ca="1">K190/(1-_xludf.XLOOKUP(Datos_Proyecto!$D$2,BD!$AE$2:$AE$5,BD!$AH$2:$AH$5,0,0))</f>
        <v>#NAME?</v>
      </c>
      <c r="O190" s="88" t="e">
        <f t="shared" ca="1" si="186"/>
        <v>#NAME?</v>
      </c>
      <c r="P190" s="89">
        <f>K190/Datos_Proyecto!$H$2</f>
        <v>10.54054054054054</v>
      </c>
      <c r="Q190" s="89">
        <f t="shared" si="187"/>
        <v>8432.4324324324316</v>
      </c>
      <c r="R190" s="90" t="e">
        <f t="array" aca="1" ref="R190" ca="1">P190/(1-_xludf.XLOOKUP(Datos_Proyecto!$D$2,BD!$AE$2:$AE$5,BD!$AH$2:$AH$5,0,0))</f>
        <v>#NAME?</v>
      </c>
      <c r="S190" s="90" t="e">
        <f t="shared" ca="1" si="188"/>
        <v>#NAME?</v>
      </c>
      <c r="T190" s="126" t="e">
        <f t="shared" ca="1" si="189"/>
        <v>#NAME?</v>
      </c>
      <c r="U190" s="126" t="s">
        <v>66</v>
      </c>
      <c r="V190" s="180"/>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71"/>
      <c r="AZ190" s="71"/>
      <c r="BA190" s="71"/>
      <c r="BB190" s="71"/>
    </row>
    <row r="191" spans="1:54" ht="21.5" outlineLevel="1">
      <c r="A191" s="64"/>
      <c r="B191" s="131">
        <v>0</v>
      </c>
      <c r="C191" s="131"/>
      <c r="D191" s="131"/>
      <c r="E191" s="115"/>
      <c r="F191" s="177"/>
      <c r="G191" s="183"/>
      <c r="H191" s="179"/>
      <c r="I191" s="184"/>
      <c r="J191" s="184"/>
      <c r="K191" s="184"/>
      <c r="L191" s="184"/>
      <c r="M191" s="184"/>
      <c r="N191" s="99"/>
      <c r="O191" s="99"/>
      <c r="P191" s="99"/>
      <c r="Q191" s="99"/>
      <c r="R191" s="99"/>
      <c r="S191" s="99"/>
      <c r="T191" s="184"/>
      <c r="U191" s="184"/>
      <c r="V191" s="180"/>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71"/>
      <c r="AZ191" s="71"/>
      <c r="BA191" s="71"/>
      <c r="BB191" s="71"/>
    </row>
    <row r="192" spans="1:54" ht="20">
      <c r="A192" s="64"/>
      <c r="B192" s="92"/>
      <c r="C192" s="92"/>
      <c r="D192" s="92" t="s">
        <v>476</v>
      </c>
      <c r="E192" s="93" t="s">
        <v>477</v>
      </c>
      <c r="F192" s="94"/>
      <c r="G192" s="94"/>
      <c r="H192" s="120">
        <f t="shared" ref="H192:T192" si="190">SUM(H193:H203)</f>
        <v>19894915</v>
      </c>
      <c r="I192" s="120">
        <f t="shared" si="190"/>
        <v>102430075</v>
      </c>
      <c r="J192" s="120">
        <f t="shared" si="190"/>
        <v>3780033.85</v>
      </c>
      <c r="K192" s="120">
        <f t="shared" si="190"/>
        <v>23674948.850000001</v>
      </c>
      <c r="L192" s="120">
        <f t="shared" si="190"/>
        <v>121891789.25</v>
      </c>
      <c r="M192" s="120">
        <f t="shared" si="190"/>
        <v>19461714.25</v>
      </c>
      <c r="N192" s="97" t="e">
        <f t="shared" ca="1" si="190"/>
        <v>#NAME?</v>
      </c>
      <c r="O192" s="97" t="e">
        <f t="shared" ca="1" si="190"/>
        <v>#NAME?</v>
      </c>
      <c r="P192" s="95">
        <f t="shared" si="190"/>
        <v>6398.6348243243247</v>
      </c>
      <c r="Q192" s="95">
        <f t="shared" si="190"/>
        <v>32943.726824324323</v>
      </c>
      <c r="R192" s="97" t="e">
        <f t="shared" ca="1" si="190"/>
        <v>#NAME?</v>
      </c>
      <c r="S192" s="97" t="e">
        <f t="shared" ca="1" si="190"/>
        <v>#NAME?</v>
      </c>
      <c r="T192" s="121" t="e">
        <f t="shared" ca="1" si="190"/>
        <v>#NAME?</v>
      </c>
      <c r="U192" s="121" t="s">
        <v>66</v>
      </c>
      <c r="V192" s="180"/>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71"/>
      <c r="AZ192" s="71"/>
      <c r="BA192" s="71"/>
      <c r="BB192" s="71"/>
    </row>
    <row r="193" spans="1:54" ht="40.5" outlineLevel="1">
      <c r="A193" s="64"/>
      <c r="B193" s="131" t="s">
        <v>478</v>
      </c>
      <c r="C193" s="131"/>
      <c r="D193" s="131" t="s">
        <v>479</v>
      </c>
      <c r="E193" s="115" t="s">
        <v>480</v>
      </c>
      <c r="F193" s="185" t="s">
        <v>94</v>
      </c>
      <c r="G193" s="186">
        <v>1</v>
      </c>
      <c r="H193" s="179">
        <v>800000</v>
      </c>
      <c r="I193" s="87">
        <f t="shared" ref="I193:I203" si="191">H193*G193</f>
        <v>800000</v>
      </c>
      <c r="J193" s="87">
        <f t="shared" ref="J193:J203" si="192">IF(C193="BT",0,H193*0.19)</f>
        <v>152000</v>
      </c>
      <c r="K193" s="87">
        <f t="shared" ref="K193:K203" si="193">H193+J193</f>
        <v>952000</v>
      </c>
      <c r="L193" s="87">
        <f t="shared" ref="L193:L203" si="194">K193*G193</f>
        <v>952000</v>
      </c>
      <c r="M193" s="87">
        <f t="shared" ref="M193:M203" si="195">J193*G193</f>
        <v>152000</v>
      </c>
      <c r="N193" s="88" t="e">
        <f t="array" aca="1" ref="N193" ca="1">K193/(1-_xludf.XLOOKUP(Datos_Proyecto!$D$2,BD!$AE$2:$AE$5,BD!$AH$2:$AH$5,0,0))</f>
        <v>#NAME?</v>
      </c>
      <c r="O193" s="88" t="e">
        <f t="shared" ref="O193:O203" ca="1" si="196">N193*G193</f>
        <v>#NAME?</v>
      </c>
      <c r="P193" s="89">
        <f>K193/Datos_Proyecto!$H$2</f>
        <v>257.29729729729729</v>
      </c>
      <c r="Q193" s="89">
        <f t="shared" ref="Q193:Q203" si="197">G193*P193</f>
        <v>257.29729729729729</v>
      </c>
      <c r="R193" s="90" t="e">
        <f t="array" aca="1" ref="R193" ca="1">P193/(1-_xludf.XLOOKUP(Datos_Proyecto!$D$2,BD!$AE$2:$AE$5,BD!$AH$2:$AH$5,0,0))</f>
        <v>#NAME?</v>
      </c>
      <c r="S193" s="90" t="e">
        <f t="shared" ref="S193:S203" ca="1" si="198">R193*G193</f>
        <v>#NAME?</v>
      </c>
      <c r="T193" s="126" t="e">
        <f t="shared" ref="T193:T203" ca="1" si="199">O193</f>
        <v>#NAME?</v>
      </c>
      <c r="U193" s="126" t="s">
        <v>66</v>
      </c>
      <c r="V193" s="180"/>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71"/>
      <c r="AZ193" s="71"/>
      <c r="BA193" s="71"/>
      <c r="BB193" s="71"/>
    </row>
    <row r="194" spans="1:54" ht="21.5" outlineLevel="1">
      <c r="A194" s="64"/>
      <c r="B194" s="131" t="s">
        <v>481</v>
      </c>
      <c r="C194" s="131"/>
      <c r="D194" s="131" t="s">
        <v>482</v>
      </c>
      <c r="E194" s="115" t="s">
        <v>483</v>
      </c>
      <c r="F194" s="185" t="s">
        <v>94</v>
      </c>
      <c r="G194" s="186">
        <v>2</v>
      </c>
      <c r="H194" s="179">
        <v>175000</v>
      </c>
      <c r="I194" s="87">
        <f t="shared" si="191"/>
        <v>350000</v>
      </c>
      <c r="J194" s="87">
        <f t="shared" si="192"/>
        <v>33250</v>
      </c>
      <c r="K194" s="87">
        <f t="shared" si="193"/>
        <v>208250</v>
      </c>
      <c r="L194" s="87">
        <f t="shared" si="194"/>
        <v>416500</v>
      </c>
      <c r="M194" s="87">
        <f t="shared" si="195"/>
        <v>66500</v>
      </c>
      <c r="N194" s="88" t="e">
        <f t="array" aca="1" ref="N194" ca="1">K194/(1-_xludf.XLOOKUP(Datos_Proyecto!$D$2,BD!$AE$2:$AE$5,BD!$AH$2:$AH$5,0,0))</f>
        <v>#NAME?</v>
      </c>
      <c r="O194" s="88" t="e">
        <f t="shared" ca="1" si="196"/>
        <v>#NAME?</v>
      </c>
      <c r="P194" s="89">
        <f>K194/Datos_Proyecto!$H$2</f>
        <v>56.283783783783782</v>
      </c>
      <c r="Q194" s="89">
        <f t="shared" si="197"/>
        <v>112.56756756756756</v>
      </c>
      <c r="R194" s="90" t="e">
        <f t="array" aca="1" ref="R194" ca="1">P194/(1-_xludf.XLOOKUP(Datos_Proyecto!$D$2,BD!$AE$2:$AE$5,BD!$AH$2:$AH$5,0,0))</f>
        <v>#NAME?</v>
      </c>
      <c r="S194" s="90" t="e">
        <f t="shared" ca="1" si="198"/>
        <v>#NAME?</v>
      </c>
      <c r="T194" s="126" t="e">
        <f t="shared" ca="1" si="199"/>
        <v>#NAME?</v>
      </c>
      <c r="U194" s="126" t="s">
        <v>66</v>
      </c>
      <c r="V194" s="180"/>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71"/>
      <c r="AZ194" s="71"/>
      <c r="BA194" s="71"/>
      <c r="BB194" s="71"/>
    </row>
    <row r="195" spans="1:54" ht="21.5" outlineLevel="1">
      <c r="A195" s="64"/>
      <c r="B195" s="131" t="s">
        <v>484</v>
      </c>
      <c r="C195" s="131"/>
      <c r="D195" s="131" t="s">
        <v>485</v>
      </c>
      <c r="E195" s="115" t="s">
        <v>486</v>
      </c>
      <c r="F195" s="185" t="s">
        <v>94</v>
      </c>
      <c r="G195" s="186">
        <v>1</v>
      </c>
      <c r="H195" s="179">
        <v>278000</v>
      </c>
      <c r="I195" s="87">
        <f t="shared" si="191"/>
        <v>278000</v>
      </c>
      <c r="J195" s="87">
        <f t="shared" si="192"/>
        <v>52820</v>
      </c>
      <c r="K195" s="87">
        <f t="shared" si="193"/>
        <v>330820</v>
      </c>
      <c r="L195" s="87">
        <f t="shared" si="194"/>
        <v>330820</v>
      </c>
      <c r="M195" s="87">
        <f t="shared" si="195"/>
        <v>52820</v>
      </c>
      <c r="N195" s="88" t="e">
        <f t="array" aca="1" ref="N195" ca="1">K195/(1-_xludf.XLOOKUP(Datos_Proyecto!$D$2,BD!$AE$2:$AE$5,BD!$AH$2:$AH$5,0,0))</f>
        <v>#NAME?</v>
      </c>
      <c r="O195" s="88" t="e">
        <f t="shared" ca="1" si="196"/>
        <v>#NAME?</v>
      </c>
      <c r="P195" s="89">
        <f>K195/Datos_Proyecto!$H$2</f>
        <v>89.410810810810815</v>
      </c>
      <c r="Q195" s="89">
        <f t="shared" si="197"/>
        <v>89.410810810810815</v>
      </c>
      <c r="R195" s="90" t="e">
        <f t="array" aca="1" ref="R195" ca="1">P195/(1-_xludf.XLOOKUP(Datos_Proyecto!$D$2,BD!$AE$2:$AE$5,BD!$AH$2:$AH$5,0,0))</f>
        <v>#NAME?</v>
      </c>
      <c r="S195" s="90" t="e">
        <f t="shared" ca="1" si="198"/>
        <v>#NAME?</v>
      </c>
      <c r="T195" s="126" t="e">
        <f t="shared" ca="1" si="199"/>
        <v>#NAME?</v>
      </c>
      <c r="U195" s="126" t="s">
        <v>66</v>
      </c>
      <c r="V195" s="180"/>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71"/>
      <c r="AZ195" s="71"/>
      <c r="BA195" s="71"/>
      <c r="BB195" s="71"/>
    </row>
    <row r="196" spans="1:54" ht="21.5" outlineLevel="1">
      <c r="A196" s="64"/>
      <c r="B196" s="131" t="s">
        <v>487</v>
      </c>
      <c r="C196" s="131"/>
      <c r="D196" s="131" t="s">
        <v>488</v>
      </c>
      <c r="E196" s="115" t="s">
        <v>489</v>
      </c>
      <c r="F196" s="185" t="s">
        <v>94</v>
      </c>
      <c r="G196" s="186">
        <v>1</v>
      </c>
      <c r="H196" s="179">
        <v>150000</v>
      </c>
      <c r="I196" s="87">
        <f t="shared" si="191"/>
        <v>150000</v>
      </c>
      <c r="J196" s="87">
        <f t="shared" si="192"/>
        <v>28500</v>
      </c>
      <c r="K196" s="87">
        <f t="shared" si="193"/>
        <v>178500</v>
      </c>
      <c r="L196" s="87">
        <f t="shared" si="194"/>
        <v>178500</v>
      </c>
      <c r="M196" s="87">
        <f t="shared" si="195"/>
        <v>28500</v>
      </c>
      <c r="N196" s="88" t="e">
        <f t="array" aca="1" ref="N196" ca="1">K196/(1-_xludf.XLOOKUP(Datos_Proyecto!$D$2,BD!$AE$2:$AE$5,BD!$AH$2:$AH$5,0,0))</f>
        <v>#NAME?</v>
      </c>
      <c r="O196" s="88" t="e">
        <f t="shared" ca="1" si="196"/>
        <v>#NAME?</v>
      </c>
      <c r="P196" s="89">
        <f>K196/Datos_Proyecto!$H$2</f>
        <v>48.243243243243242</v>
      </c>
      <c r="Q196" s="89">
        <f t="shared" si="197"/>
        <v>48.243243243243242</v>
      </c>
      <c r="R196" s="90" t="e">
        <f t="array" aca="1" ref="R196" ca="1">P196/(1-_xludf.XLOOKUP(Datos_Proyecto!$D$2,BD!$AE$2:$AE$5,BD!$AH$2:$AH$5,0,0))</f>
        <v>#NAME?</v>
      </c>
      <c r="S196" s="90" t="e">
        <f t="shared" ca="1" si="198"/>
        <v>#NAME?</v>
      </c>
      <c r="T196" s="126" t="e">
        <f t="shared" ca="1" si="199"/>
        <v>#NAME?</v>
      </c>
      <c r="U196" s="126" t="s">
        <v>66</v>
      </c>
      <c r="V196" s="180"/>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71"/>
      <c r="AZ196" s="71"/>
      <c r="BA196" s="71"/>
      <c r="BB196" s="71"/>
    </row>
    <row r="197" spans="1:54" ht="21.5" outlineLevel="1">
      <c r="A197" s="64"/>
      <c r="B197" s="131" t="s">
        <v>490</v>
      </c>
      <c r="C197" s="131"/>
      <c r="D197" s="131" t="s">
        <v>491</v>
      </c>
      <c r="E197" s="115" t="s">
        <v>492</v>
      </c>
      <c r="F197" s="185" t="s">
        <v>94</v>
      </c>
      <c r="G197" s="186">
        <v>1</v>
      </c>
      <c r="H197" s="179">
        <v>178000</v>
      </c>
      <c r="I197" s="87">
        <f t="shared" si="191"/>
        <v>178000</v>
      </c>
      <c r="J197" s="87">
        <f t="shared" si="192"/>
        <v>33820</v>
      </c>
      <c r="K197" s="87">
        <f t="shared" si="193"/>
        <v>211820</v>
      </c>
      <c r="L197" s="87">
        <f t="shared" si="194"/>
        <v>211820</v>
      </c>
      <c r="M197" s="87">
        <f t="shared" si="195"/>
        <v>33820</v>
      </c>
      <c r="N197" s="88" t="e">
        <f t="array" aca="1" ref="N197" ca="1">K197/(1-_xludf.XLOOKUP(Datos_Proyecto!$D$2,BD!$AE$2:$AE$5,BD!$AH$2:$AH$5,0,0))</f>
        <v>#NAME?</v>
      </c>
      <c r="O197" s="88" t="e">
        <f t="shared" ca="1" si="196"/>
        <v>#NAME?</v>
      </c>
      <c r="P197" s="89">
        <f>K197/Datos_Proyecto!$H$2</f>
        <v>57.248648648648647</v>
      </c>
      <c r="Q197" s="89">
        <f t="shared" si="197"/>
        <v>57.248648648648647</v>
      </c>
      <c r="R197" s="90" t="e">
        <f t="array" aca="1" ref="R197" ca="1">P197/(1-_xludf.XLOOKUP(Datos_Proyecto!$D$2,BD!$AE$2:$AE$5,BD!$AH$2:$AH$5,0,0))</f>
        <v>#NAME?</v>
      </c>
      <c r="S197" s="90" t="e">
        <f t="shared" ca="1" si="198"/>
        <v>#NAME?</v>
      </c>
      <c r="T197" s="126" t="e">
        <f t="shared" ca="1" si="199"/>
        <v>#NAME?</v>
      </c>
      <c r="U197" s="126" t="s">
        <v>66</v>
      </c>
      <c r="V197" s="180"/>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71"/>
      <c r="AZ197" s="71"/>
      <c r="BA197" s="71"/>
      <c r="BB197" s="71"/>
    </row>
    <row r="198" spans="1:54" ht="21.5" outlineLevel="1">
      <c r="A198" s="64"/>
      <c r="B198" s="131" t="s">
        <v>493</v>
      </c>
      <c r="C198" s="131"/>
      <c r="D198" s="131" t="s">
        <v>494</v>
      </c>
      <c r="E198" s="115" t="s">
        <v>495</v>
      </c>
      <c r="F198" s="185" t="s">
        <v>94</v>
      </c>
      <c r="G198" s="186">
        <v>1</v>
      </c>
      <c r="H198" s="179">
        <v>40000</v>
      </c>
      <c r="I198" s="87">
        <f t="shared" si="191"/>
        <v>40000</v>
      </c>
      <c r="J198" s="87">
        <f t="shared" si="192"/>
        <v>7600</v>
      </c>
      <c r="K198" s="87">
        <f t="shared" si="193"/>
        <v>47600</v>
      </c>
      <c r="L198" s="87">
        <f t="shared" si="194"/>
        <v>47600</v>
      </c>
      <c r="M198" s="87">
        <f t="shared" si="195"/>
        <v>7600</v>
      </c>
      <c r="N198" s="88" t="e">
        <f t="array" aca="1" ref="N198" ca="1">K198/(1-_xludf.XLOOKUP(Datos_Proyecto!$D$2,BD!$AE$2:$AE$5,BD!$AH$2:$AH$5,0,0))</f>
        <v>#NAME?</v>
      </c>
      <c r="O198" s="88" t="e">
        <f t="shared" ca="1" si="196"/>
        <v>#NAME?</v>
      </c>
      <c r="P198" s="89">
        <f>K198/Datos_Proyecto!$H$2</f>
        <v>12.864864864864865</v>
      </c>
      <c r="Q198" s="89">
        <f t="shared" si="197"/>
        <v>12.864864864864865</v>
      </c>
      <c r="R198" s="90" t="e">
        <f t="array" aca="1" ref="R198" ca="1">P198/(1-_xludf.XLOOKUP(Datos_Proyecto!$D$2,BD!$AE$2:$AE$5,BD!$AH$2:$AH$5,0,0))</f>
        <v>#NAME?</v>
      </c>
      <c r="S198" s="90" t="e">
        <f t="shared" ca="1" si="198"/>
        <v>#NAME?</v>
      </c>
      <c r="T198" s="126" t="e">
        <f t="shared" ca="1" si="199"/>
        <v>#NAME?</v>
      </c>
      <c r="U198" s="126" t="s">
        <v>66</v>
      </c>
      <c r="V198" s="101"/>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71"/>
      <c r="AZ198" s="71"/>
      <c r="BA198" s="71"/>
      <c r="BB198" s="71"/>
    </row>
    <row r="199" spans="1:54" ht="60.5" outlineLevel="1">
      <c r="A199" s="64"/>
      <c r="B199" s="131" t="s">
        <v>151</v>
      </c>
      <c r="C199" s="131"/>
      <c r="D199" s="131" t="s">
        <v>496</v>
      </c>
      <c r="E199" s="115" t="s">
        <v>497</v>
      </c>
      <c r="F199" s="185" t="s">
        <v>498</v>
      </c>
      <c r="G199" s="186">
        <v>5</v>
      </c>
      <c r="H199" s="179">
        <v>509415</v>
      </c>
      <c r="I199" s="87">
        <f t="shared" si="191"/>
        <v>2547075</v>
      </c>
      <c r="J199" s="87">
        <f t="shared" si="192"/>
        <v>96788.85</v>
      </c>
      <c r="K199" s="87">
        <f t="shared" si="193"/>
        <v>606203.85</v>
      </c>
      <c r="L199" s="87">
        <f t="shared" si="194"/>
        <v>3031019.25</v>
      </c>
      <c r="M199" s="87">
        <f t="shared" si="195"/>
        <v>483944.25</v>
      </c>
      <c r="N199" s="88" t="e">
        <f t="array" aca="1" ref="N199" ca="1">K199/(1-_xludf.XLOOKUP(Datos_Proyecto!$D$2,BD!$AE$2:$AE$5,BD!$AH$2:$AH$5,0,0))</f>
        <v>#NAME?</v>
      </c>
      <c r="O199" s="88" t="e">
        <f t="shared" ca="1" si="196"/>
        <v>#NAME?</v>
      </c>
      <c r="P199" s="89">
        <f>K199/Datos_Proyecto!$H$2</f>
        <v>163.83887837837838</v>
      </c>
      <c r="Q199" s="89">
        <f t="shared" si="197"/>
        <v>819.19439189189188</v>
      </c>
      <c r="R199" s="90" t="e">
        <f t="array" aca="1" ref="R199" ca="1">P199/(1-_xludf.XLOOKUP(Datos_Proyecto!$D$2,BD!$AE$2:$AE$5,BD!$AH$2:$AH$5,0,0))</f>
        <v>#NAME?</v>
      </c>
      <c r="S199" s="90" t="e">
        <f t="shared" ca="1" si="198"/>
        <v>#NAME?</v>
      </c>
      <c r="T199" s="126" t="e">
        <f t="shared" ca="1" si="199"/>
        <v>#NAME?</v>
      </c>
      <c r="U199" s="126" t="s">
        <v>66</v>
      </c>
      <c r="V199" s="101"/>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71"/>
      <c r="AZ199" s="71"/>
      <c r="BA199" s="71"/>
      <c r="BB199" s="71"/>
    </row>
    <row r="200" spans="1:54" ht="21.5" outlineLevel="1">
      <c r="A200" s="64"/>
      <c r="B200" s="131" t="s">
        <v>464</v>
      </c>
      <c r="C200" s="131"/>
      <c r="D200" s="131" t="s">
        <v>499</v>
      </c>
      <c r="E200" s="115" t="s">
        <v>500</v>
      </c>
      <c r="F200" s="185" t="s">
        <v>112</v>
      </c>
      <c r="G200" s="186">
        <v>1</v>
      </c>
      <c r="H200" s="179">
        <v>800000</v>
      </c>
      <c r="I200" s="87">
        <f t="shared" si="191"/>
        <v>800000</v>
      </c>
      <c r="J200" s="87">
        <f t="shared" si="192"/>
        <v>152000</v>
      </c>
      <c r="K200" s="87">
        <f t="shared" si="193"/>
        <v>952000</v>
      </c>
      <c r="L200" s="87">
        <f t="shared" si="194"/>
        <v>952000</v>
      </c>
      <c r="M200" s="87">
        <f t="shared" si="195"/>
        <v>152000</v>
      </c>
      <c r="N200" s="88" t="e">
        <f t="array" aca="1" ref="N200" ca="1">K200/(1-_xludf.XLOOKUP(Datos_Proyecto!$D$2,BD!$AE$2:$AE$5,BD!$AH$2:$AH$5,0,0))</f>
        <v>#NAME?</v>
      </c>
      <c r="O200" s="88" t="e">
        <f t="shared" ca="1" si="196"/>
        <v>#NAME?</v>
      </c>
      <c r="P200" s="89">
        <f>K200/Datos_Proyecto!$H$2</f>
        <v>257.29729729729729</v>
      </c>
      <c r="Q200" s="89">
        <f t="shared" si="197"/>
        <v>257.29729729729729</v>
      </c>
      <c r="R200" s="90" t="e">
        <f t="array" aca="1" ref="R200" ca="1">P200/(1-_xludf.XLOOKUP(Datos_Proyecto!$D$2,BD!$AE$2:$AE$5,BD!$AH$2:$AH$5,0,0))</f>
        <v>#NAME?</v>
      </c>
      <c r="S200" s="90" t="e">
        <f t="shared" ca="1" si="198"/>
        <v>#NAME?</v>
      </c>
      <c r="T200" s="126" t="e">
        <f t="shared" ca="1" si="199"/>
        <v>#NAME?</v>
      </c>
      <c r="U200" s="126" t="s">
        <v>66</v>
      </c>
      <c r="V200" s="101"/>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71"/>
      <c r="AZ200" s="71"/>
      <c r="BA200" s="71"/>
      <c r="BB200" s="71"/>
    </row>
    <row r="201" spans="1:54" ht="60.5" outlineLevel="1">
      <c r="A201" s="64"/>
      <c r="B201" s="131" t="s">
        <v>151</v>
      </c>
      <c r="C201" s="131"/>
      <c r="D201" s="131" t="s">
        <v>501</v>
      </c>
      <c r="E201" s="115" t="s">
        <v>502</v>
      </c>
      <c r="F201" s="185" t="s">
        <v>112</v>
      </c>
      <c r="G201" s="186">
        <v>1</v>
      </c>
      <c r="H201" s="179">
        <v>900000</v>
      </c>
      <c r="I201" s="87">
        <f t="shared" si="191"/>
        <v>900000</v>
      </c>
      <c r="J201" s="87">
        <f t="shared" si="192"/>
        <v>171000</v>
      </c>
      <c r="K201" s="87">
        <f t="shared" si="193"/>
        <v>1071000</v>
      </c>
      <c r="L201" s="87">
        <f t="shared" si="194"/>
        <v>1071000</v>
      </c>
      <c r="M201" s="87">
        <f t="shared" si="195"/>
        <v>171000</v>
      </c>
      <c r="N201" s="88" t="e">
        <f t="array" aca="1" ref="N201" ca="1">K201/(1-_xludf.XLOOKUP(Datos_Proyecto!$D$2,BD!$AE$2:$AE$5,BD!$AH$2:$AH$5,0,0))</f>
        <v>#NAME?</v>
      </c>
      <c r="O201" s="88" t="e">
        <f t="shared" ca="1" si="196"/>
        <v>#NAME?</v>
      </c>
      <c r="P201" s="89">
        <f>K201/Datos_Proyecto!$H$2</f>
        <v>289.45945945945948</v>
      </c>
      <c r="Q201" s="89">
        <f t="shared" si="197"/>
        <v>289.45945945945948</v>
      </c>
      <c r="R201" s="90" t="e">
        <f t="array" aca="1" ref="R201" ca="1">P201/(1-_xludf.XLOOKUP(Datos_Proyecto!$D$2,BD!$AE$2:$AE$5,BD!$AH$2:$AH$5,0,0))</f>
        <v>#NAME?</v>
      </c>
      <c r="S201" s="90" t="e">
        <f t="shared" ca="1" si="198"/>
        <v>#NAME?</v>
      </c>
      <c r="T201" s="126" t="e">
        <f t="shared" ca="1" si="199"/>
        <v>#NAME?</v>
      </c>
      <c r="U201" s="126" t="s">
        <v>66</v>
      </c>
      <c r="V201" s="101"/>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71"/>
      <c r="AZ201" s="71"/>
      <c r="BA201" s="71"/>
      <c r="BB201" s="71"/>
    </row>
    <row r="202" spans="1:54" ht="40.5" outlineLevel="1">
      <c r="A202" s="64"/>
      <c r="B202" s="131" t="s">
        <v>503</v>
      </c>
      <c r="C202" s="131"/>
      <c r="D202" s="131" t="s">
        <v>504</v>
      </c>
      <c r="E202" s="115" t="s">
        <v>505</v>
      </c>
      <c r="F202" s="185" t="s">
        <v>506</v>
      </c>
      <c r="G202" s="186">
        <v>6</v>
      </c>
      <c r="H202" s="179">
        <v>3000000</v>
      </c>
      <c r="I202" s="87">
        <f t="shared" si="191"/>
        <v>18000000</v>
      </c>
      <c r="J202" s="87">
        <f t="shared" si="192"/>
        <v>570000</v>
      </c>
      <c r="K202" s="87">
        <f t="shared" si="193"/>
        <v>3570000</v>
      </c>
      <c r="L202" s="87">
        <f t="shared" si="194"/>
        <v>21420000</v>
      </c>
      <c r="M202" s="87">
        <f t="shared" si="195"/>
        <v>3420000</v>
      </c>
      <c r="N202" s="88" t="e">
        <f t="array" aca="1" ref="N202" ca="1">K202/(1-_xludf.XLOOKUP(Datos_Proyecto!$D$2,BD!$AE$2:$AE$5,BD!$AH$2:$AH$5,0,0))</f>
        <v>#NAME?</v>
      </c>
      <c r="O202" s="88" t="e">
        <f t="shared" ca="1" si="196"/>
        <v>#NAME?</v>
      </c>
      <c r="P202" s="89">
        <f>K202/Datos_Proyecto!$H$2</f>
        <v>964.8648648648649</v>
      </c>
      <c r="Q202" s="89">
        <f t="shared" si="197"/>
        <v>5789.1891891891892</v>
      </c>
      <c r="R202" s="90" t="e">
        <f t="array" aca="1" ref="R202" ca="1">P202/(1-_xludf.XLOOKUP(Datos_Proyecto!$D$2,BD!$AE$2:$AE$5,BD!$AH$2:$AH$5,0,0))</f>
        <v>#NAME?</v>
      </c>
      <c r="S202" s="90" t="e">
        <f t="shared" ca="1" si="198"/>
        <v>#NAME?</v>
      </c>
      <c r="T202" s="126" t="e">
        <f t="shared" ca="1" si="199"/>
        <v>#NAME?</v>
      </c>
      <c r="U202" s="126" t="s">
        <v>66</v>
      </c>
      <c r="V202" s="101"/>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71"/>
      <c r="AZ202" s="71"/>
      <c r="BA202" s="71"/>
      <c r="BB202" s="71"/>
    </row>
    <row r="203" spans="1:54" ht="21.5" outlineLevel="1">
      <c r="A203" s="64"/>
      <c r="B203" s="113" t="s">
        <v>507</v>
      </c>
      <c r="C203" s="113"/>
      <c r="D203" s="113" t="s">
        <v>479</v>
      </c>
      <c r="E203" s="115" t="s">
        <v>508</v>
      </c>
      <c r="F203" s="140" t="s">
        <v>506</v>
      </c>
      <c r="G203" s="140" t="s">
        <v>186</v>
      </c>
      <c r="H203" s="144">
        <v>13064500</v>
      </c>
      <c r="I203" s="87">
        <f t="shared" si="191"/>
        <v>78387000</v>
      </c>
      <c r="J203" s="87">
        <f t="shared" si="192"/>
        <v>2482255</v>
      </c>
      <c r="K203" s="87">
        <f t="shared" si="193"/>
        <v>15546755</v>
      </c>
      <c r="L203" s="87">
        <f t="shared" si="194"/>
        <v>93280530</v>
      </c>
      <c r="M203" s="87">
        <f t="shared" si="195"/>
        <v>14893530</v>
      </c>
      <c r="N203" s="88" t="e">
        <f t="array" aca="1" ref="N203" ca="1">H203/(1-_xludf.XLOOKUP(Datos_Proyecto!$D$2,BD!$AE$2:$AE$5,BD!$AH$2:$AH$5,0,0))</f>
        <v>#NAME?</v>
      </c>
      <c r="O203" s="88" t="e">
        <f t="shared" ca="1" si="196"/>
        <v>#NAME?</v>
      </c>
      <c r="P203" s="89">
        <f>K203/Datos_Proyecto!$H$2</f>
        <v>4201.8256756756755</v>
      </c>
      <c r="Q203" s="89">
        <f t="shared" si="197"/>
        <v>25210.954054054055</v>
      </c>
      <c r="R203" s="90" t="e">
        <f t="array" aca="1" ref="R203" ca="1">P203/(1-_xludf.XLOOKUP(Datos_Proyecto!$D$2,BD!$AE$2:$AE$5,BD!$AH$2:$AH$5,0,0))</f>
        <v>#NAME?</v>
      </c>
      <c r="S203" s="90" t="e">
        <f t="shared" ca="1" si="198"/>
        <v>#NAME?</v>
      </c>
      <c r="T203" s="126" t="e">
        <f t="shared" ca="1" si="199"/>
        <v>#NAME?</v>
      </c>
      <c r="U203" s="126" t="s">
        <v>66</v>
      </c>
      <c r="V203" s="101"/>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71"/>
      <c r="AZ203" s="71"/>
      <c r="BA203" s="71"/>
      <c r="BB203" s="71"/>
    </row>
    <row r="204" spans="1:54" ht="20">
      <c r="A204" s="64"/>
      <c r="B204" s="127"/>
      <c r="C204" s="127"/>
      <c r="D204" s="127" t="s">
        <v>509</v>
      </c>
      <c r="E204" s="128" t="s">
        <v>510</v>
      </c>
      <c r="F204" s="129"/>
      <c r="G204" s="129"/>
      <c r="H204" s="130">
        <f t="shared" ref="H204:T204" si="200">SUM(H205:H217)</f>
        <v>86030000</v>
      </c>
      <c r="I204" s="130">
        <f t="shared" si="200"/>
        <v>77800000</v>
      </c>
      <c r="J204" s="130">
        <f t="shared" si="200"/>
        <v>7605700</v>
      </c>
      <c r="K204" s="130">
        <f t="shared" si="200"/>
        <v>93635700</v>
      </c>
      <c r="L204" s="130">
        <f t="shared" si="200"/>
        <v>83842000</v>
      </c>
      <c r="M204" s="130">
        <f t="shared" si="200"/>
        <v>6042000</v>
      </c>
      <c r="N204" s="130" t="e">
        <f t="shared" ca="1" si="200"/>
        <v>#NAME?</v>
      </c>
      <c r="O204" s="130" t="e">
        <f t="shared" ca="1" si="200"/>
        <v>#NAME?</v>
      </c>
      <c r="P204" s="130">
        <f t="shared" si="200"/>
        <v>25306.945945945947</v>
      </c>
      <c r="Q204" s="130">
        <f t="shared" si="200"/>
        <v>22660</v>
      </c>
      <c r="R204" s="130" t="e">
        <f t="shared" ca="1" si="200"/>
        <v>#NAME?</v>
      </c>
      <c r="S204" s="130" t="e">
        <f t="shared" ca="1" si="200"/>
        <v>#NAME?</v>
      </c>
      <c r="T204" s="130" t="e">
        <f t="shared" ca="1" si="200"/>
        <v>#NAME?</v>
      </c>
      <c r="U204" s="130" t="s">
        <v>66</v>
      </c>
      <c r="V204" s="101"/>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71"/>
      <c r="AZ204" s="71"/>
      <c r="BA204" s="71"/>
      <c r="BB204" s="71"/>
    </row>
    <row r="205" spans="1:54" ht="21.5" outlineLevel="1">
      <c r="A205" s="64"/>
      <c r="B205" s="113" t="s">
        <v>511</v>
      </c>
      <c r="C205" s="113" t="s">
        <v>71</v>
      </c>
      <c r="D205" s="113" t="s">
        <v>512</v>
      </c>
      <c r="E205" s="115" t="s">
        <v>513</v>
      </c>
      <c r="F205" s="114" t="s">
        <v>279</v>
      </c>
      <c r="G205" s="181">
        <v>1</v>
      </c>
      <c r="H205" s="144">
        <v>1000000</v>
      </c>
      <c r="I205" s="87">
        <f t="shared" ref="I205:I217" si="201">H205*G205</f>
        <v>1000000</v>
      </c>
      <c r="J205" s="87">
        <f t="shared" ref="J205:J217" si="202">IF(C205="BT",0,H205*0.19)</f>
        <v>0</v>
      </c>
      <c r="K205" s="87">
        <f t="shared" ref="K205:K217" si="203">H205+J205</f>
        <v>1000000</v>
      </c>
      <c r="L205" s="87">
        <f t="shared" ref="L205:L217" si="204">K205*G205</f>
        <v>1000000</v>
      </c>
      <c r="M205" s="87">
        <f t="shared" ref="M205:M217" si="205">J205*G205</f>
        <v>0</v>
      </c>
      <c r="N205" s="88" t="e">
        <f t="array" aca="1" ref="N205" ca="1">K205/(1-_xludf.XLOOKUP(Datos_Proyecto!$D$2,BD!$AE$2:$AE$5,BD!$AH$2:$AH$5,0,0))</f>
        <v>#NAME?</v>
      </c>
      <c r="O205" s="88" t="e">
        <f t="shared" ref="O205:O217" ca="1" si="206">N205*G205</f>
        <v>#NAME?</v>
      </c>
      <c r="P205" s="89">
        <f>K205/Datos_Proyecto!$H$2</f>
        <v>270.27027027027026</v>
      </c>
      <c r="Q205" s="89">
        <f t="shared" ref="Q205:Q217" si="207">G205*P205</f>
        <v>270.27027027027026</v>
      </c>
      <c r="R205" s="90" t="e">
        <f t="array" aca="1" ref="R205" ca="1">P205/(1-_xludf.XLOOKUP(Datos_Proyecto!$D$2,BD!$AE$2:$AE$5,BD!$AH$2:$AH$5,0,0))</f>
        <v>#NAME?</v>
      </c>
      <c r="S205" s="90" t="e">
        <f t="shared" ref="S205:S217" ca="1" si="208">R205*G205</f>
        <v>#NAME?</v>
      </c>
      <c r="T205" s="126" t="e">
        <f t="shared" ref="T205:T217" ca="1" si="209">O205</f>
        <v>#NAME?</v>
      </c>
      <c r="U205" s="126" t="s">
        <v>66</v>
      </c>
      <c r="V205" s="101"/>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71"/>
      <c r="AZ205" s="71"/>
      <c r="BA205" s="71"/>
      <c r="BB205" s="71"/>
    </row>
    <row r="206" spans="1:54" ht="60.5" outlineLevel="1">
      <c r="A206" s="64"/>
      <c r="B206" s="113" t="s">
        <v>151</v>
      </c>
      <c r="C206" s="113" t="s">
        <v>71</v>
      </c>
      <c r="D206" s="113" t="s">
        <v>514</v>
      </c>
      <c r="E206" s="115" t="s">
        <v>515</v>
      </c>
      <c r="F206" s="114" t="s">
        <v>279</v>
      </c>
      <c r="G206" s="181">
        <v>1</v>
      </c>
      <c r="H206" s="150">
        <v>8000000</v>
      </c>
      <c r="I206" s="87">
        <f t="shared" si="201"/>
        <v>8000000</v>
      </c>
      <c r="J206" s="87">
        <f t="shared" si="202"/>
        <v>0</v>
      </c>
      <c r="K206" s="87">
        <f t="shared" si="203"/>
        <v>8000000</v>
      </c>
      <c r="L206" s="87">
        <f t="shared" si="204"/>
        <v>8000000</v>
      </c>
      <c r="M206" s="87">
        <f t="shared" si="205"/>
        <v>0</v>
      </c>
      <c r="N206" s="88" t="e">
        <f t="array" aca="1" ref="N206" ca="1">K206/(1-_xludf.XLOOKUP(Datos_Proyecto!$D$2,BD!$AE$2:$AE$5,BD!$AH$2:$AH$5,0,0))</f>
        <v>#NAME?</v>
      </c>
      <c r="O206" s="88" t="e">
        <f t="shared" ca="1" si="206"/>
        <v>#NAME?</v>
      </c>
      <c r="P206" s="89">
        <f>K206/Datos_Proyecto!$H$2</f>
        <v>2162.1621621621621</v>
      </c>
      <c r="Q206" s="89">
        <f t="shared" si="207"/>
        <v>2162.1621621621621</v>
      </c>
      <c r="R206" s="90" t="e">
        <f t="array" aca="1" ref="R206" ca="1">P206/(1-_xludf.XLOOKUP(Datos_Proyecto!$D$2,BD!$AE$2:$AE$5,BD!$AH$2:$AH$5,0,0))</f>
        <v>#NAME?</v>
      </c>
      <c r="S206" s="90" t="e">
        <f t="shared" ca="1" si="208"/>
        <v>#NAME?</v>
      </c>
      <c r="T206" s="126" t="e">
        <f t="shared" ca="1" si="209"/>
        <v>#NAME?</v>
      </c>
      <c r="U206" s="126" t="s">
        <v>66</v>
      </c>
      <c r="V206" s="101"/>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71"/>
      <c r="AZ206" s="71"/>
      <c r="BA206" s="71"/>
      <c r="BB206" s="71"/>
    </row>
    <row r="207" spans="1:54" ht="60.5" outlineLevel="1">
      <c r="A207" s="64"/>
      <c r="B207" s="113" t="s">
        <v>151</v>
      </c>
      <c r="C207" s="113" t="s">
        <v>71</v>
      </c>
      <c r="D207" s="113" t="s">
        <v>516</v>
      </c>
      <c r="E207" s="115" t="s">
        <v>517</v>
      </c>
      <c r="F207" s="114" t="s">
        <v>279</v>
      </c>
      <c r="G207" s="181">
        <v>1</v>
      </c>
      <c r="H207" s="144">
        <v>3500000</v>
      </c>
      <c r="I207" s="87">
        <f t="shared" si="201"/>
        <v>3500000</v>
      </c>
      <c r="J207" s="87">
        <f t="shared" si="202"/>
        <v>0</v>
      </c>
      <c r="K207" s="87">
        <f t="shared" si="203"/>
        <v>3500000</v>
      </c>
      <c r="L207" s="87">
        <f t="shared" si="204"/>
        <v>3500000</v>
      </c>
      <c r="M207" s="87">
        <f t="shared" si="205"/>
        <v>0</v>
      </c>
      <c r="N207" s="88" t="e">
        <f t="array" aca="1" ref="N207" ca="1">K207/(1-_xludf.XLOOKUP(Datos_Proyecto!$D$2,BD!$AE$2:$AE$5,BD!$AH$2:$AH$5,0,0))</f>
        <v>#NAME?</v>
      </c>
      <c r="O207" s="88" t="e">
        <f t="shared" ca="1" si="206"/>
        <v>#NAME?</v>
      </c>
      <c r="P207" s="89">
        <f>K207/Datos_Proyecto!$H$2</f>
        <v>945.94594594594594</v>
      </c>
      <c r="Q207" s="89">
        <f t="shared" si="207"/>
        <v>945.94594594594594</v>
      </c>
      <c r="R207" s="90" t="e">
        <f t="array" aca="1" ref="R207" ca="1">P207/(1-_xludf.XLOOKUP(Datos_Proyecto!$D$2,BD!$AE$2:$AE$5,BD!$AH$2:$AH$5,0,0))</f>
        <v>#NAME?</v>
      </c>
      <c r="S207" s="90" t="e">
        <f t="shared" ca="1" si="208"/>
        <v>#NAME?</v>
      </c>
      <c r="T207" s="126" t="e">
        <f t="shared" ca="1" si="209"/>
        <v>#NAME?</v>
      </c>
      <c r="U207" s="126" t="s">
        <v>66</v>
      </c>
      <c r="V207" s="101"/>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71"/>
      <c r="AZ207" s="71"/>
      <c r="BA207" s="71"/>
      <c r="BB207" s="71"/>
    </row>
    <row r="208" spans="1:54" ht="60.5" outlineLevel="1">
      <c r="A208" s="64"/>
      <c r="B208" s="113" t="s">
        <v>151</v>
      </c>
      <c r="C208" s="113" t="s">
        <v>71</v>
      </c>
      <c r="D208" s="113" t="s">
        <v>518</v>
      </c>
      <c r="E208" s="115" t="s">
        <v>519</v>
      </c>
      <c r="F208" s="114" t="s">
        <v>279</v>
      </c>
      <c r="G208" s="181">
        <v>1</v>
      </c>
      <c r="H208" s="144">
        <v>2000000</v>
      </c>
      <c r="I208" s="87">
        <f t="shared" si="201"/>
        <v>2000000</v>
      </c>
      <c r="J208" s="87">
        <f t="shared" si="202"/>
        <v>0</v>
      </c>
      <c r="K208" s="87">
        <f t="shared" si="203"/>
        <v>2000000</v>
      </c>
      <c r="L208" s="87">
        <f t="shared" si="204"/>
        <v>2000000</v>
      </c>
      <c r="M208" s="87">
        <f t="shared" si="205"/>
        <v>0</v>
      </c>
      <c r="N208" s="88" t="e">
        <f t="array" aca="1" ref="N208" ca="1">K208/(1-_xludf.XLOOKUP(Datos_Proyecto!$D$2,BD!$AE$2:$AE$5,BD!$AH$2:$AH$5,0,0))</f>
        <v>#NAME?</v>
      </c>
      <c r="O208" s="88" t="e">
        <f t="shared" ca="1" si="206"/>
        <v>#NAME?</v>
      </c>
      <c r="P208" s="89">
        <f>K208/Datos_Proyecto!$H$2</f>
        <v>540.54054054054052</v>
      </c>
      <c r="Q208" s="89">
        <f t="shared" si="207"/>
        <v>540.54054054054052</v>
      </c>
      <c r="R208" s="90" t="e">
        <f t="array" aca="1" ref="R208" ca="1">P208/(1-_xludf.XLOOKUP(Datos_Proyecto!$D$2,BD!$AE$2:$AE$5,BD!$AH$2:$AH$5,0,0))</f>
        <v>#NAME?</v>
      </c>
      <c r="S208" s="90" t="e">
        <f t="shared" ca="1" si="208"/>
        <v>#NAME?</v>
      </c>
      <c r="T208" s="126" t="e">
        <f t="shared" ca="1" si="209"/>
        <v>#NAME?</v>
      </c>
      <c r="U208" s="126" t="s">
        <v>66</v>
      </c>
      <c r="V208" s="101"/>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71"/>
      <c r="AZ208" s="71"/>
      <c r="BA208" s="71"/>
      <c r="BB208" s="71"/>
    </row>
    <row r="209" spans="1:54" ht="60.5" outlineLevel="1">
      <c r="A209" s="64"/>
      <c r="B209" s="113" t="s">
        <v>151</v>
      </c>
      <c r="C209" s="113" t="s">
        <v>71</v>
      </c>
      <c r="D209" s="113" t="s">
        <v>520</v>
      </c>
      <c r="E209" s="115" t="s">
        <v>521</v>
      </c>
      <c r="F209" s="114" t="s">
        <v>279</v>
      </c>
      <c r="G209" s="181">
        <v>1</v>
      </c>
      <c r="H209" s="144">
        <v>6000000</v>
      </c>
      <c r="I209" s="87">
        <f t="shared" si="201"/>
        <v>6000000</v>
      </c>
      <c r="J209" s="87">
        <f t="shared" si="202"/>
        <v>0</v>
      </c>
      <c r="K209" s="87">
        <f t="shared" si="203"/>
        <v>6000000</v>
      </c>
      <c r="L209" s="87">
        <f t="shared" si="204"/>
        <v>6000000</v>
      </c>
      <c r="M209" s="87">
        <f t="shared" si="205"/>
        <v>0</v>
      </c>
      <c r="N209" s="88" t="e">
        <f t="array" aca="1" ref="N209" ca="1">K209/(1-_xludf.XLOOKUP(Datos_Proyecto!$D$2,BD!$AE$2:$AE$5,BD!$AH$2:$AH$5,0,0))</f>
        <v>#NAME?</v>
      </c>
      <c r="O209" s="88" t="e">
        <f t="shared" ca="1" si="206"/>
        <v>#NAME?</v>
      </c>
      <c r="P209" s="89">
        <f>K209/Datos_Proyecto!$H$2</f>
        <v>1621.6216216216217</v>
      </c>
      <c r="Q209" s="89">
        <f t="shared" si="207"/>
        <v>1621.6216216216217</v>
      </c>
      <c r="R209" s="90" t="e">
        <f t="array" aca="1" ref="R209" ca="1">P209/(1-_xludf.XLOOKUP(Datos_Proyecto!$D$2,BD!$AE$2:$AE$5,BD!$AH$2:$AH$5,0,0))</f>
        <v>#NAME?</v>
      </c>
      <c r="S209" s="90" t="e">
        <f t="shared" ca="1" si="208"/>
        <v>#NAME?</v>
      </c>
      <c r="T209" s="126" t="e">
        <f t="shared" ca="1" si="209"/>
        <v>#NAME?</v>
      </c>
      <c r="U209" s="126" t="s">
        <v>66</v>
      </c>
      <c r="V209" s="101"/>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71"/>
      <c r="AZ209" s="71"/>
      <c r="BA209" s="71"/>
      <c r="BB209" s="71"/>
    </row>
    <row r="210" spans="1:54" ht="60.5" outlineLevel="1">
      <c r="A210" s="64"/>
      <c r="B210" s="113" t="s">
        <v>151</v>
      </c>
      <c r="C210" s="113" t="s">
        <v>71</v>
      </c>
      <c r="D210" s="113" t="s">
        <v>522</v>
      </c>
      <c r="E210" s="115" t="s">
        <v>523</v>
      </c>
      <c r="F210" s="114" t="s">
        <v>279</v>
      </c>
      <c r="G210" s="181">
        <v>1</v>
      </c>
      <c r="H210" s="144">
        <v>9000000</v>
      </c>
      <c r="I210" s="87">
        <f t="shared" si="201"/>
        <v>9000000</v>
      </c>
      <c r="J210" s="87">
        <f t="shared" si="202"/>
        <v>0</v>
      </c>
      <c r="K210" s="87">
        <f t="shared" si="203"/>
        <v>9000000</v>
      </c>
      <c r="L210" s="87">
        <f t="shared" si="204"/>
        <v>9000000</v>
      </c>
      <c r="M210" s="87">
        <f t="shared" si="205"/>
        <v>0</v>
      </c>
      <c r="N210" s="88" t="e">
        <f t="array" aca="1" ref="N210" ca="1">K210/(1-_xludf.XLOOKUP(Datos_Proyecto!$D$2,BD!$AE$2:$AE$5,BD!$AH$2:$AH$5,0,0))</f>
        <v>#NAME?</v>
      </c>
      <c r="O210" s="88" t="e">
        <f t="shared" ca="1" si="206"/>
        <v>#NAME?</v>
      </c>
      <c r="P210" s="89">
        <f>K210/Datos_Proyecto!$H$2</f>
        <v>2432.4324324324325</v>
      </c>
      <c r="Q210" s="89">
        <f t="shared" si="207"/>
        <v>2432.4324324324325</v>
      </c>
      <c r="R210" s="90" t="e">
        <f t="array" aca="1" ref="R210" ca="1">P210/(1-_xludf.XLOOKUP(Datos_Proyecto!$D$2,BD!$AE$2:$AE$5,BD!$AH$2:$AH$5,0,0))</f>
        <v>#NAME?</v>
      </c>
      <c r="S210" s="90" t="e">
        <f t="shared" ca="1" si="208"/>
        <v>#NAME?</v>
      </c>
      <c r="T210" s="126" t="e">
        <f t="shared" ca="1" si="209"/>
        <v>#NAME?</v>
      </c>
      <c r="U210" s="126" t="s">
        <v>66</v>
      </c>
      <c r="V210" s="101"/>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71"/>
      <c r="AZ210" s="71"/>
      <c r="BA210" s="71"/>
      <c r="BB210" s="71"/>
    </row>
    <row r="211" spans="1:54" ht="60.5" outlineLevel="1">
      <c r="A211" s="64"/>
      <c r="B211" s="113" t="s">
        <v>151</v>
      </c>
      <c r="C211" s="113"/>
      <c r="D211" s="113" t="s">
        <v>524</v>
      </c>
      <c r="E211" s="115" t="s">
        <v>525</v>
      </c>
      <c r="F211" s="114" t="s">
        <v>279</v>
      </c>
      <c r="G211" s="181">
        <v>1</v>
      </c>
      <c r="H211" s="144">
        <v>10000000</v>
      </c>
      <c r="I211" s="87">
        <f t="shared" si="201"/>
        <v>10000000</v>
      </c>
      <c r="J211" s="87">
        <f t="shared" si="202"/>
        <v>1900000</v>
      </c>
      <c r="K211" s="87">
        <f t="shared" si="203"/>
        <v>11900000</v>
      </c>
      <c r="L211" s="87">
        <f t="shared" si="204"/>
        <v>11900000</v>
      </c>
      <c r="M211" s="87">
        <f t="shared" si="205"/>
        <v>1900000</v>
      </c>
      <c r="N211" s="88" t="e">
        <f t="array" aca="1" ref="N211" ca="1">K211/(1-_xludf.XLOOKUP(Datos_Proyecto!$D$2,BD!$AE$2:$AE$5,BD!$AH$2:$AH$5,0,0))</f>
        <v>#NAME?</v>
      </c>
      <c r="O211" s="88" t="e">
        <f t="shared" ca="1" si="206"/>
        <v>#NAME?</v>
      </c>
      <c r="P211" s="89">
        <f>K211/Datos_Proyecto!$H$2</f>
        <v>3216.2162162162163</v>
      </c>
      <c r="Q211" s="89">
        <f t="shared" si="207"/>
        <v>3216.2162162162163</v>
      </c>
      <c r="R211" s="90" t="e">
        <f t="array" aca="1" ref="R211" ca="1">P211/(1-_xludf.XLOOKUP(Datos_Proyecto!$D$2,BD!$AE$2:$AE$5,BD!$AH$2:$AH$5,0,0))</f>
        <v>#NAME?</v>
      </c>
      <c r="S211" s="90" t="e">
        <f t="shared" ca="1" si="208"/>
        <v>#NAME?</v>
      </c>
      <c r="T211" s="126" t="e">
        <f t="shared" ca="1" si="209"/>
        <v>#NAME?</v>
      </c>
      <c r="U211" s="126" t="s">
        <v>66</v>
      </c>
      <c r="V211" s="101"/>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71"/>
      <c r="AZ211" s="71"/>
      <c r="BA211" s="71"/>
      <c r="BB211" s="71"/>
    </row>
    <row r="212" spans="1:54" ht="60.5" outlineLevel="1">
      <c r="A212" s="64"/>
      <c r="B212" s="113" t="s">
        <v>151</v>
      </c>
      <c r="C212" s="113"/>
      <c r="D212" s="113" t="s">
        <v>526</v>
      </c>
      <c r="E212" s="115" t="s">
        <v>527</v>
      </c>
      <c r="F212" s="114" t="s">
        <v>279</v>
      </c>
      <c r="G212" s="181">
        <v>1</v>
      </c>
      <c r="H212" s="144">
        <v>12000000</v>
      </c>
      <c r="I212" s="87">
        <f t="shared" si="201"/>
        <v>12000000</v>
      </c>
      <c r="J212" s="87">
        <f t="shared" si="202"/>
        <v>2280000</v>
      </c>
      <c r="K212" s="87">
        <f t="shared" si="203"/>
        <v>14280000</v>
      </c>
      <c r="L212" s="87">
        <f t="shared" si="204"/>
        <v>14280000</v>
      </c>
      <c r="M212" s="87">
        <f t="shared" si="205"/>
        <v>2280000</v>
      </c>
      <c r="N212" s="88" t="e">
        <f t="array" aca="1" ref="N212" ca="1">K212/(1-_xludf.XLOOKUP(Datos_Proyecto!$D$2,BD!$AE$2:$AE$5,BD!$AH$2:$AH$5,0,0))</f>
        <v>#NAME?</v>
      </c>
      <c r="O212" s="88" t="e">
        <f t="shared" ca="1" si="206"/>
        <v>#NAME?</v>
      </c>
      <c r="P212" s="89">
        <f>K212/Datos_Proyecto!$H$2</f>
        <v>3859.4594594594596</v>
      </c>
      <c r="Q212" s="89">
        <f t="shared" si="207"/>
        <v>3859.4594594594596</v>
      </c>
      <c r="R212" s="90" t="e">
        <f t="array" aca="1" ref="R212" ca="1">P212/(1-_xludf.XLOOKUP(Datos_Proyecto!$D$2,BD!$AE$2:$AE$5,BD!$AH$2:$AH$5,0,0))</f>
        <v>#NAME?</v>
      </c>
      <c r="S212" s="90" t="e">
        <f t="shared" ca="1" si="208"/>
        <v>#NAME?</v>
      </c>
      <c r="T212" s="126" t="e">
        <f t="shared" ca="1" si="209"/>
        <v>#NAME?</v>
      </c>
      <c r="U212" s="126" t="s">
        <v>66</v>
      </c>
      <c r="V212" s="101"/>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71"/>
      <c r="AZ212" s="71"/>
      <c r="BA212" s="71"/>
      <c r="BB212" s="71"/>
    </row>
    <row r="213" spans="1:54" ht="60.5" outlineLevel="1">
      <c r="A213" s="64"/>
      <c r="B213" s="113" t="s">
        <v>151</v>
      </c>
      <c r="C213" s="113" t="s">
        <v>71</v>
      </c>
      <c r="D213" s="113" t="s">
        <v>528</v>
      </c>
      <c r="E213" s="115" t="s">
        <v>529</v>
      </c>
      <c r="F213" s="114" t="s">
        <v>279</v>
      </c>
      <c r="G213" s="181">
        <v>1</v>
      </c>
      <c r="H213" s="144">
        <v>10500000</v>
      </c>
      <c r="I213" s="87">
        <f t="shared" si="201"/>
        <v>10500000</v>
      </c>
      <c r="J213" s="87">
        <f t="shared" si="202"/>
        <v>0</v>
      </c>
      <c r="K213" s="87">
        <f t="shared" si="203"/>
        <v>10500000</v>
      </c>
      <c r="L213" s="87">
        <f t="shared" si="204"/>
        <v>10500000</v>
      </c>
      <c r="M213" s="87">
        <f t="shared" si="205"/>
        <v>0</v>
      </c>
      <c r="N213" s="88" t="e">
        <f t="array" aca="1" ref="N213" ca="1">K213/(1-_xludf.XLOOKUP(Datos_Proyecto!$D$2,BD!$AE$2:$AE$5,BD!$AH$2:$AH$5,0,0))</f>
        <v>#NAME?</v>
      </c>
      <c r="O213" s="88" t="e">
        <f t="shared" ca="1" si="206"/>
        <v>#NAME?</v>
      </c>
      <c r="P213" s="89">
        <f>K213/Datos_Proyecto!$H$2</f>
        <v>2837.8378378378379</v>
      </c>
      <c r="Q213" s="89">
        <f t="shared" si="207"/>
        <v>2837.8378378378379</v>
      </c>
      <c r="R213" s="90" t="e">
        <f t="array" aca="1" ref="R213" ca="1">P213/(1-_xludf.XLOOKUP(Datos_Proyecto!$D$2,BD!$AE$2:$AE$5,BD!$AH$2:$AH$5,0,0))</f>
        <v>#NAME?</v>
      </c>
      <c r="S213" s="90" t="e">
        <f t="shared" ca="1" si="208"/>
        <v>#NAME?</v>
      </c>
      <c r="T213" s="126" t="e">
        <f t="shared" ca="1" si="209"/>
        <v>#NAME?</v>
      </c>
      <c r="U213" s="126" t="s">
        <v>66</v>
      </c>
      <c r="V213" s="101"/>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71"/>
      <c r="AZ213" s="71"/>
      <c r="BA213" s="71"/>
      <c r="BB213" s="71"/>
    </row>
    <row r="214" spans="1:54" ht="60.5" outlineLevel="1">
      <c r="A214" s="64"/>
      <c r="B214" s="113" t="s">
        <v>151</v>
      </c>
      <c r="C214" s="113" t="s">
        <v>71</v>
      </c>
      <c r="D214" s="113" t="s">
        <v>530</v>
      </c>
      <c r="E214" s="115" t="s">
        <v>531</v>
      </c>
      <c r="F214" s="114" t="s">
        <v>279</v>
      </c>
      <c r="G214" s="181">
        <v>1</v>
      </c>
      <c r="H214" s="144">
        <v>6000000</v>
      </c>
      <c r="I214" s="87">
        <f t="shared" si="201"/>
        <v>6000000</v>
      </c>
      <c r="J214" s="87">
        <f t="shared" si="202"/>
        <v>0</v>
      </c>
      <c r="K214" s="87">
        <f t="shared" si="203"/>
        <v>6000000</v>
      </c>
      <c r="L214" s="87">
        <f t="shared" si="204"/>
        <v>6000000</v>
      </c>
      <c r="M214" s="87">
        <f t="shared" si="205"/>
        <v>0</v>
      </c>
      <c r="N214" s="88" t="e">
        <f t="array" aca="1" ref="N214" ca="1">K214/(1-_xludf.XLOOKUP(Datos_Proyecto!$D$2,BD!$AE$2:$AE$5,BD!$AH$2:$AH$5,0,0))</f>
        <v>#NAME?</v>
      </c>
      <c r="O214" s="88" t="e">
        <f t="shared" ca="1" si="206"/>
        <v>#NAME?</v>
      </c>
      <c r="P214" s="89">
        <f>K214/Datos_Proyecto!$H$2</f>
        <v>1621.6216216216217</v>
      </c>
      <c r="Q214" s="89">
        <f t="shared" si="207"/>
        <v>1621.6216216216217</v>
      </c>
      <c r="R214" s="90" t="e">
        <f t="array" aca="1" ref="R214" ca="1">P214/(1-_xludf.XLOOKUP(Datos_Proyecto!$D$2,BD!$AE$2:$AE$5,BD!$AH$2:$AH$5,0,0))</f>
        <v>#NAME?</v>
      </c>
      <c r="S214" s="90" t="e">
        <f t="shared" ca="1" si="208"/>
        <v>#NAME?</v>
      </c>
      <c r="T214" s="126" t="e">
        <f t="shared" ca="1" si="209"/>
        <v>#NAME?</v>
      </c>
      <c r="U214" s="126" t="s">
        <v>66</v>
      </c>
      <c r="V214" s="101"/>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71"/>
      <c r="AZ214" s="71"/>
      <c r="BA214" s="71"/>
      <c r="BB214" s="71"/>
    </row>
    <row r="215" spans="1:54" ht="60.5" outlineLevel="1">
      <c r="A215" s="64"/>
      <c r="B215" s="113" t="s">
        <v>151</v>
      </c>
      <c r="C215" s="113"/>
      <c r="D215" s="113" t="s">
        <v>532</v>
      </c>
      <c r="E215" s="115" t="s">
        <v>533</v>
      </c>
      <c r="F215" s="114" t="s">
        <v>279</v>
      </c>
      <c r="G215" s="181">
        <v>1</v>
      </c>
      <c r="H215" s="144">
        <v>5500000</v>
      </c>
      <c r="I215" s="87">
        <f t="shared" si="201"/>
        <v>5500000</v>
      </c>
      <c r="J215" s="87">
        <f t="shared" si="202"/>
        <v>1045000</v>
      </c>
      <c r="K215" s="87">
        <f t="shared" si="203"/>
        <v>6545000</v>
      </c>
      <c r="L215" s="87">
        <f t="shared" si="204"/>
        <v>6545000</v>
      </c>
      <c r="M215" s="87">
        <f t="shared" si="205"/>
        <v>1045000</v>
      </c>
      <c r="N215" s="88" t="e">
        <f t="array" aca="1" ref="N215" ca="1">K215/(1-_xludf.XLOOKUP(Datos_Proyecto!$D$2,BD!$AE$2:$AE$5,BD!$AH$2:$AH$5,0,0))</f>
        <v>#NAME?</v>
      </c>
      <c r="O215" s="88" t="e">
        <f t="shared" ca="1" si="206"/>
        <v>#NAME?</v>
      </c>
      <c r="P215" s="89">
        <f>K215/Datos_Proyecto!$H$2</f>
        <v>1768.918918918919</v>
      </c>
      <c r="Q215" s="89">
        <f t="shared" si="207"/>
        <v>1768.918918918919</v>
      </c>
      <c r="R215" s="90" t="e">
        <f t="array" aca="1" ref="R215" ca="1">P215/(1-_xludf.XLOOKUP(Datos_Proyecto!$D$2,BD!$AE$2:$AE$5,BD!$AH$2:$AH$5,0,0))</f>
        <v>#NAME?</v>
      </c>
      <c r="S215" s="90" t="e">
        <f t="shared" ca="1" si="208"/>
        <v>#NAME?</v>
      </c>
      <c r="T215" s="126" t="e">
        <f t="shared" ca="1" si="209"/>
        <v>#NAME?</v>
      </c>
      <c r="U215" s="126" t="s">
        <v>66</v>
      </c>
      <c r="V215" s="101"/>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71"/>
      <c r="AZ215" s="71"/>
      <c r="BA215" s="71"/>
      <c r="BB215" s="71"/>
    </row>
    <row r="216" spans="1:54" ht="60.5" outlineLevel="1">
      <c r="A216" s="64"/>
      <c r="B216" s="113" t="s">
        <v>151</v>
      </c>
      <c r="C216" s="113"/>
      <c r="D216" s="113" t="s">
        <v>534</v>
      </c>
      <c r="E216" s="115" t="s">
        <v>535</v>
      </c>
      <c r="F216" s="114" t="s">
        <v>279</v>
      </c>
      <c r="G216" s="181">
        <v>1</v>
      </c>
      <c r="H216" s="144">
        <v>4300000</v>
      </c>
      <c r="I216" s="87">
        <f t="shared" si="201"/>
        <v>4300000</v>
      </c>
      <c r="J216" s="87">
        <f t="shared" si="202"/>
        <v>817000</v>
      </c>
      <c r="K216" s="87">
        <f t="shared" si="203"/>
        <v>5117000</v>
      </c>
      <c r="L216" s="87">
        <f t="shared" si="204"/>
        <v>5117000</v>
      </c>
      <c r="M216" s="87">
        <f t="shared" si="205"/>
        <v>817000</v>
      </c>
      <c r="N216" s="88" t="e">
        <f t="array" aca="1" ref="N216" ca="1">K216/(1-_xludf.XLOOKUP(Datos_Proyecto!$D$2,BD!$AE$2:$AE$5,BD!$AH$2:$AH$5,0,0))</f>
        <v>#NAME?</v>
      </c>
      <c r="O216" s="88" t="e">
        <f t="shared" ca="1" si="206"/>
        <v>#NAME?</v>
      </c>
      <c r="P216" s="89">
        <f>K216/Datos_Proyecto!$H$2</f>
        <v>1382.9729729729729</v>
      </c>
      <c r="Q216" s="89">
        <f t="shared" si="207"/>
        <v>1382.9729729729729</v>
      </c>
      <c r="R216" s="90" t="e">
        <f t="array" aca="1" ref="R216" ca="1">P216/(1-_xludf.XLOOKUP(Datos_Proyecto!$D$2,BD!$AE$2:$AE$5,BD!$AH$2:$AH$5,0,0))</f>
        <v>#NAME?</v>
      </c>
      <c r="S216" s="90" t="e">
        <f t="shared" ca="1" si="208"/>
        <v>#NAME?</v>
      </c>
      <c r="T216" s="126" t="e">
        <f t="shared" ca="1" si="209"/>
        <v>#NAME?</v>
      </c>
      <c r="U216" s="126" t="s">
        <v>66</v>
      </c>
      <c r="V216" s="101"/>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71"/>
      <c r="AZ216" s="71"/>
      <c r="BA216" s="71"/>
      <c r="BB216" s="71"/>
    </row>
    <row r="217" spans="1:54" ht="60.5" outlineLevel="1">
      <c r="A217" s="64"/>
      <c r="B217" s="113" t="s">
        <v>151</v>
      </c>
      <c r="C217" s="113"/>
      <c r="D217" s="113" t="s">
        <v>536</v>
      </c>
      <c r="E217" s="115" t="s">
        <v>42</v>
      </c>
      <c r="F217" s="114" t="s">
        <v>279</v>
      </c>
      <c r="G217" s="181">
        <f>IF(Datos_Proyecto!D23="Sí",1,0)</f>
        <v>0</v>
      </c>
      <c r="H217" s="144">
        <v>8230000</v>
      </c>
      <c r="I217" s="87">
        <f t="shared" si="201"/>
        <v>0</v>
      </c>
      <c r="J217" s="87">
        <f t="shared" si="202"/>
        <v>1563700</v>
      </c>
      <c r="K217" s="87">
        <f t="shared" si="203"/>
        <v>9793700</v>
      </c>
      <c r="L217" s="87">
        <f t="shared" si="204"/>
        <v>0</v>
      </c>
      <c r="M217" s="87">
        <f t="shared" si="205"/>
        <v>0</v>
      </c>
      <c r="N217" s="88" t="e">
        <f t="array" aca="1" ref="N217" ca="1">K217/(1-_xludf.XLOOKUP(Datos_Proyecto!$D$2,BD!$AE$2:$AE$5,BD!$AH$2:$AH$5,0,0))</f>
        <v>#NAME?</v>
      </c>
      <c r="O217" s="88" t="e">
        <f t="shared" ca="1" si="206"/>
        <v>#NAME?</v>
      </c>
      <c r="P217" s="89">
        <f>K217/Datos_Proyecto!$H$2</f>
        <v>2646.9459459459458</v>
      </c>
      <c r="Q217" s="89">
        <f t="shared" si="207"/>
        <v>0</v>
      </c>
      <c r="R217" s="90" t="e">
        <f t="array" aca="1" ref="R217" ca="1">P217/(1-_xludf.XLOOKUP(Datos_Proyecto!$D$2,BD!$AE$2:$AE$5,BD!$AH$2:$AH$5,0,0))</f>
        <v>#NAME?</v>
      </c>
      <c r="S217" s="90" t="e">
        <f t="shared" ca="1" si="208"/>
        <v>#NAME?</v>
      </c>
      <c r="T217" s="126" t="e">
        <f t="shared" ca="1" si="209"/>
        <v>#NAME?</v>
      </c>
      <c r="U217" s="126" t="s">
        <v>66</v>
      </c>
      <c r="V217" s="101"/>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71"/>
      <c r="AZ217" s="71"/>
      <c r="BA217" s="71"/>
      <c r="BB217" s="71"/>
    </row>
    <row r="218" spans="1:54" ht="20">
      <c r="A218" s="64"/>
      <c r="B218" s="127"/>
      <c r="C218" s="127"/>
      <c r="D218" s="127" t="s">
        <v>537</v>
      </c>
      <c r="E218" s="128" t="s">
        <v>538</v>
      </c>
      <c r="F218" s="129"/>
      <c r="G218" s="129"/>
      <c r="H218" s="130">
        <f t="shared" ref="H218:N218" si="210">H219+H222+H225+H227+H229</f>
        <v>48552144.666666664</v>
      </c>
      <c r="I218" s="130">
        <f t="shared" si="210"/>
        <v>79299416</v>
      </c>
      <c r="J218" s="130">
        <f t="shared" si="210"/>
        <v>646000</v>
      </c>
      <c r="K218" s="130">
        <f t="shared" si="210"/>
        <v>49198144.666666664</v>
      </c>
      <c r="L218" s="130">
        <f t="shared" si="210"/>
        <v>81237416</v>
      </c>
      <c r="M218" s="130">
        <f t="shared" si="210"/>
        <v>1938000</v>
      </c>
      <c r="N218" s="130" t="e">
        <f t="shared" ca="1" si="210"/>
        <v>#NAME?</v>
      </c>
      <c r="O218" s="130" t="e">
        <f ca="1">O219+O222+O225+O227+O229+O231</f>
        <v>#NAME?</v>
      </c>
      <c r="P218" s="130">
        <f t="shared" ref="P218:S218" si="211">P219+P222+P225+P227+P229</f>
        <v>13296.795855855857</v>
      </c>
      <c r="Q218" s="130">
        <f t="shared" si="211"/>
        <v>21956.058378378377</v>
      </c>
      <c r="R218" s="130" t="e">
        <f t="shared" ca="1" si="211"/>
        <v>#NAME?</v>
      </c>
      <c r="S218" s="130" t="e">
        <f t="shared" ca="1" si="211"/>
        <v>#NAME?</v>
      </c>
      <c r="T218" s="130" t="e">
        <f ca="1">T219+T222+T225+T227+T229+T231</f>
        <v>#NAME?</v>
      </c>
      <c r="U218" s="130" t="s">
        <v>66</v>
      </c>
      <c r="V218" s="101"/>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71"/>
      <c r="AZ218" s="71"/>
      <c r="BA218" s="71"/>
      <c r="BB218" s="71"/>
    </row>
    <row r="219" spans="1:54" ht="20">
      <c r="A219" s="64"/>
      <c r="B219" s="92"/>
      <c r="C219" s="92"/>
      <c r="D219" s="92" t="s">
        <v>539</v>
      </c>
      <c r="E219" s="93" t="s">
        <v>540</v>
      </c>
      <c r="F219" s="94"/>
      <c r="G219" s="94"/>
      <c r="H219" s="120">
        <f t="shared" ref="H219:T219" si="212">H220+H221</f>
        <v>7393570.333333333</v>
      </c>
      <c r="I219" s="120">
        <f t="shared" si="212"/>
        <v>22180711</v>
      </c>
      <c r="J219" s="120">
        <f t="shared" si="212"/>
        <v>323000</v>
      </c>
      <c r="K219" s="120">
        <f t="shared" si="212"/>
        <v>7716570.333333333</v>
      </c>
      <c r="L219" s="120">
        <f t="shared" si="212"/>
        <v>23149711</v>
      </c>
      <c r="M219" s="120">
        <f t="shared" si="212"/>
        <v>969000</v>
      </c>
      <c r="N219" s="97" t="e">
        <f t="shared" ca="1" si="212"/>
        <v>#NAME?</v>
      </c>
      <c r="O219" s="97" t="e">
        <f t="shared" ca="1" si="212"/>
        <v>#NAME?</v>
      </c>
      <c r="P219" s="95">
        <f t="shared" si="212"/>
        <v>2085.5595495495495</v>
      </c>
      <c r="Q219" s="95">
        <f t="shared" si="212"/>
        <v>6256.678648648649</v>
      </c>
      <c r="R219" s="97" t="e">
        <f t="shared" ca="1" si="212"/>
        <v>#NAME?</v>
      </c>
      <c r="S219" s="97" t="e">
        <f t="shared" ca="1" si="212"/>
        <v>#NAME?</v>
      </c>
      <c r="T219" s="121" t="e">
        <f t="shared" ca="1" si="212"/>
        <v>#NAME?</v>
      </c>
      <c r="U219" s="121" t="s">
        <v>66</v>
      </c>
      <c r="V219" s="101"/>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71"/>
      <c r="AZ219" s="71"/>
      <c r="BA219" s="71"/>
      <c r="BB219" s="71"/>
    </row>
    <row r="220" spans="1:54" ht="21.5" outlineLevel="1">
      <c r="A220" s="64"/>
      <c r="B220" s="131" t="s">
        <v>541</v>
      </c>
      <c r="C220" s="131"/>
      <c r="D220" s="131" t="s">
        <v>542</v>
      </c>
      <c r="E220" s="153" t="s">
        <v>543</v>
      </c>
      <c r="F220" s="154" t="s">
        <v>112</v>
      </c>
      <c r="G220" s="187">
        <v>3</v>
      </c>
      <c r="H220" s="150">
        <v>1700000</v>
      </c>
      <c r="I220" s="87">
        <f t="shared" ref="I220:I221" si="213">H220*G220</f>
        <v>5100000</v>
      </c>
      <c r="J220" s="87">
        <f t="shared" ref="J220:J221" si="214">IF(C220="BT",0,H220*0.19)</f>
        <v>323000</v>
      </c>
      <c r="K220" s="87">
        <f t="shared" ref="K220:K221" si="215">H220+J220</f>
        <v>2023000</v>
      </c>
      <c r="L220" s="87">
        <f t="shared" ref="L220:L221" si="216">K220*G220</f>
        <v>6069000</v>
      </c>
      <c r="M220" s="87">
        <f t="shared" ref="M220:M221" si="217">J220*G220</f>
        <v>969000</v>
      </c>
      <c r="N220" s="88" t="e">
        <f t="array" aca="1" ref="N220" ca="1">K220/(1-_xludf.XLOOKUP(Datos_Proyecto!$D$2,BD!$AE$2:$AE$5,BD!$AH$2:$AH$5,0,0))</f>
        <v>#NAME?</v>
      </c>
      <c r="O220" s="88" t="e">
        <f t="shared" ref="O220:O221" ca="1" si="218">N220*G220</f>
        <v>#NAME?</v>
      </c>
      <c r="P220" s="89">
        <f>K220/Datos_Proyecto!$H$2</f>
        <v>546.75675675675677</v>
      </c>
      <c r="Q220" s="89">
        <f t="shared" ref="Q220:Q221" si="219">G220*P220</f>
        <v>1640.2702702702704</v>
      </c>
      <c r="R220" s="90" t="e">
        <f t="array" aca="1" ref="R220" ca="1">P220/(1-_xludf.XLOOKUP(Datos_Proyecto!$D$2,BD!$AE$2:$AE$5,BD!$AH$2:$AH$5,0,0))</f>
        <v>#NAME?</v>
      </c>
      <c r="S220" s="90" t="e">
        <f t="shared" ref="S220:S221" ca="1" si="220">R220*G220</f>
        <v>#NAME?</v>
      </c>
      <c r="T220" s="126" t="e">
        <f t="shared" ref="T220:T221" ca="1" si="221">O220</f>
        <v>#NAME?</v>
      </c>
      <c r="U220" s="126" t="s">
        <v>66</v>
      </c>
      <c r="V220" s="101"/>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71"/>
      <c r="AZ220" s="71"/>
      <c r="BA220" s="71"/>
      <c r="BB220" s="71"/>
    </row>
    <row r="221" spans="1:54" ht="21.5" outlineLevel="1">
      <c r="A221" s="64"/>
      <c r="B221" s="131" t="s">
        <v>544</v>
      </c>
      <c r="C221" s="131" t="s">
        <v>71</v>
      </c>
      <c r="D221" s="131" t="s">
        <v>545</v>
      </c>
      <c r="E221" s="153" t="s">
        <v>546</v>
      </c>
      <c r="F221" s="154" t="s">
        <v>112</v>
      </c>
      <c r="G221" s="187">
        <v>3</v>
      </c>
      <c r="H221" s="144">
        <v>5693570.333333333</v>
      </c>
      <c r="I221" s="87">
        <f t="shared" si="213"/>
        <v>17080711</v>
      </c>
      <c r="J221" s="87">
        <f t="shared" si="214"/>
        <v>0</v>
      </c>
      <c r="K221" s="87">
        <f t="shared" si="215"/>
        <v>5693570.333333333</v>
      </c>
      <c r="L221" s="87">
        <f t="shared" si="216"/>
        <v>17080711</v>
      </c>
      <c r="M221" s="87">
        <f t="shared" si="217"/>
        <v>0</v>
      </c>
      <c r="N221" s="88" t="e">
        <f t="array" aca="1" ref="N221" ca="1">K221/(1-_xludf.XLOOKUP(Datos_Proyecto!$D$2,BD!$AE$2:$AE$5,BD!$AH$2:$AH$5,0,0))</f>
        <v>#NAME?</v>
      </c>
      <c r="O221" s="88" t="e">
        <f t="shared" ca="1" si="218"/>
        <v>#NAME?</v>
      </c>
      <c r="P221" s="89">
        <f>K221/Datos_Proyecto!$H$2</f>
        <v>1538.8027927927926</v>
      </c>
      <c r="Q221" s="89">
        <f t="shared" si="219"/>
        <v>4616.4083783783781</v>
      </c>
      <c r="R221" s="90" t="e">
        <f t="array" aca="1" ref="R221" ca="1">P221/(1-_xludf.XLOOKUP(Datos_Proyecto!$D$2,BD!$AE$2:$AE$5,BD!$AH$2:$AH$5,0,0))</f>
        <v>#NAME?</v>
      </c>
      <c r="S221" s="90" t="e">
        <f t="shared" ca="1" si="220"/>
        <v>#NAME?</v>
      </c>
      <c r="T221" s="126" t="e">
        <f t="shared" ca="1" si="221"/>
        <v>#NAME?</v>
      </c>
      <c r="U221" s="126" t="s">
        <v>66</v>
      </c>
      <c r="V221" s="101"/>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71"/>
      <c r="AZ221" s="71"/>
      <c r="BA221" s="71"/>
      <c r="BB221" s="71"/>
    </row>
    <row r="222" spans="1:54" ht="21.5">
      <c r="A222" s="64"/>
      <c r="B222" s="92"/>
      <c r="C222" s="92"/>
      <c r="D222" s="92" t="s">
        <v>547</v>
      </c>
      <c r="E222" s="93" t="str">
        <f>"TRANSPORTE, LOGÍSTICA Y DESCARGUE DE "&amp;UPPER(Datos_Proyecto!$D$5)</f>
        <v>TRANSPORTE, LOGÍSTICA Y DESCARGUE DE ESTRUCTURA TIPO TRACKER 1P</v>
      </c>
      <c r="F222" s="94"/>
      <c r="G222" s="188"/>
      <c r="H222" s="120">
        <f t="shared" ref="H222:T222" si="222">H223+H224</f>
        <v>7980065.333333333</v>
      </c>
      <c r="I222" s="120">
        <f t="shared" si="222"/>
        <v>23940196</v>
      </c>
      <c r="J222" s="120">
        <f t="shared" si="222"/>
        <v>323000</v>
      </c>
      <c r="K222" s="120">
        <f t="shared" si="222"/>
        <v>8303065.333333333</v>
      </c>
      <c r="L222" s="120">
        <f t="shared" si="222"/>
        <v>24909196</v>
      </c>
      <c r="M222" s="120">
        <f t="shared" si="222"/>
        <v>969000</v>
      </c>
      <c r="N222" s="97" t="e">
        <f t="shared" ca="1" si="222"/>
        <v>#NAME?</v>
      </c>
      <c r="O222" s="97" t="e">
        <f t="shared" ca="1" si="222"/>
        <v>#NAME?</v>
      </c>
      <c r="P222" s="95">
        <f t="shared" si="222"/>
        <v>2244.0717117117115</v>
      </c>
      <c r="Q222" s="95">
        <f t="shared" si="222"/>
        <v>6732.2151351351349</v>
      </c>
      <c r="R222" s="97" t="e">
        <f t="shared" ca="1" si="222"/>
        <v>#NAME?</v>
      </c>
      <c r="S222" s="97" t="e">
        <f t="shared" ca="1" si="222"/>
        <v>#NAME?</v>
      </c>
      <c r="T222" s="121" t="e">
        <f t="shared" ca="1" si="222"/>
        <v>#NAME?</v>
      </c>
      <c r="U222" s="121" t="s">
        <v>66</v>
      </c>
      <c r="V222" s="101"/>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71"/>
      <c r="AZ222" s="71"/>
      <c r="BA222" s="71"/>
      <c r="BB222" s="71"/>
    </row>
    <row r="223" spans="1:54" ht="21.5" outlineLevel="1">
      <c r="A223" s="64"/>
      <c r="B223" s="131" t="s">
        <v>541</v>
      </c>
      <c r="C223" s="131"/>
      <c r="D223" s="131" t="s">
        <v>548</v>
      </c>
      <c r="E223" s="153" t="s">
        <v>543</v>
      </c>
      <c r="F223" s="154" t="s">
        <v>112</v>
      </c>
      <c r="G223" s="187">
        <v>3</v>
      </c>
      <c r="H223" s="150">
        <v>1700000</v>
      </c>
      <c r="I223" s="87">
        <f t="shared" ref="I223:I224" si="223">H223*G223</f>
        <v>5100000</v>
      </c>
      <c r="J223" s="87">
        <f t="shared" ref="J223:J224" si="224">IF(C223="BT",0,H223*0.19)</f>
        <v>323000</v>
      </c>
      <c r="K223" s="87">
        <f t="shared" ref="K223:K224" si="225">H223+J223</f>
        <v>2023000</v>
      </c>
      <c r="L223" s="87">
        <f t="shared" ref="L223:L224" si="226">K223*G223</f>
        <v>6069000</v>
      </c>
      <c r="M223" s="87">
        <f t="shared" ref="M223:M224" si="227">J223*G223</f>
        <v>969000</v>
      </c>
      <c r="N223" s="88" t="e">
        <f t="array" aca="1" ref="N223" ca="1">K223/(1-_xludf.XLOOKUP(Datos_Proyecto!$D$2,BD!$AE$2:$AE$5,BD!$AH$2:$AH$5,0,0))</f>
        <v>#NAME?</v>
      </c>
      <c r="O223" s="88" t="e">
        <f t="shared" ref="O223:O224" ca="1" si="228">N223*G223</f>
        <v>#NAME?</v>
      </c>
      <c r="P223" s="172">
        <f>K223/Datos_Proyecto!$H$2</f>
        <v>546.75675675675677</v>
      </c>
      <c r="Q223" s="172">
        <f t="shared" ref="Q223:Q224" si="229">G223*P223</f>
        <v>1640.2702702702704</v>
      </c>
      <c r="R223" s="173" t="e">
        <f t="array" aca="1" ref="R223" ca="1">P223/(1-_xludf.XLOOKUP(Datos_Proyecto!$D$2,BD!$AE$2:$AE$5,BD!$AH$2:$AH$5,0,0))</f>
        <v>#NAME?</v>
      </c>
      <c r="S223" s="173" t="e">
        <f t="shared" ref="S223:S224" ca="1" si="230">R223*G223</f>
        <v>#NAME?</v>
      </c>
      <c r="T223" s="126" t="e">
        <f t="shared" ref="T223:T224" ca="1" si="231">O223</f>
        <v>#NAME?</v>
      </c>
      <c r="U223" s="126" t="s">
        <v>66</v>
      </c>
      <c r="V223" s="101"/>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71"/>
      <c r="AZ223" s="71"/>
      <c r="BA223" s="71"/>
      <c r="BB223" s="71"/>
    </row>
    <row r="224" spans="1:54" ht="21.5" outlineLevel="1">
      <c r="A224" s="64"/>
      <c r="B224" s="131" t="s">
        <v>544</v>
      </c>
      <c r="C224" s="131" t="s">
        <v>71</v>
      </c>
      <c r="D224" s="131" t="s">
        <v>549</v>
      </c>
      <c r="E224" s="153" t="s">
        <v>546</v>
      </c>
      <c r="F224" s="154" t="s">
        <v>112</v>
      </c>
      <c r="G224" s="187">
        <v>3</v>
      </c>
      <c r="H224" s="144">
        <v>6280065.333333333</v>
      </c>
      <c r="I224" s="87">
        <f t="shared" si="223"/>
        <v>18840196</v>
      </c>
      <c r="J224" s="87">
        <f t="shared" si="224"/>
        <v>0</v>
      </c>
      <c r="K224" s="87">
        <f t="shared" si="225"/>
        <v>6280065.333333333</v>
      </c>
      <c r="L224" s="87">
        <f t="shared" si="226"/>
        <v>18840196</v>
      </c>
      <c r="M224" s="87">
        <f t="shared" si="227"/>
        <v>0</v>
      </c>
      <c r="N224" s="88" t="e">
        <f t="array" aca="1" ref="N224" ca="1">K224/(1-_xludf.XLOOKUP(Datos_Proyecto!$D$2,BD!$AE$2:$AE$5,BD!$AH$2:$AH$5,0,0))</f>
        <v>#NAME?</v>
      </c>
      <c r="O224" s="88" t="e">
        <f t="shared" ca="1" si="228"/>
        <v>#NAME?</v>
      </c>
      <c r="P224" s="89">
        <f>K224/Datos_Proyecto!$H$2</f>
        <v>1697.3149549549548</v>
      </c>
      <c r="Q224" s="89">
        <f t="shared" si="229"/>
        <v>5091.9448648648649</v>
      </c>
      <c r="R224" s="90" t="e">
        <f t="array" aca="1" ref="R224" ca="1">P224/(1-_xludf.XLOOKUP(Datos_Proyecto!$D$2,BD!$AE$2:$AE$5,BD!$AH$2:$AH$5,0,0))</f>
        <v>#NAME?</v>
      </c>
      <c r="S224" s="90" t="e">
        <f t="shared" ca="1" si="230"/>
        <v>#NAME?</v>
      </c>
      <c r="T224" s="126" t="e">
        <f t="shared" ca="1" si="231"/>
        <v>#NAME?</v>
      </c>
      <c r="U224" s="126" t="s">
        <v>66</v>
      </c>
      <c r="V224" s="101"/>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71"/>
      <c r="AZ224" s="71"/>
      <c r="BA224" s="71"/>
      <c r="BB224" s="71"/>
    </row>
    <row r="225" spans="1:54" ht="21.5">
      <c r="A225" s="64"/>
      <c r="B225" s="92"/>
      <c r="C225" s="92"/>
      <c r="D225" s="92" t="s">
        <v>550</v>
      </c>
      <c r="E225" s="93" t="s">
        <v>551</v>
      </c>
      <c r="F225" s="94"/>
      <c r="G225" s="188"/>
      <c r="H225" s="120">
        <f t="shared" ref="H225:T225" si="232">H226</f>
        <v>2000000</v>
      </c>
      <c r="I225" s="120">
        <f t="shared" si="232"/>
        <v>2000000</v>
      </c>
      <c r="J225" s="120">
        <f t="shared" si="232"/>
        <v>0</v>
      </c>
      <c r="K225" s="120">
        <f t="shared" si="232"/>
        <v>2000000</v>
      </c>
      <c r="L225" s="120">
        <f t="shared" si="232"/>
        <v>2000000</v>
      </c>
      <c r="M225" s="120">
        <f t="shared" si="232"/>
        <v>0</v>
      </c>
      <c r="N225" s="97" t="e">
        <f t="shared" ca="1" si="232"/>
        <v>#NAME?</v>
      </c>
      <c r="O225" s="97" t="e">
        <f t="shared" ca="1" si="232"/>
        <v>#NAME?</v>
      </c>
      <c r="P225" s="95">
        <f t="shared" si="232"/>
        <v>540.54054054054052</v>
      </c>
      <c r="Q225" s="95">
        <f t="shared" si="232"/>
        <v>540.54054054054052</v>
      </c>
      <c r="R225" s="97" t="e">
        <f t="shared" ca="1" si="232"/>
        <v>#NAME?</v>
      </c>
      <c r="S225" s="97" t="e">
        <f t="shared" ca="1" si="232"/>
        <v>#NAME?</v>
      </c>
      <c r="T225" s="121" t="e">
        <f t="shared" ca="1" si="232"/>
        <v>#NAME?</v>
      </c>
      <c r="U225" s="121" t="s">
        <v>66</v>
      </c>
      <c r="V225" s="101"/>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71"/>
      <c r="AZ225" s="71"/>
      <c r="BA225" s="71"/>
      <c r="BB225" s="71"/>
    </row>
    <row r="226" spans="1:54" ht="21.5" outlineLevel="1">
      <c r="A226" s="64"/>
      <c r="B226" s="131" t="s">
        <v>544</v>
      </c>
      <c r="C226" s="131" t="s">
        <v>71</v>
      </c>
      <c r="D226" s="131" t="s">
        <v>552</v>
      </c>
      <c r="E226" s="153" t="s">
        <v>553</v>
      </c>
      <c r="F226" s="154" t="s">
        <v>279</v>
      </c>
      <c r="G226" s="187">
        <v>1</v>
      </c>
      <c r="H226" s="150">
        <v>2000000</v>
      </c>
      <c r="I226" s="87">
        <f>H226*G226</f>
        <v>2000000</v>
      </c>
      <c r="J226" s="87">
        <f>IF(C226="BT",0,H226*0.19)</f>
        <v>0</v>
      </c>
      <c r="K226" s="87">
        <f>H226+J226</f>
        <v>2000000</v>
      </c>
      <c r="L226" s="87">
        <f>K226*G226</f>
        <v>2000000</v>
      </c>
      <c r="M226" s="87">
        <f>J226*G226</f>
        <v>0</v>
      </c>
      <c r="N226" s="88" t="e">
        <f t="array" aca="1" ref="N226" ca="1">K226/(1-_xludf.XLOOKUP(Datos_Proyecto!$D$2,BD!$AE$2:$AE$5,BD!$AH$2:$AH$5,0,0))</f>
        <v>#NAME?</v>
      </c>
      <c r="O226" s="88" t="e">
        <f ca="1">N226*G226</f>
        <v>#NAME?</v>
      </c>
      <c r="P226" s="172">
        <f>K226/Datos_Proyecto!$H$2</f>
        <v>540.54054054054052</v>
      </c>
      <c r="Q226" s="172">
        <f>G226*P226</f>
        <v>540.54054054054052</v>
      </c>
      <c r="R226" s="173" t="e">
        <f t="array" aca="1" ref="R226" ca="1">P226/(1-_xludf.XLOOKUP(Datos_Proyecto!$D$2,BD!$AE$2:$AE$5,BD!$AH$2:$AH$5,0,0))</f>
        <v>#NAME?</v>
      </c>
      <c r="S226" s="173" t="e">
        <f ca="1">R226*G226</f>
        <v>#NAME?</v>
      </c>
      <c r="T226" s="126" t="e">
        <f ca="1">O226</f>
        <v>#NAME?</v>
      </c>
      <c r="U226" s="126" t="s">
        <v>66</v>
      </c>
      <c r="V226" s="101"/>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71"/>
      <c r="AZ226" s="71"/>
      <c r="BA226" s="71"/>
      <c r="BB226" s="71"/>
    </row>
    <row r="227" spans="1:54" ht="21.5">
      <c r="A227" s="64"/>
      <c r="B227" s="92"/>
      <c r="C227" s="92"/>
      <c r="D227" s="92" t="s">
        <v>554</v>
      </c>
      <c r="E227" s="93" t="s">
        <v>555</v>
      </c>
      <c r="F227" s="94"/>
      <c r="G227" s="188"/>
      <c r="H227" s="120">
        <f t="shared" ref="H227:T227" si="233">H228</f>
        <v>6178509</v>
      </c>
      <c r="I227" s="120">
        <f t="shared" si="233"/>
        <v>6178509</v>
      </c>
      <c r="J227" s="120">
        <f t="shared" si="233"/>
        <v>0</v>
      </c>
      <c r="K227" s="120">
        <f t="shared" si="233"/>
        <v>6178509</v>
      </c>
      <c r="L227" s="120">
        <f t="shared" si="233"/>
        <v>6178509</v>
      </c>
      <c r="M227" s="120">
        <f t="shared" si="233"/>
        <v>0</v>
      </c>
      <c r="N227" s="97" t="e">
        <f t="shared" ca="1" si="233"/>
        <v>#NAME?</v>
      </c>
      <c r="O227" s="97" t="e">
        <f t="shared" ca="1" si="233"/>
        <v>#NAME?</v>
      </c>
      <c r="P227" s="95">
        <f t="shared" si="233"/>
        <v>1669.8672972972972</v>
      </c>
      <c r="Q227" s="95">
        <f t="shared" si="233"/>
        <v>1669.8672972972972</v>
      </c>
      <c r="R227" s="97" t="e">
        <f t="shared" ca="1" si="233"/>
        <v>#NAME?</v>
      </c>
      <c r="S227" s="97" t="e">
        <f t="shared" ca="1" si="233"/>
        <v>#NAME?</v>
      </c>
      <c r="T227" s="121" t="e">
        <f t="shared" ca="1" si="233"/>
        <v>#NAME?</v>
      </c>
      <c r="U227" s="121" t="s">
        <v>66</v>
      </c>
      <c r="V227" s="101"/>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71"/>
      <c r="AZ227" s="71"/>
      <c r="BA227" s="71"/>
      <c r="BB227" s="71"/>
    </row>
    <row r="228" spans="1:54" ht="21.5" outlineLevel="1">
      <c r="A228" s="64"/>
      <c r="B228" s="131" t="s">
        <v>544</v>
      </c>
      <c r="C228" s="131" t="s">
        <v>71</v>
      </c>
      <c r="D228" s="131" t="s">
        <v>556</v>
      </c>
      <c r="E228" s="153" t="s">
        <v>557</v>
      </c>
      <c r="F228" s="154" t="s">
        <v>279</v>
      </c>
      <c r="G228" s="187">
        <v>1</v>
      </c>
      <c r="H228" s="150">
        <f>4478509+1700000</f>
        <v>6178509</v>
      </c>
      <c r="I228" s="87">
        <f>H228*G228</f>
        <v>6178509</v>
      </c>
      <c r="J228" s="87">
        <f>IF(C228="BT",0,H228*0.19)</f>
        <v>0</v>
      </c>
      <c r="K228" s="87">
        <f>H228+J228</f>
        <v>6178509</v>
      </c>
      <c r="L228" s="87">
        <f>K228*G228</f>
        <v>6178509</v>
      </c>
      <c r="M228" s="87">
        <f>J228*G228</f>
        <v>0</v>
      </c>
      <c r="N228" s="88" t="e">
        <f t="array" aca="1" ref="N228" ca="1">K228/(1-_xludf.XLOOKUP(Datos_Proyecto!$D$2,BD!$AE$2:$AE$5,BD!$AH$2:$AH$5,0,0))</f>
        <v>#NAME?</v>
      </c>
      <c r="O228" s="88" t="e">
        <f ca="1">N228*G228</f>
        <v>#NAME?</v>
      </c>
      <c r="P228" s="172">
        <f>K228/Datos_Proyecto!$H$2</f>
        <v>1669.8672972972972</v>
      </c>
      <c r="Q228" s="172">
        <f>G228*P228</f>
        <v>1669.8672972972972</v>
      </c>
      <c r="R228" s="173" t="e">
        <f t="array" aca="1" ref="R228" ca="1">P228/(1-_xludf.XLOOKUP(Datos_Proyecto!$D$2,BD!$AE$2:$AE$5,BD!$AH$2:$AH$5,0,0))</f>
        <v>#NAME?</v>
      </c>
      <c r="S228" s="173" t="e">
        <f ca="1">R228*G228</f>
        <v>#NAME?</v>
      </c>
      <c r="T228" s="126" t="e">
        <f ca="1">O228</f>
        <v>#NAME?</v>
      </c>
      <c r="U228" s="126" t="s">
        <v>66</v>
      </c>
      <c r="V228" s="101"/>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71"/>
      <c r="AZ228" s="71"/>
      <c r="BA228" s="71"/>
      <c r="BB228" s="71"/>
    </row>
    <row r="229" spans="1:54" ht="21.5">
      <c r="A229" s="64"/>
      <c r="B229" s="92"/>
      <c r="C229" s="92"/>
      <c r="D229" s="92" t="s">
        <v>558</v>
      </c>
      <c r="E229" s="93" t="s">
        <v>559</v>
      </c>
      <c r="F229" s="94"/>
      <c r="G229" s="188"/>
      <c r="H229" s="120">
        <f t="shared" ref="H229:T229" si="234">H230</f>
        <v>25000000</v>
      </c>
      <c r="I229" s="120">
        <f t="shared" si="234"/>
        <v>25000000</v>
      </c>
      <c r="J229" s="120">
        <f t="shared" si="234"/>
        <v>0</v>
      </c>
      <c r="K229" s="120">
        <f t="shared" si="234"/>
        <v>25000000</v>
      </c>
      <c r="L229" s="120">
        <f t="shared" si="234"/>
        <v>25000000</v>
      </c>
      <c r="M229" s="120">
        <f t="shared" si="234"/>
        <v>0</v>
      </c>
      <c r="N229" s="97" t="e">
        <f t="shared" ca="1" si="234"/>
        <v>#NAME?</v>
      </c>
      <c r="O229" s="97" t="e">
        <f t="shared" ca="1" si="234"/>
        <v>#NAME?</v>
      </c>
      <c r="P229" s="95">
        <f t="shared" si="234"/>
        <v>6756.7567567567567</v>
      </c>
      <c r="Q229" s="95">
        <f t="shared" si="234"/>
        <v>6756.7567567567567</v>
      </c>
      <c r="R229" s="97" t="e">
        <f t="shared" ca="1" si="234"/>
        <v>#NAME?</v>
      </c>
      <c r="S229" s="97" t="e">
        <f t="shared" ca="1" si="234"/>
        <v>#NAME?</v>
      </c>
      <c r="T229" s="121" t="e">
        <f t="shared" ca="1" si="234"/>
        <v>#NAME?</v>
      </c>
      <c r="U229" s="121" t="s">
        <v>66</v>
      </c>
      <c r="V229" s="101"/>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71"/>
      <c r="AZ229" s="71"/>
      <c r="BA229" s="71"/>
      <c r="BB229" s="71"/>
    </row>
    <row r="230" spans="1:54" ht="21.5" outlineLevel="1">
      <c r="A230" s="64"/>
      <c r="B230" s="113" t="s">
        <v>544</v>
      </c>
      <c r="C230" s="113" t="s">
        <v>71</v>
      </c>
      <c r="D230" s="113" t="s">
        <v>560</v>
      </c>
      <c r="E230" s="115" t="s">
        <v>561</v>
      </c>
      <c r="F230" s="132" t="s">
        <v>279</v>
      </c>
      <c r="G230" s="189">
        <v>1</v>
      </c>
      <c r="H230" s="144">
        <v>25000000</v>
      </c>
      <c r="I230" s="87">
        <f>H230*G230</f>
        <v>25000000</v>
      </c>
      <c r="J230" s="87">
        <f>IF(C230="BT",0,H230*0.19)</f>
        <v>0</v>
      </c>
      <c r="K230" s="87">
        <f>H230+J230</f>
        <v>25000000</v>
      </c>
      <c r="L230" s="87">
        <f>K230*G230</f>
        <v>25000000</v>
      </c>
      <c r="M230" s="87">
        <f>J230*G230</f>
        <v>0</v>
      </c>
      <c r="N230" s="88" t="e">
        <f t="array" aca="1" ref="N230" ca="1">K230/(1-_xludf.XLOOKUP(Datos_Proyecto!$D$2,BD!$AE$2:$AE$5,BD!$AH$2:$AH$5,0,0))</f>
        <v>#NAME?</v>
      </c>
      <c r="O230" s="88" t="e">
        <f ca="1">N230*G230</f>
        <v>#NAME?</v>
      </c>
      <c r="P230" s="172">
        <f>K230/Datos_Proyecto!$H$2</f>
        <v>6756.7567567567567</v>
      </c>
      <c r="Q230" s="172">
        <f>G230*P230</f>
        <v>6756.7567567567567</v>
      </c>
      <c r="R230" s="173" t="e">
        <f t="array" aca="1" ref="R230" ca="1">P230/(1-_xludf.XLOOKUP(Datos_Proyecto!$D$2,BD!$AE$2:$AE$5,BD!$AH$2:$AH$5,0,0))</f>
        <v>#NAME?</v>
      </c>
      <c r="S230" s="173" t="e">
        <f ca="1">R230*G230</f>
        <v>#NAME?</v>
      </c>
      <c r="T230" s="126" t="e">
        <f ca="1">O230</f>
        <v>#NAME?</v>
      </c>
      <c r="U230" s="126" t="s">
        <v>66</v>
      </c>
      <c r="V230" s="101"/>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71"/>
      <c r="AZ230" s="71"/>
      <c r="BA230" s="71"/>
      <c r="BB230" s="71"/>
    </row>
    <row r="231" spans="1:54" ht="21.5">
      <c r="A231" s="64"/>
      <c r="B231" s="92"/>
      <c r="C231" s="92"/>
      <c r="D231" s="92" t="s">
        <v>558</v>
      </c>
      <c r="E231" s="93" t="s">
        <v>562</v>
      </c>
      <c r="F231" s="94"/>
      <c r="G231" s="188"/>
      <c r="H231" s="120">
        <f t="shared" ref="H231:T231" si="235">H232+H233</f>
        <v>6660000</v>
      </c>
      <c r="I231" s="120">
        <f t="shared" si="235"/>
        <v>26640000</v>
      </c>
      <c r="J231" s="120">
        <f t="shared" si="235"/>
        <v>1265400</v>
      </c>
      <c r="K231" s="120">
        <f t="shared" si="235"/>
        <v>7925400</v>
      </c>
      <c r="L231" s="120">
        <f t="shared" si="235"/>
        <v>31701600</v>
      </c>
      <c r="M231" s="120">
        <f t="shared" si="235"/>
        <v>5061600</v>
      </c>
      <c r="N231" s="121" t="e">
        <f t="shared" ca="1" si="235"/>
        <v>#NAME?</v>
      </c>
      <c r="O231" s="121" t="e">
        <f t="shared" ca="1" si="235"/>
        <v>#NAME?</v>
      </c>
      <c r="P231" s="120">
        <f t="shared" si="235"/>
        <v>2142</v>
      </c>
      <c r="Q231" s="120">
        <f t="shared" si="235"/>
        <v>8568</v>
      </c>
      <c r="R231" s="121" t="e">
        <f t="shared" ca="1" si="235"/>
        <v>#NAME?</v>
      </c>
      <c r="S231" s="121" t="e">
        <f t="shared" ca="1" si="235"/>
        <v>#NAME?</v>
      </c>
      <c r="T231" s="121" t="e">
        <f t="shared" ca="1" si="235"/>
        <v>#NAME?</v>
      </c>
      <c r="U231" s="121" t="s">
        <v>66</v>
      </c>
      <c r="V231" s="101"/>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71"/>
      <c r="AZ231" s="71"/>
      <c r="BA231" s="71"/>
      <c r="BB231" s="71"/>
    </row>
    <row r="232" spans="1:54" ht="40.5" outlineLevel="1">
      <c r="A232" s="64"/>
      <c r="B232" s="131" t="s">
        <v>563</v>
      </c>
      <c r="C232" s="131"/>
      <c r="D232" s="131" t="s">
        <v>564</v>
      </c>
      <c r="E232" s="115" t="s">
        <v>565</v>
      </c>
      <c r="F232" s="185" t="s">
        <v>94</v>
      </c>
      <c r="G232" s="186">
        <v>4</v>
      </c>
      <c r="H232" s="179">
        <v>1400000</v>
      </c>
      <c r="I232" s="87">
        <f t="shared" ref="I232:I233" si="236">H232*G232</f>
        <v>5600000</v>
      </c>
      <c r="J232" s="87">
        <f t="shared" ref="J232:J233" si="237">IF(C232="BT",0,H232*0.19)</f>
        <v>266000</v>
      </c>
      <c r="K232" s="87">
        <f t="shared" ref="K232:K233" si="238">H232+J232</f>
        <v>1666000</v>
      </c>
      <c r="L232" s="87">
        <f t="shared" ref="L232:L233" si="239">K232*G232</f>
        <v>6664000</v>
      </c>
      <c r="M232" s="87">
        <f t="shared" ref="M232:M233" si="240">J232*G232</f>
        <v>1064000</v>
      </c>
      <c r="N232" s="88" t="e">
        <f t="array" aca="1" ref="N232" ca="1">K232/(1-_xludf.XLOOKUP(Datos_Proyecto!$D$2,BD!$AE$2:$AE$5,BD!$AH$2:$AH$5,0,0))</f>
        <v>#NAME?</v>
      </c>
      <c r="O232" s="88" t="e">
        <f t="shared" ref="O232:O233" ca="1" si="241">N232*G232</f>
        <v>#NAME?</v>
      </c>
      <c r="P232" s="89">
        <f>K232/Datos_Proyecto!$H$2</f>
        <v>450.27027027027026</v>
      </c>
      <c r="Q232" s="89">
        <f t="shared" ref="Q232:Q233" si="242">G232*P232</f>
        <v>1801.081081081081</v>
      </c>
      <c r="R232" s="90" t="e">
        <f t="array" aca="1" ref="R232" ca="1">P232/(1-_xludf.XLOOKUP(Datos_Proyecto!$D$2,BD!$AE$2:$AE$5,BD!$AH$2:$AH$5,0,0))</f>
        <v>#NAME?</v>
      </c>
      <c r="S232" s="90" t="e">
        <f t="shared" ref="S232:S233" ca="1" si="243">R232*G232</f>
        <v>#NAME?</v>
      </c>
      <c r="T232" s="126" t="e">
        <f t="shared" ref="T232:T233" ca="1" si="244">O232</f>
        <v>#NAME?</v>
      </c>
      <c r="U232" s="126" t="s">
        <v>66</v>
      </c>
      <c r="V232" s="101"/>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71"/>
      <c r="AZ232" s="71"/>
      <c r="BA232" s="71"/>
      <c r="BB232" s="71"/>
    </row>
    <row r="233" spans="1:54" ht="40.5" outlineLevel="1">
      <c r="A233" s="64"/>
      <c r="B233" s="131" t="s">
        <v>503</v>
      </c>
      <c r="C233" s="131"/>
      <c r="D233" s="131" t="s">
        <v>566</v>
      </c>
      <c r="E233" s="115" t="s">
        <v>567</v>
      </c>
      <c r="F233" s="185" t="s">
        <v>506</v>
      </c>
      <c r="G233" s="186">
        <v>4</v>
      </c>
      <c r="H233" s="179">
        <v>5260000</v>
      </c>
      <c r="I233" s="87">
        <f t="shared" si="236"/>
        <v>21040000</v>
      </c>
      <c r="J233" s="87">
        <f t="shared" si="237"/>
        <v>999400</v>
      </c>
      <c r="K233" s="87">
        <f t="shared" si="238"/>
        <v>6259400</v>
      </c>
      <c r="L233" s="87">
        <f t="shared" si="239"/>
        <v>25037600</v>
      </c>
      <c r="M233" s="87">
        <f t="shared" si="240"/>
        <v>3997600</v>
      </c>
      <c r="N233" s="88" t="e">
        <f t="array" aca="1" ref="N233" ca="1">K233/(1-_xludf.XLOOKUP(Datos_Proyecto!$D$2,BD!$AE$2:$AE$5,BD!$AH$2:$AH$5,0,0))</f>
        <v>#NAME?</v>
      </c>
      <c r="O233" s="88" t="e">
        <f t="shared" ca="1" si="241"/>
        <v>#NAME?</v>
      </c>
      <c r="P233" s="89">
        <f>K233/Datos_Proyecto!$H$2</f>
        <v>1691.7297297297298</v>
      </c>
      <c r="Q233" s="89">
        <f t="shared" si="242"/>
        <v>6766.9189189189192</v>
      </c>
      <c r="R233" s="90" t="e">
        <f t="array" aca="1" ref="R233" ca="1">P233/(1-_xludf.XLOOKUP(Datos_Proyecto!$D$2,BD!$AE$2:$AE$5,BD!$AH$2:$AH$5,0,0))</f>
        <v>#NAME?</v>
      </c>
      <c r="S233" s="90" t="e">
        <f t="shared" ca="1" si="243"/>
        <v>#NAME?</v>
      </c>
      <c r="T233" s="126" t="e">
        <f t="shared" ca="1" si="244"/>
        <v>#NAME?</v>
      </c>
      <c r="U233" s="126" t="s">
        <v>66</v>
      </c>
      <c r="V233" s="101"/>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71"/>
      <c r="AZ233" s="71"/>
      <c r="BA233" s="71"/>
      <c r="BB233" s="71"/>
    </row>
    <row r="234" spans="1:54" ht="20">
      <c r="A234" s="64"/>
      <c r="B234" s="127"/>
      <c r="C234" s="127"/>
      <c r="D234" s="127" t="s">
        <v>568</v>
      </c>
      <c r="E234" s="128" t="s">
        <v>569</v>
      </c>
      <c r="F234" s="129"/>
      <c r="G234" s="129"/>
      <c r="H234" s="130">
        <f t="shared" ref="H234:S234" ca="1" si="245">(H235+H248+H253+H257+H261+H269+H271+H274+H276)</f>
        <v>52381768.892450146</v>
      </c>
      <c r="I234" s="130">
        <f t="shared" ca="1" si="245"/>
        <v>306597893.76267093</v>
      </c>
      <c r="J234" s="130">
        <f t="shared" si="245"/>
        <v>6919436.6249999991</v>
      </c>
      <c r="K234" s="130">
        <f t="shared" ca="1" si="245"/>
        <v>59301205.517450139</v>
      </c>
      <c r="L234" s="130">
        <f t="shared" ca="1" si="245"/>
        <v>359462403.8770709</v>
      </c>
      <c r="M234" s="130">
        <f t="shared" si="245"/>
        <v>52864510.114399999</v>
      </c>
      <c r="N234" s="130" t="e">
        <f t="shared" ca="1" si="245"/>
        <v>#NAME?</v>
      </c>
      <c r="O234" s="130" t="e">
        <f t="shared" ca="1" si="245"/>
        <v>#NAME?</v>
      </c>
      <c r="P234" s="130">
        <f t="shared" ca="1" si="245"/>
        <v>16027.352842554094</v>
      </c>
      <c r="Q234" s="130">
        <f t="shared" ca="1" si="245"/>
        <v>97152.001047857004</v>
      </c>
      <c r="R234" s="130" t="e">
        <f t="shared" ca="1" si="245"/>
        <v>#NAME?</v>
      </c>
      <c r="S234" s="130" t="e">
        <f t="shared" ca="1" si="245"/>
        <v>#NAME?</v>
      </c>
      <c r="T234" s="130" t="e">
        <f ca="1">T235+T248+T253+T256</f>
        <v>#NAME?</v>
      </c>
      <c r="U234" s="130" t="s">
        <v>66</v>
      </c>
      <c r="V234" s="101"/>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71"/>
      <c r="AZ234" s="71"/>
      <c r="BA234" s="71"/>
      <c r="BB234" s="71"/>
    </row>
    <row r="235" spans="1:54" ht="20">
      <c r="A235" s="64"/>
      <c r="B235" s="92"/>
      <c r="C235" s="92"/>
      <c r="D235" s="92" t="s">
        <v>570</v>
      </c>
      <c r="E235" s="93" t="s">
        <v>571</v>
      </c>
      <c r="F235" s="94"/>
      <c r="G235" s="94"/>
      <c r="H235" s="120">
        <f t="shared" ref="H235:T235" ca="1" si="246">SUM(H236:H243)</f>
        <v>7790179.3091168096</v>
      </c>
      <c r="I235" s="120">
        <f t="shared" ca="1" si="246"/>
        <v>20190127.919337608</v>
      </c>
      <c r="J235" s="120">
        <f t="shared" si="246"/>
        <v>0</v>
      </c>
      <c r="K235" s="120">
        <f t="shared" ca="1" si="246"/>
        <v>7790179.3091168096</v>
      </c>
      <c r="L235" s="120">
        <f t="shared" ca="1" si="246"/>
        <v>20190127.919337608</v>
      </c>
      <c r="M235" s="120">
        <f t="shared" si="246"/>
        <v>0</v>
      </c>
      <c r="N235" s="121" t="e">
        <f t="shared" ca="1" si="246"/>
        <v>#NAME?</v>
      </c>
      <c r="O235" s="121" t="e">
        <f t="shared" ca="1" si="246"/>
        <v>#NAME?</v>
      </c>
      <c r="P235" s="120">
        <f t="shared" ca="1" si="246"/>
        <v>2105.4538673288675</v>
      </c>
      <c r="Q235" s="120">
        <f t="shared" ca="1" si="246"/>
        <v>5456.7913295507051</v>
      </c>
      <c r="R235" s="120" t="e">
        <f t="shared" ca="1" si="246"/>
        <v>#NAME?</v>
      </c>
      <c r="S235" s="120" t="e">
        <f t="shared" ca="1" si="246"/>
        <v>#NAME?</v>
      </c>
      <c r="T235" s="121" t="e">
        <f t="shared" ca="1" si="246"/>
        <v>#NAME?</v>
      </c>
      <c r="U235" s="121" t="s">
        <v>66</v>
      </c>
      <c r="V235" s="101"/>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71"/>
      <c r="AZ235" s="71"/>
      <c r="BA235" s="71"/>
      <c r="BB235" s="71"/>
    </row>
    <row r="236" spans="1:54" ht="20" outlineLevel="1">
      <c r="A236" s="64"/>
      <c r="B236" s="71" t="s">
        <v>572</v>
      </c>
      <c r="C236" s="71" t="s">
        <v>71</v>
      </c>
      <c r="D236" s="71" t="s">
        <v>573</v>
      </c>
      <c r="E236" s="190" t="s">
        <v>574</v>
      </c>
      <c r="F236" s="71" t="s">
        <v>575</v>
      </c>
      <c r="G236" s="71">
        <v>1</v>
      </c>
      <c r="H236" s="91">
        <v>1000000</v>
      </c>
      <c r="I236" s="87">
        <f t="shared" ref="I236:I240" si="247">H236*G236</f>
        <v>1000000</v>
      </c>
      <c r="J236" s="87">
        <f t="shared" ref="J236:J240" si="248">IF(C236="BT",0,H236*0.19)</f>
        <v>0</v>
      </c>
      <c r="K236" s="87">
        <f t="shared" ref="K236:K240" si="249">H236+J236</f>
        <v>1000000</v>
      </c>
      <c r="L236" s="87">
        <f t="shared" ref="L236:L240" si="250">K236*G236</f>
        <v>1000000</v>
      </c>
      <c r="M236" s="87">
        <f t="shared" ref="M236:M240" si="251">J236*G236</f>
        <v>0</v>
      </c>
      <c r="N236" s="88" t="e">
        <f t="array" aca="1" ref="N236" ca="1">K236/(1-_xludf.XLOOKUP(Datos_Proyecto!$D$2,BD!$AE$2:$AE$5,BD!$AH$2:$AH$5,0,0))</f>
        <v>#NAME?</v>
      </c>
      <c r="O236" s="88" t="e">
        <f t="shared" ref="O236:O240" ca="1" si="252">N236*G236</f>
        <v>#NAME?</v>
      </c>
      <c r="P236" s="172">
        <f>K236/Datos_Proyecto!$H$2</f>
        <v>270.27027027027026</v>
      </c>
      <c r="Q236" s="172">
        <f t="shared" ref="Q236:Q247" si="253">G236*P236</f>
        <v>270.27027027027026</v>
      </c>
      <c r="R236" s="191" t="e">
        <f t="array" aca="1" ref="R236" ca="1">P236/(1-_xludf.XLOOKUP(Datos_Proyecto!$D$2,BD!$AE$2:$AE$5,BD!$AH$2:$AH$5,0,0))</f>
        <v>#NAME?</v>
      </c>
      <c r="S236" s="191" t="e">
        <f t="shared" ref="S236:S240" ca="1" si="254">R236*G236</f>
        <v>#NAME?</v>
      </c>
      <c r="T236" s="126" t="e">
        <f t="shared" ref="T236:T247" ca="1" si="255">O236</f>
        <v>#NAME?</v>
      </c>
      <c r="U236" s="126" t="s">
        <v>66</v>
      </c>
      <c r="V236" s="64"/>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row>
    <row r="237" spans="1:54" ht="20" outlineLevel="1">
      <c r="A237" s="64"/>
      <c r="B237" s="71" t="s">
        <v>151</v>
      </c>
      <c r="C237" s="71" t="s">
        <v>71</v>
      </c>
      <c r="D237" s="71" t="s">
        <v>576</v>
      </c>
      <c r="E237" s="190" t="s">
        <v>577</v>
      </c>
      <c r="F237" s="71" t="s">
        <v>578</v>
      </c>
      <c r="G237" s="71">
        <f>Datos_Proyecto!$D$26/10000</f>
        <v>2.0011000000000001</v>
      </c>
      <c r="H237" s="91">
        <v>5642708.333333334</v>
      </c>
      <c r="I237" s="87">
        <f t="shared" si="247"/>
        <v>11291623.645833336</v>
      </c>
      <c r="J237" s="87">
        <f t="shared" si="248"/>
        <v>0</v>
      </c>
      <c r="K237" s="87">
        <f t="shared" si="249"/>
        <v>5642708.333333334</v>
      </c>
      <c r="L237" s="87">
        <f t="shared" si="250"/>
        <v>11291623.645833336</v>
      </c>
      <c r="M237" s="87">
        <f t="shared" si="251"/>
        <v>0</v>
      </c>
      <c r="N237" s="88" t="e">
        <f t="array" aca="1" ref="N237" ca="1">K237/(1-_xludf.XLOOKUP(Datos_Proyecto!$D$2,BD!$AE$2:$AE$5,BD!$AH$2:$AH$5,0,0))</f>
        <v>#NAME?</v>
      </c>
      <c r="O237" s="88" t="e">
        <f t="shared" ca="1" si="252"/>
        <v>#NAME?</v>
      </c>
      <c r="P237" s="172">
        <f>K237/Datos_Proyecto!$H$2</f>
        <v>1525.0563063063064</v>
      </c>
      <c r="Q237" s="172">
        <f t="shared" si="253"/>
        <v>3051.7901745495501</v>
      </c>
      <c r="R237" s="191" t="e">
        <f t="array" aca="1" ref="R237" ca="1">P237/(1-_xludf.XLOOKUP(Datos_Proyecto!$D$2,BD!$AE$2:$AE$5,BD!$AH$2:$AH$5,0,0))</f>
        <v>#NAME?</v>
      </c>
      <c r="S237" s="191" t="e">
        <f t="shared" ca="1" si="254"/>
        <v>#NAME?</v>
      </c>
      <c r="T237" s="126" t="e">
        <f t="shared" ca="1" si="255"/>
        <v>#NAME?</v>
      </c>
      <c r="U237" s="126" t="s">
        <v>66</v>
      </c>
      <c r="V237" s="64"/>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row>
    <row r="238" spans="1:54" ht="20" outlineLevel="1">
      <c r="A238" s="64"/>
      <c r="B238" s="71" t="s">
        <v>579</v>
      </c>
      <c r="C238" s="71" t="s">
        <v>71</v>
      </c>
      <c r="D238" s="71" t="s">
        <v>580</v>
      </c>
      <c r="E238" s="190" t="s">
        <v>581</v>
      </c>
      <c r="F238" s="71" t="s">
        <v>582</v>
      </c>
      <c r="G238" s="71">
        <f>IF(Datos_Proyecto!$D$28="Sí",Datos_Proyecto!$D$26,0)</f>
        <v>0</v>
      </c>
      <c r="H238" s="91">
        <v>4583.3333333333339</v>
      </c>
      <c r="I238" s="87">
        <f t="shared" si="247"/>
        <v>0</v>
      </c>
      <c r="J238" s="87">
        <f t="shared" si="248"/>
        <v>0</v>
      </c>
      <c r="K238" s="87">
        <f t="shared" si="249"/>
        <v>4583.3333333333339</v>
      </c>
      <c r="L238" s="87">
        <f t="shared" si="250"/>
        <v>0</v>
      </c>
      <c r="M238" s="87">
        <f t="shared" si="251"/>
        <v>0</v>
      </c>
      <c r="N238" s="88" t="e">
        <f t="array" aca="1" ref="N238" ca="1">K238/(1-_xludf.XLOOKUP(Datos_Proyecto!$D$2,BD!$AE$2:$AE$5,BD!$AH$2:$AH$5,0,0))</f>
        <v>#NAME?</v>
      </c>
      <c r="O238" s="88" t="e">
        <f t="shared" ca="1" si="252"/>
        <v>#NAME?</v>
      </c>
      <c r="P238" s="172">
        <f>K238/Datos_Proyecto!$H$2</f>
        <v>1.238738738738739</v>
      </c>
      <c r="Q238" s="172">
        <f t="shared" si="253"/>
        <v>0</v>
      </c>
      <c r="R238" s="191" t="e">
        <f t="array" aca="1" ref="R238" ca="1">P238/(1-_xludf.XLOOKUP(Datos_Proyecto!$D$2,BD!$AE$2:$AE$5,BD!$AH$2:$AH$5,0,0))</f>
        <v>#NAME?</v>
      </c>
      <c r="S238" s="191" t="e">
        <f t="shared" ca="1" si="254"/>
        <v>#NAME?</v>
      </c>
      <c r="T238" s="126" t="e">
        <f t="shared" ca="1" si="255"/>
        <v>#NAME?</v>
      </c>
      <c r="U238" s="126" t="s">
        <v>66</v>
      </c>
      <c r="V238" s="64"/>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row>
    <row r="239" spans="1:54" ht="20" outlineLevel="1">
      <c r="A239" s="64"/>
      <c r="B239" s="71" t="s">
        <v>583</v>
      </c>
      <c r="C239" s="71" t="s">
        <v>71</v>
      </c>
      <c r="D239" s="71" t="s">
        <v>584</v>
      </c>
      <c r="E239" s="190" t="s">
        <v>585</v>
      </c>
      <c r="F239" s="71" t="s">
        <v>586</v>
      </c>
      <c r="G239" s="71">
        <v>30</v>
      </c>
      <c r="H239" s="91">
        <v>142450.14245014245</v>
      </c>
      <c r="I239" s="87">
        <f t="shared" si="247"/>
        <v>4273504.273504273</v>
      </c>
      <c r="J239" s="87">
        <f t="shared" si="248"/>
        <v>0</v>
      </c>
      <c r="K239" s="87">
        <f t="shared" si="249"/>
        <v>142450.14245014245</v>
      </c>
      <c r="L239" s="87">
        <f t="shared" si="250"/>
        <v>4273504.273504273</v>
      </c>
      <c r="M239" s="87">
        <f t="shared" si="251"/>
        <v>0</v>
      </c>
      <c r="N239" s="88" t="e">
        <f t="array" aca="1" ref="N239" ca="1">K239/(1-_xludf.XLOOKUP(Datos_Proyecto!$D$2,BD!$AE$2:$AE$5,BD!$AH$2:$AH$5,0,0))</f>
        <v>#NAME?</v>
      </c>
      <c r="O239" s="88" t="e">
        <f t="shared" ca="1" si="252"/>
        <v>#NAME?</v>
      </c>
      <c r="P239" s="172">
        <f>K239/Datos_Proyecto!$H$2</f>
        <v>38.500038500038499</v>
      </c>
      <c r="Q239" s="172">
        <f t="shared" si="253"/>
        <v>1155.001155001155</v>
      </c>
      <c r="R239" s="191" t="e">
        <f t="array" aca="1" ref="R239" ca="1">P239/(1-_xludf.XLOOKUP(Datos_Proyecto!$D$2,BD!$AE$2:$AE$5,BD!$AH$2:$AH$5,0,0))</f>
        <v>#NAME?</v>
      </c>
      <c r="S239" s="191" t="e">
        <f t="shared" ca="1" si="254"/>
        <v>#NAME?</v>
      </c>
      <c r="T239" s="126" t="e">
        <f t="shared" ca="1" si="255"/>
        <v>#NAME?</v>
      </c>
      <c r="U239" s="126" t="s">
        <v>66</v>
      </c>
      <c r="V239" s="64"/>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row>
    <row r="240" spans="1:54" ht="20" outlineLevel="1">
      <c r="A240" s="64"/>
      <c r="B240" s="71" t="s">
        <v>587</v>
      </c>
      <c r="C240" s="71" t="s">
        <v>71</v>
      </c>
      <c r="D240" s="71" t="s">
        <v>588</v>
      </c>
      <c r="E240" s="190" t="s">
        <v>589</v>
      </c>
      <c r="F240" s="71" t="s">
        <v>575</v>
      </c>
      <c r="G240" s="192">
        <v>1</v>
      </c>
      <c r="H240" s="91">
        <v>1000000</v>
      </c>
      <c r="I240" s="87">
        <f t="shared" si="247"/>
        <v>1000000</v>
      </c>
      <c r="J240" s="87">
        <f t="shared" si="248"/>
        <v>0</v>
      </c>
      <c r="K240" s="87">
        <f t="shared" si="249"/>
        <v>1000000</v>
      </c>
      <c r="L240" s="87">
        <f t="shared" si="250"/>
        <v>1000000</v>
      </c>
      <c r="M240" s="87">
        <f t="shared" si="251"/>
        <v>0</v>
      </c>
      <c r="N240" s="88" t="e">
        <f t="array" aca="1" ref="N240" ca="1">K240/(1-_xludf.XLOOKUP(Datos_Proyecto!$D$2,BD!$AE$2:$AE$5,BD!$AH$2:$AH$5,0,0))</f>
        <v>#NAME?</v>
      </c>
      <c r="O240" s="88" t="e">
        <f t="shared" ca="1" si="252"/>
        <v>#NAME?</v>
      </c>
      <c r="P240" s="172">
        <f>K240/Datos_Proyecto!$H$2</f>
        <v>270.27027027027026</v>
      </c>
      <c r="Q240" s="172">
        <f t="shared" si="253"/>
        <v>270.27027027027026</v>
      </c>
      <c r="R240" s="191" t="e">
        <f t="array" aca="1" ref="R240" ca="1">P240/(1-_xludf.XLOOKUP(Datos_Proyecto!$D$2,BD!$AE$2:$AE$5,BD!$AH$2:$AH$5,0,0))</f>
        <v>#NAME?</v>
      </c>
      <c r="S240" s="191" t="e">
        <f t="shared" ca="1" si="254"/>
        <v>#NAME?</v>
      </c>
      <c r="T240" s="126" t="e">
        <f t="shared" ca="1" si="255"/>
        <v>#NAME?</v>
      </c>
      <c r="U240" s="126" t="s">
        <v>66</v>
      </c>
      <c r="V240" s="64"/>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row>
    <row r="241" spans="1:54" ht="20" outlineLevel="1">
      <c r="A241" s="64"/>
      <c r="B241" s="71" t="s">
        <v>151</v>
      </c>
      <c r="C241" s="71" t="s">
        <v>71</v>
      </c>
      <c r="D241" s="71" t="s">
        <v>590</v>
      </c>
      <c r="E241" s="190" t="s">
        <v>591</v>
      </c>
      <c r="F241" s="71" t="s">
        <v>112</v>
      </c>
      <c r="G241" s="193">
        <f>Datos_Proyecto!D30</f>
        <v>0.3</v>
      </c>
      <c r="H241" s="91">
        <f t="array" aca="1" ref="H241" ca="1">IFERROR(_xludf.XLOOKUP(Datos_Proyecto!$D$29,BD!AY2:AY4,BD!AZ2:AZ4),0)*G241</f>
        <v>0</v>
      </c>
      <c r="I241" s="87">
        <f ca="1">H241</f>
        <v>0</v>
      </c>
      <c r="J241" s="87">
        <f>IF(C241="BT",0,I241*0.19)</f>
        <v>0</v>
      </c>
      <c r="K241" s="87">
        <f ca="1">I241+J241</f>
        <v>0</v>
      </c>
      <c r="L241" s="87">
        <f ca="1">K241</f>
        <v>0</v>
      </c>
      <c r="M241" s="87">
        <f>J241</f>
        <v>0</v>
      </c>
      <c r="N241" s="88" t="e">
        <f t="array" aca="1" ref="N241" ca="1">K241/(1-_xludf.XLOOKUP(Datos_Proyecto!$D$2,BD!$AE$2:$AE$5,BD!$AH$2:$AH$5,0,0))</f>
        <v>#NAME?</v>
      </c>
      <c r="O241" s="88" t="e">
        <f ca="1">N241</f>
        <v>#NAME?</v>
      </c>
      <c r="P241" s="172">
        <f ca="1">K241/Datos_Proyecto!$H$2</f>
        <v>0</v>
      </c>
      <c r="Q241" s="172">
        <f t="shared" ca="1" si="253"/>
        <v>0</v>
      </c>
      <c r="R241" s="191" t="e">
        <f t="array" aca="1" ref="R241" ca="1">P241/(1-_xludf.XLOOKUP(Datos_Proyecto!$D$2,BD!$AE$2:$AE$5,BD!$AH$2:$AH$5,0,0))</f>
        <v>#NAME?</v>
      </c>
      <c r="S241" s="191" t="e">
        <f ca="1">R241</f>
        <v>#NAME?</v>
      </c>
      <c r="T241" s="126" t="e">
        <f t="shared" ca="1" si="255"/>
        <v>#NAME?</v>
      </c>
      <c r="U241" s="126" t="s">
        <v>66</v>
      </c>
      <c r="V241" s="64"/>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row>
    <row r="242" spans="1:54" ht="20" outlineLevel="1">
      <c r="A242" s="64"/>
      <c r="B242" s="71" t="s">
        <v>151</v>
      </c>
      <c r="C242" s="71" t="s">
        <v>71</v>
      </c>
      <c r="D242" s="71" t="s">
        <v>592</v>
      </c>
      <c r="E242" s="190" t="s">
        <v>593</v>
      </c>
      <c r="F242" s="71" t="s">
        <v>594</v>
      </c>
      <c r="G242" s="194">
        <v>6000</v>
      </c>
      <c r="H242" s="91">
        <v>437.5</v>
      </c>
      <c r="I242" s="87">
        <f t="shared" ref="I242:I247" si="256">H242*G242</f>
        <v>2625000</v>
      </c>
      <c r="J242" s="87">
        <f t="shared" ref="J242:J247" si="257">IF(C242="BT",0,H242*0.19)</f>
        <v>0</v>
      </c>
      <c r="K242" s="87">
        <f t="shared" ref="K242:K247" si="258">H242+J242</f>
        <v>437.5</v>
      </c>
      <c r="L242" s="87">
        <f t="shared" ref="L242:L247" si="259">K242*G242</f>
        <v>2625000</v>
      </c>
      <c r="M242" s="87">
        <f t="shared" ref="M242:M247" si="260">J242*G242</f>
        <v>0</v>
      </c>
      <c r="N242" s="88" t="e">
        <f t="array" aca="1" ref="N242" ca="1">K242/(1-_xludf.XLOOKUP(Datos_Proyecto!$D$2,BD!$AE$2:$AE$5,BD!$AH$2:$AH$5,0,0))</f>
        <v>#NAME?</v>
      </c>
      <c r="O242" s="88" t="e">
        <f t="shared" ref="O242:O247" ca="1" si="261">N242*G242</f>
        <v>#NAME?</v>
      </c>
      <c r="P242" s="172">
        <f>K242/Datos_Proyecto!$H$2</f>
        <v>0.11824324324324324</v>
      </c>
      <c r="Q242" s="172">
        <f t="shared" si="253"/>
        <v>709.45945945945948</v>
      </c>
      <c r="R242" s="191" t="e">
        <f t="array" aca="1" ref="R242" ca="1">P242/(1-_xludf.XLOOKUP(Datos_Proyecto!$D$2,BD!$AE$2:$AE$5,BD!$AH$2:$AH$5,0,0))</f>
        <v>#NAME?</v>
      </c>
      <c r="S242" s="191" t="e">
        <f t="shared" ref="S242:S247" ca="1" si="262">R242*G242</f>
        <v>#NAME?</v>
      </c>
      <c r="T242" s="126" t="e">
        <f t="shared" ca="1" si="255"/>
        <v>#NAME?</v>
      </c>
      <c r="U242" s="126" t="s">
        <v>66</v>
      </c>
      <c r="V242" s="64"/>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row>
    <row r="243" spans="1:54" ht="20" outlineLevel="1">
      <c r="A243" s="64"/>
      <c r="B243" s="71" t="s">
        <v>151</v>
      </c>
      <c r="C243" s="71"/>
      <c r="D243" s="71" t="s">
        <v>595</v>
      </c>
      <c r="E243" s="190" t="s">
        <v>596</v>
      </c>
      <c r="F243" s="71" t="s">
        <v>279</v>
      </c>
      <c r="G243" s="194">
        <f>IF(Datos_Proyecto!$D$41="Sí",1,0)</f>
        <v>0</v>
      </c>
      <c r="H243" s="91">
        <f>SUMPRODUCT(G244:G247,H244:H247)</f>
        <v>0</v>
      </c>
      <c r="I243" s="87">
        <f t="shared" si="256"/>
        <v>0</v>
      </c>
      <c r="J243" s="87">
        <f t="shared" si="257"/>
        <v>0</v>
      </c>
      <c r="K243" s="87">
        <f t="shared" si="258"/>
        <v>0</v>
      </c>
      <c r="L243" s="87">
        <f t="shared" si="259"/>
        <v>0</v>
      </c>
      <c r="M243" s="87">
        <f t="shared" si="260"/>
        <v>0</v>
      </c>
      <c r="N243" s="88" t="e">
        <f t="array" aca="1" ref="N243" ca="1">K243/(1-_xludf.XLOOKUP(Datos_Proyecto!$D$2,BD!$AE$2:$AE$5,BD!$AH$2:$AH$5,0,0))</f>
        <v>#NAME?</v>
      </c>
      <c r="O243" s="88" t="e">
        <f t="shared" ca="1" si="261"/>
        <v>#NAME?</v>
      </c>
      <c r="P243" s="172">
        <f>K243/Datos_Proyecto!$H$2</f>
        <v>0</v>
      </c>
      <c r="Q243" s="172">
        <f t="shared" si="253"/>
        <v>0</v>
      </c>
      <c r="R243" s="191" t="e">
        <f t="array" aca="1" ref="R243" ca="1">P243/(1-_xludf.XLOOKUP(Datos_Proyecto!$D$2,BD!$AE$2:$AE$5,BD!$AH$2:$AH$5,0,0))</f>
        <v>#NAME?</v>
      </c>
      <c r="S243" s="191" t="e">
        <f t="shared" ca="1" si="262"/>
        <v>#NAME?</v>
      </c>
      <c r="T243" s="126" t="e">
        <f t="shared" ca="1" si="255"/>
        <v>#NAME?</v>
      </c>
      <c r="U243" s="126" t="s">
        <v>66</v>
      </c>
      <c r="V243" s="64"/>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row>
    <row r="244" spans="1:54" ht="20" hidden="1" outlineLevel="2">
      <c r="A244" s="64"/>
      <c r="B244" s="71"/>
      <c r="C244" s="71"/>
      <c r="D244" s="71" t="s">
        <v>597</v>
      </c>
      <c r="E244" s="190" t="s">
        <v>598</v>
      </c>
      <c r="F244" s="71" t="s">
        <v>594</v>
      </c>
      <c r="G244" s="194">
        <f>Datos_Proyecto!$D$43*Datos_Proyecto!$D$46</f>
        <v>0</v>
      </c>
      <c r="H244" s="91">
        <v>37500</v>
      </c>
      <c r="I244" s="87">
        <f t="shared" si="256"/>
        <v>0</v>
      </c>
      <c r="J244" s="87">
        <f t="shared" si="257"/>
        <v>7125</v>
      </c>
      <c r="K244" s="87">
        <f t="shared" si="258"/>
        <v>44625</v>
      </c>
      <c r="L244" s="87">
        <f t="shared" si="259"/>
        <v>0</v>
      </c>
      <c r="M244" s="87">
        <f t="shared" si="260"/>
        <v>0</v>
      </c>
      <c r="N244" s="88" t="e">
        <f t="array" aca="1" ref="N244" ca="1">K244/(1-_xludf.XLOOKUP(Datos_Proyecto!$D$2,BD!$AE$2:$AE$5,BD!$AH$2:$AH$5,0,0))</f>
        <v>#NAME?</v>
      </c>
      <c r="O244" s="88" t="e">
        <f t="shared" ca="1" si="261"/>
        <v>#NAME?</v>
      </c>
      <c r="P244" s="172">
        <f>K244/Datos_Proyecto!$H$2</f>
        <v>12.060810810810811</v>
      </c>
      <c r="Q244" s="172">
        <f t="shared" si="253"/>
        <v>0</v>
      </c>
      <c r="R244" s="191" t="e">
        <f t="array" aca="1" ref="R244" ca="1">P244/(1-_xludf.XLOOKUP(Datos_Proyecto!$D$2,BD!$AE$2:$AE$5,BD!$AH$2:$AH$5,0,0))</f>
        <v>#NAME?</v>
      </c>
      <c r="S244" s="191" t="e">
        <f t="shared" ca="1" si="262"/>
        <v>#NAME?</v>
      </c>
      <c r="T244" s="126" t="e">
        <f t="shared" ca="1" si="255"/>
        <v>#NAME?</v>
      </c>
      <c r="U244" s="126" t="s">
        <v>66</v>
      </c>
      <c r="V244" s="64"/>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row>
    <row r="245" spans="1:54" ht="20" hidden="1" outlineLevel="2">
      <c r="A245" s="64"/>
      <c r="B245" s="71"/>
      <c r="C245" s="71"/>
      <c r="D245" s="71" t="s">
        <v>599</v>
      </c>
      <c r="E245" s="190" t="s">
        <v>600</v>
      </c>
      <c r="F245" s="71" t="s">
        <v>601</v>
      </c>
      <c r="G245" s="194">
        <f>Datos_Proyecto!$D$43*Datos_Proyecto!$D$47</f>
        <v>0</v>
      </c>
      <c r="H245" s="91">
        <v>1020000</v>
      </c>
      <c r="I245" s="87">
        <f t="shared" si="256"/>
        <v>0</v>
      </c>
      <c r="J245" s="87">
        <f t="shared" si="257"/>
        <v>193800</v>
      </c>
      <c r="K245" s="87">
        <f t="shared" si="258"/>
        <v>1213800</v>
      </c>
      <c r="L245" s="87">
        <f t="shared" si="259"/>
        <v>0</v>
      </c>
      <c r="M245" s="87">
        <f t="shared" si="260"/>
        <v>0</v>
      </c>
      <c r="N245" s="88" t="e">
        <f t="array" aca="1" ref="N245" ca="1">K245/(1-_xludf.XLOOKUP(Datos_Proyecto!$D$2,BD!$AE$2:$AE$5,BD!$AH$2:$AH$5,0,0))</f>
        <v>#NAME?</v>
      </c>
      <c r="O245" s="88" t="e">
        <f t="shared" ca="1" si="261"/>
        <v>#NAME?</v>
      </c>
      <c r="P245" s="172">
        <f>K245/Datos_Proyecto!$H$2</f>
        <v>328.05405405405406</v>
      </c>
      <c r="Q245" s="172">
        <f t="shared" si="253"/>
        <v>0</v>
      </c>
      <c r="R245" s="191" t="e">
        <f t="array" aca="1" ref="R245" ca="1">P245/(1-_xludf.XLOOKUP(Datos_Proyecto!$D$2,BD!$AE$2:$AE$5,BD!$AH$2:$AH$5,0,0))</f>
        <v>#NAME?</v>
      </c>
      <c r="S245" s="191" t="e">
        <f t="shared" ca="1" si="262"/>
        <v>#NAME?</v>
      </c>
      <c r="T245" s="126" t="e">
        <f t="shared" ca="1" si="255"/>
        <v>#NAME?</v>
      </c>
      <c r="U245" s="126" t="s">
        <v>66</v>
      </c>
      <c r="V245" s="64"/>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row>
    <row r="246" spans="1:54" ht="20" hidden="1" outlineLevel="2">
      <c r="A246" s="64"/>
      <c r="B246" s="71"/>
      <c r="C246" s="71"/>
      <c r="D246" s="71" t="s">
        <v>602</v>
      </c>
      <c r="E246" s="190" t="s">
        <v>603</v>
      </c>
      <c r="F246" s="71" t="s">
        <v>601</v>
      </c>
      <c r="G246" s="194">
        <f>$G$245*65</f>
        <v>0</v>
      </c>
      <c r="H246" s="91">
        <v>8000</v>
      </c>
      <c r="I246" s="87">
        <f t="shared" si="256"/>
        <v>0</v>
      </c>
      <c r="J246" s="87">
        <f t="shared" si="257"/>
        <v>1520</v>
      </c>
      <c r="K246" s="87">
        <f t="shared" si="258"/>
        <v>9520</v>
      </c>
      <c r="L246" s="87">
        <f t="shared" si="259"/>
        <v>0</v>
      </c>
      <c r="M246" s="87">
        <f t="shared" si="260"/>
        <v>0</v>
      </c>
      <c r="N246" s="88" t="e">
        <f t="array" aca="1" ref="N246" ca="1">K246/(1-_xludf.XLOOKUP(Datos_Proyecto!$D$2,BD!$AE$2:$AE$5,BD!$AH$2:$AH$5,0,0))</f>
        <v>#NAME?</v>
      </c>
      <c r="O246" s="88" t="e">
        <f t="shared" ca="1" si="261"/>
        <v>#NAME?</v>
      </c>
      <c r="P246" s="172">
        <f>K246/Datos_Proyecto!$H$2</f>
        <v>2.5729729729729729</v>
      </c>
      <c r="Q246" s="172">
        <f t="shared" si="253"/>
        <v>0</v>
      </c>
      <c r="R246" s="191" t="e">
        <f t="array" aca="1" ref="R246" ca="1">P246/(1-_xludf.XLOOKUP(Datos_Proyecto!$D$2,BD!$AE$2:$AE$5,BD!$AH$2:$AH$5,0,0))</f>
        <v>#NAME?</v>
      </c>
      <c r="S246" s="191" t="e">
        <f t="shared" ca="1" si="262"/>
        <v>#NAME?</v>
      </c>
      <c r="T246" s="126" t="e">
        <f t="shared" ca="1" si="255"/>
        <v>#NAME?</v>
      </c>
      <c r="U246" s="126" t="s">
        <v>66</v>
      </c>
      <c r="V246" s="64"/>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row>
    <row r="247" spans="1:54" ht="20" hidden="1" outlineLevel="2">
      <c r="A247" s="64"/>
      <c r="B247" s="71"/>
      <c r="C247" s="71"/>
      <c r="D247" s="71" t="s">
        <v>604</v>
      </c>
      <c r="E247" s="190" t="s">
        <v>605</v>
      </c>
      <c r="F247" s="71" t="s">
        <v>594</v>
      </c>
      <c r="G247" s="194">
        <f>Datos_Proyecto!D48*Datos_Proyecto!D43</f>
        <v>0</v>
      </c>
      <c r="H247" s="91">
        <v>150000</v>
      </c>
      <c r="I247" s="87">
        <f t="shared" si="256"/>
        <v>0</v>
      </c>
      <c r="J247" s="87">
        <f t="shared" si="257"/>
        <v>28500</v>
      </c>
      <c r="K247" s="87">
        <f t="shared" si="258"/>
        <v>178500</v>
      </c>
      <c r="L247" s="87">
        <f t="shared" si="259"/>
        <v>0</v>
      </c>
      <c r="M247" s="87">
        <f t="shared" si="260"/>
        <v>0</v>
      </c>
      <c r="N247" s="88" t="e">
        <f t="array" aca="1" ref="N247" ca="1">K247/(1-_xludf.XLOOKUP(Datos_Proyecto!$D$2,BD!$AE$2:$AE$5,BD!$AH$2:$AH$5,0,0))</f>
        <v>#NAME?</v>
      </c>
      <c r="O247" s="88" t="e">
        <f t="shared" ca="1" si="261"/>
        <v>#NAME?</v>
      </c>
      <c r="P247" s="172">
        <f>K247/Datos_Proyecto!$H$2</f>
        <v>48.243243243243242</v>
      </c>
      <c r="Q247" s="172">
        <f t="shared" si="253"/>
        <v>0</v>
      </c>
      <c r="R247" s="191" t="e">
        <f t="array" aca="1" ref="R247" ca="1">P247/(1-_xludf.XLOOKUP(Datos_Proyecto!$D$2,BD!$AE$2:$AE$5,BD!$AH$2:$AH$5,0,0))</f>
        <v>#NAME?</v>
      </c>
      <c r="S247" s="191" t="e">
        <f t="shared" ca="1" si="262"/>
        <v>#NAME?</v>
      </c>
      <c r="T247" s="126" t="e">
        <f t="shared" ca="1" si="255"/>
        <v>#NAME?</v>
      </c>
      <c r="U247" s="126" t="s">
        <v>66</v>
      </c>
      <c r="V247" s="64"/>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row>
    <row r="248" spans="1:54" ht="20" collapsed="1">
      <c r="A248" s="64"/>
      <c r="B248" s="92"/>
      <c r="C248" s="92"/>
      <c r="D248" s="92" t="s">
        <v>606</v>
      </c>
      <c r="E248" s="93" t="s">
        <v>607</v>
      </c>
      <c r="F248" s="94"/>
      <c r="G248" s="94"/>
      <c r="H248" s="95">
        <f t="shared" ref="H248:T248" si="263">H249+H250+H252</f>
        <v>4026500</v>
      </c>
      <c r="I248" s="95">
        <f t="shared" si="263"/>
        <v>126448000</v>
      </c>
      <c r="J248" s="95">
        <f t="shared" si="263"/>
        <v>765035</v>
      </c>
      <c r="K248" s="95">
        <f t="shared" si="263"/>
        <v>4791535</v>
      </c>
      <c r="L248" s="95">
        <f t="shared" si="263"/>
        <v>150473120</v>
      </c>
      <c r="M248" s="95">
        <f t="shared" si="263"/>
        <v>24025120</v>
      </c>
      <c r="N248" s="97" t="e">
        <f t="shared" ca="1" si="263"/>
        <v>#NAME?</v>
      </c>
      <c r="O248" s="97" t="e">
        <f t="shared" ca="1" si="263"/>
        <v>#NAME?</v>
      </c>
      <c r="P248" s="95">
        <f t="shared" si="263"/>
        <v>1295.0094594594593</v>
      </c>
      <c r="Q248" s="95">
        <f t="shared" si="263"/>
        <v>40668.410810810812</v>
      </c>
      <c r="R248" s="95" t="e">
        <f t="shared" ca="1" si="263"/>
        <v>#NAME?</v>
      </c>
      <c r="S248" s="95" t="e">
        <f t="shared" ca="1" si="263"/>
        <v>#NAME?</v>
      </c>
      <c r="T248" s="121" t="e">
        <f t="shared" ca="1" si="263"/>
        <v>#NAME?</v>
      </c>
      <c r="U248" s="121" t="s">
        <v>66</v>
      </c>
      <c r="V248" s="101"/>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71"/>
      <c r="AZ248" s="71"/>
      <c r="BA248" s="71"/>
      <c r="BB248" s="71"/>
    </row>
    <row r="249" spans="1:54" ht="20" outlineLevel="1">
      <c r="A249" s="64"/>
      <c r="B249" s="71" t="s">
        <v>608</v>
      </c>
      <c r="C249" s="71"/>
      <c r="D249" s="71" t="s">
        <v>609</v>
      </c>
      <c r="E249" s="190" t="s">
        <v>610</v>
      </c>
      <c r="F249" s="71" t="s">
        <v>154</v>
      </c>
      <c r="G249" s="71">
        <f>Datos_Proyecto!D25</f>
        <v>432</v>
      </c>
      <c r="H249" s="91">
        <v>276500</v>
      </c>
      <c r="I249" s="87">
        <f t="shared" ref="I249:I252" si="264">H249*G249</f>
        <v>119448000</v>
      </c>
      <c r="J249" s="87">
        <f t="shared" ref="J249:J252" si="265">IF(C249="BT",0,H249*0.19)</f>
        <v>52535</v>
      </c>
      <c r="K249" s="87">
        <f t="shared" ref="K249:K252" si="266">H249+J249</f>
        <v>329035</v>
      </c>
      <c r="L249" s="87">
        <f t="shared" ref="L249:L252" si="267">K249*G249</f>
        <v>142143120</v>
      </c>
      <c r="M249" s="87">
        <f t="shared" ref="M249:M252" si="268">J249*G249</f>
        <v>22695120</v>
      </c>
      <c r="N249" s="88" t="e">
        <f t="array" aca="1" ref="N249" ca="1">K249/(1-_xludf.XLOOKUP(Datos_Proyecto!$D$2,BD!$AE$2:$AE$5,BD!$AH$2:$AH$5,0,0))</f>
        <v>#NAME?</v>
      </c>
      <c r="O249" s="88" t="e">
        <f t="shared" ref="O249:O252" ca="1" si="269">N249*G249</f>
        <v>#NAME?</v>
      </c>
      <c r="P249" s="172">
        <f>K249/Datos_Proyecto!$H$2</f>
        <v>88.928378378378383</v>
      </c>
      <c r="Q249" s="172">
        <f t="shared" ref="Q249:Q252" si="270">G249*P249</f>
        <v>38417.059459459459</v>
      </c>
      <c r="R249" s="191" t="e">
        <f t="array" aca="1" ref="R249" ca="1">P249/(1-_xludf.XLOOKUP(Datos_Proyecto!$D$2,BD!$AE$2:$AE$5,BD!$AH$2:$AH$5,0,0))</f>
        <v>#NAME?</v>
      </c>
      <c r="S249" s="191" t="e">
        <f t="shared" ref="S249:S252" ca="1" si="271">R249*G249</f>
        <v>#NAME?</v>
      </c>
      <c r="T249" s="126" t="e">
        <f t="shared" ref="T249:T252" ca="1" si="272">O249</f>
        <v>#NAME?</v>
      </c>
      <c r="U249" s="126" t="s">
        <v>66</v>
      </c>
      <c r="V249" s="64"/>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row>
    <row r="250" spans="1:54" ht="20" outlineLevel="1">
      <c r="A250" s="64"/>
      <c r="B250" s="71" t="s">
        <v>151</v>
      </c>
      <c r="C250" s="71"/>
      <c r="D250" s="71" t="s">
        <v>611</v>
      </c>
      <c r="E250" s="190" t="s">
        <v>612</v>
      </c>
      <c r="F250" s="71" t="s">
        <v>94</v>
      </c>
      <c r="G250" s="71">
        <v>2</v>
      </c>
      <c r="H250" s="91">
        <v>3500000</v>
      </c>
      <c r="I250" s="87">
        <f t="shared" si="264"/>
        <v>7000000</v>
      </c>
      <c r="J250" s="87">
        <f t="shared" si="265"/>
        <v>665000</v>
      </c>
      <c r="K250" s="87">
        <f t="shared" si="266"/>
        <v>4165000</v>
      </c>
      <c r="L250" s="87">
        <f t="shared" si="267"/>
        <v>8330000</v>
      </c>
      <c r="M250" s="87">
        <f t="shared" si="268"/>
        <v>1330000</v>
      </c>
      <c r="N250" s="88" t="e">
        <f t="array" aca="1" ref="N250" ca="1">K250/(1-_xludf.XLOOKUP(Datos_Proyecto!$D$2,BD!$AE$2:$AE$5,BD!AH213:AH216,0,0))</f>
        <v>#NAME?</v>
      </c>
      <c r="O250" s="88" t="e">
        <f t="shared" ca="1" si="269"/>
        <v>#NAME?</v>
      </c>
      <c r="P250" s="172">
        <f>K250/Datos_Proyecto!$H$2</f>
        <v>1125.6756756756756</v>
      </c>
      <c r="Q250" s="172">
        <f t="shared" si="270"/>
        <v>2251.3513513513512</v>
      </c>
      <c r="R250" s="191" t="e">
        <f t="array" aca="1" ref="R250" ca="1">P250/(1-_xludf.XLOOKUP(Datos_Proyecto!$D$2,BD!$AE$2:$AE$5,BD!$AH$2:$AH$5,0,0))</f>
        <v>#NAME?</v>
      </c>
      <c r="S250" s="191" t="e">
        <f t="shared" ca="1" si="271"/>
        <v>#NAME?</v>
      </c>
      <c r="T250" s="126" t="e">
        <f t="shared" ca="1" si="272"/>
        <v>#NAME?</v>
      </c>
      <c r="U250" s="126" t="s">
        <v>66</v>
      </c>
      <c r="V250" s="64"/>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row>
    <row r="251" spans="1:54" ht="20" outlineLevel="1">
      <c r="A251" s="165"/>
      <c r="B251" s="36" t="s">
        <v>151</v>
      </c>
      <c r="C251" s="36"/>
      <c r="D251" s="195" t="s">
        <v>613</v>
      </c>
      <c r="E251" s="196" t="s">
        <v>614</v>
      </c>
      <c r="F251" s="195" t="s">
        <v>112</v>
      </c>
      <c r="G251" s="195">
        <v>0</v>
      </c>
      <c r="H251" s="197">
        <v>10000000</v>
      </c>
      <c r="I251" s="170">
        <f t="shared" si="264"/>
        <v>0</v>
      </c>
      <c r="J251" s="170">
        <f t="shared" si="265"/>
        <v>1900000</v>
      </c>
      <c r="K251" s="170">
        <f t="shared" si="266"/>
        <v>11900000</v>
      </c>
      <c r="L251" s="170">
        <f t="shared" si="267"/>
        <v>0</v>
      </c>
      <c r="M251" s="170">
        <f t="shared" si="268"/>
        <v>0</v>
      </c>
      <c r="N251" s="171" t="e">
        <f t="array" aca="1" ref="N251" ca="1">K251/(1-_xludf.XLOOKUP(Datos_Proyecto!$D$2,BD!$AE$2:$AE$5,BD!$AH$2:$AH$5,0,0))</f>
        <v>#NAME?</v>
      </c>
      <c r="O251" s="171" t="e">
        <f t="shared" ca="1" si="269"/>
        <v>#NAME?</v>
      </c>
      <c r="P251" s="172">
        <f>K251/Datos_Proyecto!$H$2</f>
        <v>3216.2162162162163</v>
      </c>
      <c r="Q251" s="172">
        <f t="shared" si="270"/>
        <v>0</v>
      </c>
      <c r="R251" s="191" t="e">
        <f t="array" aca="1" ref="R251" ca="1">P251/(1-_xludf.XLOOKUP(Datos_Proyecto!$D$2,BD!$AE$2:$AE$5,BD!$AH$2:$AH$5,0,0))</f>
        <v>#NAME?</v>
      </c>
      <c r="S251" s="191" t="e">
        <f t="shared" ca="1" si="271"/>
        <v>#NAME?</v>
      </c>
      <c r="T251" s="174" t="e">
        <f t="shared" ca="1" si="272"/>
        <v>#NAME?</v>
      </c>
      <c r="U251" s="174" t="s">
        <v>66</v>
      </c>
      <c r="V251" s="165"/>
      <c r="W251" s="36"/>
      <c r="X251" s="36"/>
      <c r="Y251" s="36"/>
      <c r="Z251" s="36"/>
      <c r="AA251" s="36"/>
      <c r="AB251" s="36"/>
      <c r="AC251" s="36"/>
      <c r="AD251" s="36"/>
      <c r="AE251" s="36"/>
      <c r="AF251" s="36"/>
      <c r="AG251" s="36"/>
      <c r="AH251" s="36"/>
      <c r="AI251" s="36"/>
      <c r="AJ251" s="36"/>
      <c r="AK251" s="36"/>
      <c r="AL251" s="36"/>
      <c r="AM251" s="36"/>
      <c r="AN251" s="36"/>
      <c r="AO251" s="36"/>
      <c r="AP251" s="36"/>
      <c r="AQ251" s="36"/>
      <c r="AR251" s="36"/>
      <c r="AS251" s="36"/>
      <c r="AT251" s="36"/>
      <c r="AU251" s="36"/>
      <c r="AV251" s="36"/>
      <c r="AW251" s="36"/>
      <c r="AX251" s="36"/>
      <c r="AY251" s="36"/>
      <c r="AZ251" s="36"/>
      <c r="BA251" s="36"/>
      <c r="BB251" s="36"/>
    </row>
    <row r="252" spans="1:54" ht="20" outlineLevel="1">
      <c r="A252" s="64"/>
      <c r="B252" s="71" t="s">
        <v>151</v>
      </c>
      <c r="C252" s="71"/>
      <c r="D252" s="71" t="s">
        <v>611</v>
      </c>
      <c r="E252" s="190" t="s">
        <v>615</v>
      </c>
      <c r="F252" s="71" t="s">
        <v>154</v>
      </c>
      <c r="G252" s="71">
        <v>0</v>
      </c>
      <c r="H252" s="198">
        <v>250000</v>
      </c>
      <c r="I252" s="87">
        <f t="shared" si="264"/>
        <v>0</v>
      </c>
      <c r="J252" s="87">
        <f t="shared" si="265"/>
        <v>47500</v>
      </c>
      <c r="K252" s="87">
        <f t="shared" si="266"/>
        <v>297500</v>
      </c>
      <c r="L252" s="87">
        <f t="shared" si="267"/>
        <v>0</v>
      </c>
      <c r="M252" s="87">
        <f t="shared" si="268"/>
        <v>0</v>
      </c>
      <c r="N252" s="88" t="e">
        <f t="array" aca="1" ref="N252" ca="1">K252/(1-_xludf.XLOOKUP(Datos_Proyecto!$D$2,BD!$AE$2:$AE$5,BD!$AH$2:$AH$5,0,0))</f>
        <v>#NAME?</v>
      </c>
      <c r="O252" s="88" t="e">
        <f t="shared" ca="1" si="269"/>
        <v>#NAME?</v>
      </c>
      <c r="P252" s="172">
        <f>K252/Datos_Proyecto!$H$2</f>
        <v>80.405405405405403</v>
      </c>
      <c r="Q252" s="172">
        <f t="shared" si="270"/>
        <v>0</v>
      </c>
      <c r="R252" s="191" t="e">
        <f t="array" aca="1" ref="R252" ca="1">P252/(1-_xludf.XLOOKUP(Datos_Proyecto!$D$2,BD!$AE$2:$AE$5,BD!$AH$2:$AH$5,0,0))</f>
        <v>#NAME?</v>
      </c>
      <c r="S252" s="191" t="e">
        <f t="shared" ca="1" si="271"/>
        <v>#NAME?</v>
      </c>
      <c r="T252" s="126" t="e">
        <f t="shared" ca="1" si="272"/>
        <v>#NAME?</v>
      </c>
      <c r="U252" s="126" t="s">
        <v>66</v>
      </c>
      <c r="V252" s="64"/>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row>
    <row r="253" spans="1:54" ht="20">
      <c r="A253" s="64"/>
      <c r="B253" s="92"/>
      <c r="C253" s="92"/>
      <c r="D253" s="92" t="s">
        <v>616</v>
      </c>
      <c r="E253" s="93" t="s">
        <v>617</v>
      </c>
      <c r="F253" s="94"/>
      <c r="G253" s="94"/>
      <c r="H253" s="95">
        <f t="shared" ref="H253:T253" si="273">H254+H255</f>
        <v>6562500</v>
      </c>
      <c r="I253" s="95">
        <f t="shared" si="273"/>
        <v>10208333.333333334</v>
      </c>
      <c r="J253" s="95">
        <f t="shared" si="273"/>
        <v>1246875</v>
      </c>
      <c r="K253" s="95">
        <f t="shared" si="273"/>
        <v>7809375.0000000009</v>
      </c>
      <c r="L253" s="95">
        <f t="shared" si="273"/>
        <v>12147916.666666668</v>
      </c>
      <c r="M253" s="95">
        <f t="shared" si="273"/>
        <v>1939583.3333333335</v>
      </c>
      <c r="N253" s="97" t="e">
        <f t="shared" ca="1" si="273"/>
        <v>#NAME?</v>
      </c>
      <c r="O253" s="97" t="e">
        <f t="shared" ca="1" si="273"/>
        <v>#NAME?</v>
      </c>
      <c r="P253" s="95">
        <f t="shared" si="273"/>
        <v>2110.6418918918921</v>
      </c>
      <c r="Q253" s="95">
        <f t="shared" si="273"/>
        <v>3283.2207207207211</v>
      </c>
      <c r="R253" s="95" t="e">
        <f t="shared" ca="1" si="273"/>
        <v>#NAME?</v>
      </c>
      <c r="S253" s="95" t="e">
        <f t="shared" ca="1" si="273"/>
        <v>#NAME?</v>
      </c>
      <c r="T253" s="121" t="e">
        <f t="shared" ca="1" si="273"/>
        <v>#NAME?</v>
      </c>
      <c r="U253" s="121" t="s">
        <v>66</v>
      </c>
      <c r="V253" s="101"/>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71"/>
      <c r="AZ253" s="71"/>
      <c r="BA253" s="71"/>
      <c r="BB253" s="71"/>
    </row>
    <row r="254" spans="1:54" ht="20" outlineLevel="1">
      <c r="A254" s="64"/>
      <c r="B254" s="71" t="s">
        <v>151</v>
      </c>
      <c r="C254" s="71"/>
      <c r="D254" s="71" t="s">
        <v>556</v>
      </c>
      <c r="E254" s="190" t="s">
        <v>618</v>
      </c>
      <c r="F254" s="71" t="s">
        <v>94</v>
      </c>
      <c r="G254" s="71">
        <v>2</v>
      </c>
      <c r="H254" s="91">
        <v>3645833.3333333335</v>
      </c>
      <c r="I254" s="87">
        <f t="shared" ref="I254:I255" si="274">H254*G254</f>
        <v>7291666.666666667</v>
      </c>
      <c r="J254" s="87">
        <f t="shared" ref="J254:J255" si="275">IF(C254="BT",0,H254*0.19)</f>
        <v>692708.33333333337</v>
      </c>
      <c r="K254" s="87">
        <f t="shared" ref="K254:K255" si="276">H254+J254</f>
        <v>4338541.666666667</v>
      </c>
      <c r="L254" s="87">
        <f t="shared" ref="L254:L255" si="277">K254*G254</f>
        <v>8677083.333333334</v>
      </c>
      <c r="M254" s="87">
        <f t="shared" ref="M254:M255" si="278">J254*G254</f>
        <v>1385416.6666666667</v>
      </c>
      <c r="N254" s="88" t="e">
        <f t="array" aca="1" ref="N254" ca="1">K254/(1-_xludf.XLOOKUP(Datos_Proyecto!$D$2,BD!$AE$2:$AE$5,BD!$AH$2:$AH$5,0,0))</f>
        <v>#NAME?</v>
      </c>
      <c r="O254" s="88" t="e">
        <f t="shared" ref="O254:O255" ca="1" si="279">N254*G254</f>
        <v>#NAME?</v>
      </c>
      <c r="P254" s="172">
        <f>K254/Datos_Proyecto!$H$2</f>
        <v>1172.5788288288288</v>
      </c>
      <c r="Q254" s="172">
        <f t="shared" ref="Q254:Q255" si="280">G254*P254</f>
        <v>2345.1576576576576</v>
      </c>
      <c r="R254" s="191" t="e">
        <f t="array" aca="1" ref="R254" ca="1">P254/(1-_xludf.XLOOKUP(Datos_Proyecto!$D$2,BD!$AE$2:$AE$5,BD!$AH$2:$AH$5,0,0))</f>
        <v>#NAME?</v>
      </c>
      <c r="S254" s="191" t="e">
        <f t="shared" ref="S254:S255" ca="1" si="281">R254*G254</f>
        <v>#NAME?</v>
      </c>
      <c r="T254" s="126" t="e">
        <f t="shared" ref="T254:T255" ca="1" si="282">O254</f>
        <v>#NAME?</v>
      </c>
      <c r="U254" s="126" t="s">
        <v>66</v>
      </c>
      <c r="V254" s="64"/>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row>
    <row r="255" spans="1:54" ht="20" outlineLevel="1">
      <c r="A255" s="64"/>
      <c r="B255" s="71" t="s">
        <v>151</v>
      </c>
      <c r="C255" s="71"/>
      <c r="D255" s="71" t="s">
        <v>619</v>
      </c>
      <c r="E255" s="190" t="s">
        <v>620</v>
      </c>
      <c r="F255" s="71" t="s">
        <v>94</v>
      </c>
      <c r="G255" s="71">
        <v>1</v>
      </c>
      <c r="H255" s="91">
        <v>2916666.666666667</v>
      </c>
      <c r="I255" s="87">
        <f t="shared" si="274"/>
        <v>2916666.666666667</v>
      </c>
      <c r="J255" s="87">
        <f t="shared" si="275"/>
        <v>554166.66666666674</v>
      </c>
      <c r="K255" s="87">
        <f t="shared" si="276"/>
        <v>3470833.333333334</v>
      </c>
      <c r="L255" s="87">
        <f t="shared" si="277"/>
        <v>3470833.333333334</v>
      </c>
      <c r="M255" s="87">
        <f t="shared" si="278"/>
        <v>554166.66666666674</v>
      </c>
      <c r="N255" s="88" t="e">
        <f t="array" aca="1" ref="N255" ca="1">K255/(1-_xludf.XLOOKUP(Datos_Proyecto!$D$2,BD!$AE$2:$AE$5,BD!$AH$2:$AH$5,0,0))</f>
        <v>#NAME?</v>
      </c>
      <c r="O255" s="88" t="e">
        <f t="shared" ca="1" si="279"/>
        <v>#NAME?</v>
      </c>
      <c r="P255" s="172">
        <f>K255/Datos_Proyecto!$H$2</f>
        <v>938.06306306306328</v>
      </c>
      <c r="Q255" s="172">
        <f t="shared" si="280"/>
        <v>938.06306306306328</v>
      </c>
      <c r="R255" s="191" t="e">
        <f t="array" aca="1" ref="R255" ca="1">P255/(1-_xludf.XLOOKUP(Datos_Proyecto!$D$2,BD!$AE$2:$AE$5,BD!$AH$2:$AH$5,0,0))</f>
        <v>#NAME?</v>
      </c>
      <c r="S255" s="191" t="e">
        <f t="shared" ca="1" si="281"/>
        <v>#NAME?</v>
      </c>
      <c r="T255" s="126" t="e">
        <f t="shared" ca="1" si="282"/>
        <v>#NAME?</v>
      </c>
      <c r="U255" s="126" t="s">
        <v>66</v>
      </c>
      <c r="V255" s="64"/>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row>
    <row r="256" spans="1:54" ht="20">
      <c r="A256" s="64"/>
      <c r="B256" s="199"/>
      <c r="C256" s="199"/>
      <c r="D256" s="199" t="s">
        <v>621</v>
      </c>
      <c r="E256" s="93" t="s">
        <v>622</v>
      </c>
      <c r="F256" s="200"/>
      <c r="G256" s="200"/>
      <c r="H256" s="120">
        <f t="shared" ref="H256:T256" si="283">H257+H261+H269+H271+H274+H276</f>
        <v>34002589.583333336</v>
      </c>
      <c r="I256" s="120">
        <f t="shared" si="283"/>
        <v>149751432.50999999</v>
      </c>
      <c r="J256" s="120">
        <f t="shared" si="283"/>
        <v>4907526.625</v>
      </c>
      <c r="K256" s="120">
        <f t="shared" si="283"/>
        <v>38910116.208333336</v>
      </c>
      <c r="L256" s="120">
        <f t="shared" si="283"/>
        <v>176651239.29106665</v>
      </c>
      <c r="M256" s="120">
        <f t="shared" si="283"/>
        <v>26899806.781066664</v>
      </c>
      <c r="N256" s="121" t="e">
        <f t="shared" ca="1" si="283"/>
        <v>#NAME?</v>
      </c>
      <c r="O256" s="121" t="e">
        <f t="shared" ca="1" si="283"/>
        <v>#NAME?</v>
      </c>
      <c r="P256" s="120">
        <f t="shared" si="283"/>
        <v>10516.247623873875</v>
      </c>
      <c r="Q256" s="120">
        <f t="shared" si="283"/>
        <v>47743.578186774772</v>
      </c>
      <c r="R256" s="120" t="e">
        <f t="shared" ca="1" si="283"/>
        <v>#NAME?</v>
      </c>
      <c r="S256" s="120" t="e">
        <f t="shared" ca="1" si="283"/>
        <v>#NAME?</v>
      </c>
      <c r="T256" s="121" t="e">
        <f t="shared" ca="1" si="283"/>
        <v>#NAME?</v>
      </c>
      <c r="U256" s="121" t="s">
        <v>66</v>
      </c>
      <c r="V256" s="101"/>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71"/>
      <c r="AZ256" s="71"/>
      <c r="BA256" s="71"/>
      <c r="BB256" s="71"/>
    </row>
    <row r="257" spans="1:54" ht="20" outlineLevel="1">
      <c r="A257" s="64"/>
      <c r="B257" s="92"/>
      <c r="C257" s="92"/>
      <c r="D257" s="92" t="s">
        <v>621</v>
      </c>
      <c r="E257" s="93" t="s">
        <v>623</v>
      </c>
      <c r="F257" s="94"/>
      <c r="G257" s="94"/>
      <c r="H257" s="120">
        <f t="shared" ref="H257:T257" si="284">SUM(H258:H260)</f>
        <v>1238029.1666666667</v>
      </c>
      <c r="I257" s="120">
        <f t="shared" si="284"/>
        <v>41528883.333333336</v>
      </c>
      <c r="J257" s="120">
        <f t="shared" si="284"/>
        <v>235225.54166666669</v>
      </c>
      <c r="K257" s="120">
        <f t="shared" si="284"/>
        <v>1473254.7083333335</v>
      </c>
      <c r="L257" s="120">
        <f t="shared" si="284"/>
        <v>49419371.166666664</v>
      </c>
      <c r="M257" s="120">
        <f t="shared" si="284"/>
        <v>7890487.833333333</v>
      </c>
      <c r="N257" s="97">
        <f t="shared" si="284"/>
        <v>1655342.3689138577</v>
      </c>
      <c r="O257" s="97">
        <f t="shared" si="284"/>
        <v>55527383.333333336</v>
      </c>
      <c r="P257" s="95">
        <f t="shared" si="284"/>
        <v>398.17694819819826</v>
      </c>
      <c r="Q257" s="95">
        <f t="shared" si="284"/>
        <v>13356.586801801801</v>
      </c>
      <c r="R257" s="97" t="e">
        <f t="shared" ca="1" si="284"/>
        <v>#NAME?</v>
      </c>
      <c r="S257" s="97" t="e">
        <f t="shared" ca="1" si="284"/>
        <v>#NAME?</v>
      </c>
      <c r="T257" s="121">
        <f t="shared" si="284"/>
        <v>55527383.333333336</v>
      </c>
      <c r="U257" s="121" t="s">
        <v>66</v>
      </c>
      <c r="V257" s="101"/>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71"/>
      <c r="AZ257" s="71"/>
      <c r="BA257" s="71"/>
      <c r="BB257" s="71"/>
    </row>
    <row r="258" spans="1:54" ht="20" outlineLevel="2">
      <c r="A258" s="64"/>
      <c r="B258" s="201" t="s">
        <v>572</v>
      </c>
      <c r="C258" s="71"/>
      <c r="D258" s="71" t="s">
        <v>560</v>
      </c>
      <c r="E258" s="190" t="s">
        <v>574</v>
      </c>
      <c r="F258" s="71" t="s">
        <v>575</v>
      </c>
      <c r="G258" s="192">
        <v>0.5</v>
      </c>
      <c r="H258" s="91">
        <v>1041666.6666666667</v>
      </c>
      <c r="I258" s="87">
        <f t="shared" ref="I258:I260" si="285">H258*G258</f>
        <v>520833.33333333337</v>
      </c>
      <c r="J258" s="87">
        <f t="shared" ref="J258:J260" si="286">IF(C258="BT",0,H258*0.19)</f>
        <v>197916.66666666669</v>
      </c>
      <c r="K258" s="87">
        <f t="shared" ref="K258:K260" si="287">H258+J258</f>
        <v>1239583.3333333335</v>
      </c>
      <c r="L258" s="87">
        <f t="shared" ref="L258:L260" si="288">K258*G258</f>
        <v>619791.66666666674</v>
      </c>
      <c r="M258" s="87">
        <f t="shared" ref="M258:M260" si="289">J258*G258</f>
        <v>98958.333333333343</v>
      </c>
      <c r="N258" s="88">
        <f t="shared" ref="N258:N260" si="290">K258/(1-0.11)</f>
        <v>1392790.2621722848</v>
      </c>
      <c r="O258" s="88">
        <f t="shared" ref="O258:O260" si="291">N258*G258</f>
        <v>696395.13108614238</v>
      </c>
      <c r="P258" s="172">
        <f>K258/Datos_Proyecto!$H$2</f>
        <v>335.02252252252259</v>
      </c>
      <c r="Q258" s="172">
        <f t="shared" ref="Q258:Q260" si="292">G258*P258</f>
        <v>167.5112612612613</v>
      </c>
      <c r="R258" s="173" t="e">
        <f t="array" aca="1" ref="R258" ca="1">P258/(1-_xludf.XLOOKUP(Datos_Proyecto!$D$2,BD!$AE$2:$AE$5,BD!$AH$2:$AH$5,0,0))</f>
        <v>#NAME?</v>
      </c>
      <c r="S258" s="173" t="e">
        <f t="shared" ref="S258:S260" ca="1" si="293">R258*G258</f>
        <v>#NAME?</v>
      </c>
      <c r="T258" s="126">
        <f t="shared" ref="T258:T260" si="294">O258</f>
        <v>696395.13108614238</v>
      </c>
      <c r="U258" s="126" t="s">
        <v>66</v>
      </c>
      <c r="V258" s="64"/>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row>
    <row r="259" spans="1:54" ht="20" outlineLevel="2">
      <c r="A259" s="64"/>
      <c r="B259" s="71"/>
      <c r="C259" s="71"/>
      <c r="D259" s="71" t="s">
        <v>624</v>
      </c>
      <c r="E259" s="190" t="s">
        <v>625</v>
      </c>
      <c r="F259" s="71" t="s">
        <v>594</v>
      </c>
      <c r="G259" s="192">
        <f>Datos_Proyecto!D36*Datos_Proyecto!D37*Datos_Proyecto!D38</f>
        <v>180</v>
      </c>
      <c r="H259" s="91">
        <v>39062.5</v>
      </c>
      <c r="I259" s="87">
        <f t="shared" si="285"/>
        <v>7031250</v>
      </c>
      <c r="J259" s="87">
        <f t="shared" si="286"/>
        <v>7421.875</v>
      </c>
      <c r="K259" s="87">
        <f t="shared" si="287"/>
        <v>46484.375</v>
      </c>
      <c r="L259" s="87">
        <f t="shared" si="288"/>
        <v>8367187.5</v>
      </c>
      <c r="M259" s="87">
        <f t="shared" si="289"/>
        <v>1335937.5</v>
      </c>
      <c r="N259" s="88">
        <f t="shared" si="290"/>
        <v>52229.634831460673</v>
      </c>
      <c r="O259" s="88">
        <f t="shared" si="291"/>
        <v>9401334.2696629204</v>
      </c>
      <c r="P259" s="172">
        <f>K259/Datos_Proyecto!$H$2</f>
        <v>12.563344594594595</v>
      </c>
      <c r="Q259" s="172">
        <f t="shared" si="292"/>
        <v>2261.4020270270271</v>
      </c>
      <c r="R259" s="173" t="e">
        <f t="array" aca="1" ref="R259" ca="1">P259/(1-_xludf.XLOOKUP(Datos_Proyecto!$D$2,BD!$AE$2:$AE$5,BD!$AH$2:$AH$5,0,0))</f>
        <v>#NAME?</v>
      </c>
      <c r="S259" s="173" t="e">
        <f t="shared" ca="1" si="293"/>
        <v>#NAME?</v>
      </c>
      <c r="T259" s="126">
        <f t="shared" si="294"/>
        <v>9401334.2696629204</v>
      </c>
      <c r="U259" s="126" t="s">
        <v>66</v>
      </c>
      <c r="V259" s="64"/>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row>
    <row r="260" spans="1:54" ht="20" outlineLevel="2">
      <c r="A260" s="64"/>
      <c r="B260" s="71"/>
      <c r="C260" s="71"/>
      <c r="D260" s="71" t="s">
        <v>626</v>
      </c>
      <c r="E260" s="190" t="s">
        <v>627</v>
      </c>
      <c r="F260" s="71" t="s">
        <v>594</v>
      </c>
      <c r="G260" s="192">
        <f>Datos_Proyecto!D39</f>
        <v>216</v>
      </c>
      <c r="H260" s="91">
        <v>157300</v>
      </c>
      <c r="I260" s="87">
        <f t="shared" si="285"/>
        <v>33976800</v>
      </c>
      <c r="J260" s="87">
        <f t="shared" si="286"/>
        <v>29887</v>
      </c>
      <c r="K260" s="87">
        <f t="shared" si="287"/>
        <v>187187</v>
      </c>
      <c r="L260" s="87">
        <f t="shared" si="288"/>
        <v>40432392</v>
      </c>
      <c r="M260" s="87">
        <f t="shared" si="289"/>
        <v>6455592</v>
      </c>
      <c r="N260" s="88">
        <f t="shared" si="290"/>
        <v>210322.47191011236</v>
      </c>
      <c r="O260" s="88">
        <f t="shared" si="291"/>
        <v>45429653.932584271</v>
      </c>
      <c r="P260" s="172">
        <f>K260/Datos_Proyecto!$H$2</f>
        <v>50.591081081081079</v>
      </c>
      <c r="Q260" s="172">
        <f t="shared" si="292"/>
        <v>10927.673513513513</v>
      </c>
      <c r="R260" s="173" t="e">
        <f t="array" aca="1" ref="R260" ca="1">P260/(1-_xludf.XLOOKUP(Datos_Proyecto!$D$2,BD!$AE$2:$AE$5,BD!$AH$2:$AH$5,0,0))</f>
        <v>#NAME?</v>
      </c>
      <c r="S260" s="173" t="e">
        <f t="shared" ca="1" si="293"/>
        <v>#NAME?</v>
      </c>
      <c r="T260" s="126">
        <f t="shared" si="294"/>
        <v>45429653.932584271</v>
      </c>
      <c r="U260" s="126" t="s">
        <v>66</v>
      </c>
      <c r="V260" s="64"/>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row>
    <row r="261" spans="1:54" ht="20" outlineLevel="1">
      <c r="A261" s="64"/>
      <c r="B261" s="92"/>
      <c r="C261" s="92"/>
      <c r="D261" s="92" t="s">
        <v>628</v>
      </c>
      <c r="E261" s="93" t="s">
        <v>629</v>
      </c>
      <c r="F261" s="94"/>
      <c r="G261" s="94"/>
      <c r="H261" s="120">
        <f t="shared" ref="H261:T261" si="295">SUM(H262:H268)</f>
        <v>8700000</v>
      </c>
      <c r="I261" s="120">
        <f t="shared" si="295"/>
        <v>76222313.75999999</v>
      </c>
      <c r="J261" s="120">
        <f t="shared" si="295"/>
        <v>1653000</v>
      </c>
      <c r="K261" s="120">
        <f t="shared" si="295"/>
        <v>10353000</v>
      </c>
      <c r="L261" s="120">
        <f t="shared" si="295"/>
        <v>90704553.37439999</v>
      </c>
      <c r="M261" s="120">
        <f t="shared" si="295"/>
        <v>14482239.614399999</v>
      </c>
      <c r="N261" s="97" t="e">
        <f t="shared" ca="1" si="295"/>
        <v>#NAME?</v>
      </c>
      <c r="O261" s="97" t="e">
        <f t="shared" ca="1" si="295"/>
        <v>#NAME?</v>
      </c>
      <c r="P261" s="95">
        <f t="shared" si="295"/>
        <v>2798.1081081081084</v>
      </c>
      <c r="Q261" s="95">
        <f t="shared" si="295"/>
        <v>24514.744155243243</v>
      </c>
      <c r="R261" s="97" t="e">
        <f t="shared" ca="1" si="295"/>
        <v>#NAME?</v>
      </c>
      <c r="S261" s="97" t="e">
        <f t="shared" ca="1" si="295"/>
        <v>#NAME?</v>
      </c>
      <c r="T261" s="121" t="e">
        <f t="shared" ca="1" si="295"/>
        <v>#NAME?</v>
      </c>
      <c r="U261" s="121" t="s">
        <v>66</v>
      </c>
      <c r="V261" s="101"/>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71"/>
      <c r="AZ261" s="71"/>
      <c r="BA261" s="71"/>
      <c r="BB261" s="71"/>
    </row>
    <row r="262" spans="1:54" ht="20" outlineLevel="2">
      <c r="A262" s="64"/>
      <c r="B262" s="71"/>
      <c r="C262" s="71"/>
      <c r="D262" s="71" t="s">
        <v>630</v>
      </c>
      <c r="E262" s="72" t="s">
        <v>631</v>
      </c>
      <c r="F262" s="71" t="s">
        <v>594</v>
      </c>
      <c r="G262" s="202">
        <v>36.93732</v>
      </c>
      <c r="H262" s="91">
        <v>140000</v>
      </c>
      <c r="I262" s="87">
        <f t="shared" ref="I262:I268" si="296">H262*G262</f>
        <v>5171224.8</v>
      </c>
      <c r="J262" s="87">
        <f t="shared" ref="J262:J268" si="297">IF(C262="BT",0,H262*0.19)</f>
        <v>26600</v>
      </c>
      <c r="K262" s="87">
        <f t="shared" ref="K262:K268" si="298">H262+J262</f>
        <v>166600</v>
      </c>
      <c r="L262" s="87">
        <f t="shared" ref="L262:L268" si="299">K262*G262</f>
        <v>6153757.5120000001</v>
      </c>
      <c r="M262" s="87">
        <f t="shared" ref="M262:M268" si="300">J262*G262</f>
        <v>982532.71199999994</v>
      </c>
      <c r="N262" s="88" t="e">
        <f t="array" aca="1" ref="N262" ca="1">K262/(1-_xludf.XLOOKUP(Datos_Proyecto!$D$2,BD!$AE$2:$AE$5,BD!$AH$2:$AH$5,0,0))</f>
        <v>#NAME?</v>
      </c>
      <c r="O262" s="88" t="e">
        <f t="shared" ref="O262:O268" ca="1" si="301">N262*G262</f>
        <v>#NAME?</v>
      </c>
      <c r="P262" s="172">
        <f>K262/Datos_Proyecto!$H$2</f>
        <v>45.027027027027025</v>
      </c>
      <c r="Q262" s="172">
        <f t="shared" ref="Q262:Q268" si="302">G262*P262</f>
        <v>1663.1777059459459</v>
      </c>
      <c r="R262" s="173" t="e">
        <f t="array" aca="1" ref="R262" ca="1">P262/(1-_xludf.XLOOKUP(Datos_Proyecto!$D$2,BD!$AE$2:$AE$5,BD!$AH$2:$AH$5,0,0))</f>
        <v>#NAME?</v>
      </c>
      <c r="S262" s="173" t="e">
        <f t="shared" ref="S262:S268" ca="1" si="303">R262*G262</f>
        <v>#NAME?</v>
      </c>
      <c r="T262" s="126" t="e">
        <f t="shared" ref="T262:T268" ca="1" si="304">O262</f>
        <v>#NAME?</v>
      </c>
      <c r="U262" s="126" t="s">
        <v>66</v>
      </c>
      <c r="V262" s="64"/>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row>
    <row r="263" spans="1:54" ht="20" outlineLevel="2">
      <c r="A263" s="64"/>
      <c r="B263" s="71"/>
      <c r="C263" s="71"/>
      <c r="D263" s="71" t="s">
        <v>632</v>
      </c>
      <c r="E263" s="72" t="s">
        <v>633</v>
      </c>
      <c r="F263" s="71" t="s">
        <v>594</v>
      </c>
      <c r="G263" s="202">
        <v>64.525859999999994</v>
      </c>
      <c r="H263" s="91">
        <v>140000</v>
      </c>
      <c r="I263" s="87">
        <f t="shared" si="296"/>
        <v>9033620.3999999985</v>
      </c>
      <c r="J263" s="87">
        <f t="shared" si="297"/>
        <v>26600</v>
      </c>
      <c r="K263" s="87">
        <f t="shared" si="298"/>
        <v>166600</v>
      </c>
      <c r="L263" s="87">
        <f t="shared" si="299"/>
        <v>10750008.275999999</v>
      </c>
      <c r="M263" s="87">
        <f t="shared" si="300"/>
        <v>1716387.8759999999</v>
      </c>
      <c r="N263" s="88" t="e">
        <f t="array" aca="1" ref="N263" ca="1">K263/(1-_xludf.XLOOKUP(Datos_Proyecto!$D$2,BD!$AE$2:$AE$5,BD!$AH$2:$AH$5,0,0))</f>
        <v>#NAME?</v>
      </c>
      <c r="O263" s="88" t="e">
        <f t="shared" ca="1" si="301"/>
        <v>#NAME?</v>
      </c>
      <c r="P263" s="172">
        <f>K263/Datos_Proyecto!$H$2</f>
        <v>45.027027027027025</v>
      </c>
      <c r="Q263" s="172">
        <f t="shared" si="302"/>
        <v>2905.4076421621617</v>
      </c>
      <c r="R263" s="173" t="e">
        <f t="array" aca="1" ref="R263" ca="1">P263/(1-_xludf.XLOOKUP(Datos_Proyecto!$D$2,BD!$AE$2:$AE$5,BD!$AH$2:$AH$5,0,0))</f>
        <v>#NAME?</v>
      </c>
      <c r="S263" s="173" t="e">
        <f t="shared" ca="1" si="303"/>
        <v>#NAME?</v>
      </c>
      <c r="T263" s="126" t="e">
        <f t="shared" ca="1" si="304"/>
        <v>#NAME?</v>
      </c>
      <c r="U263" s="126" t="s">
        <v>66</v>
      </c>
      <c r="V263" s="64"/>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row>
    <row r="264" spans="1:54" ht="20" outlineLevel="2">
      <c r="A264" s="64"/>
      <c r="B264" s="71"/>
      <c r="C264" s="71"/>
      <c r="D264" s="71" t="s">
        <v>634</v>
      </c>
      <c r="E264" s="72" t="s">
        <v>635</v>
      </c>
      <c r="F264" s="71" t="s">
        <v>594</v>
      </c>
      <c r="G264" s="202">
        <v>77.394980000000004</v>
      </c>
      <c r="H264" s="91">
        <v>140000</v>
      </c>
      <c r="I264" s="87">
        <f t="shared" si="296"/>
        <v>10835297.200000001</v>
      </c>
      <c r="J264" s="87">
        <f t="shared" si="297"/>
        <v>26600</v>
      </c>
      <c r="K264" s="87">
        <f t="shared" si="298"/>
        <v>166600</v>
      </c>
      <c r="L264" s="87">
        <f t="shared" si="299"/>
        <v>12894003.668000001</v>
      </c>
      <c r="M264" s="87">
        <f t="shared" si="300"/>
        <v>2058706.4680000001</v>
      </c>
      <c r="N264" s="88" t="e">
        <f t="array" aca="1" ref="N264" ca="1">K264/(1-_xludf.XLOOKUP(Datos_Proyecto!$D$2,BD!$AE$2:$AE$5,BD!$AH$2:$AH$5,0,0))</f>
        <v>#NAME?</v>
      </c>
      <c r="O264" s="88" t="e">
        <f t="shared" ca="1" si="301"/>
        <v>#NAME?</v>
      </c>
      <c r="P264" s="172">
        <f>K264/Datos_Proyecto!$H$2</f>
        <v>45.027027027027025</v>
      </c>
      <c r="Q264" s="172">
        <f t="shared" si="302"/>
        <v>3484.8658562162163</v>
      </c>
      <c r="R264" s="173" t="e">
        <f t="array" aca="1" ref="R264" ca="1">P264/(1-_xludf.XLOOKUP(Datos_Proyecto!$D$2,BD!$AE$2:$AE$5,BD!$AH$2:$AH$5,0,0))</f>
        <v>#NAME?</v>
      </c>
      <c r="S264" s="173" t="e">
        <f t="shared" ca="1" si="303"/>
        <v>#NAME?</v>
      </c>
      <c r="T264" s="126" t="e">
        <f t="shared" ca="1" si="304"/>
        <v>#NAME?</v>
      </c>
      <c r="U264" s="126" t="s">
        <v>66</v>
      </c>
      <c r="V264" s="64"/>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row>
    <row r="265" spans="1:54" ht="20" outlineLevel="2">
      <c r="A265" s="64"/>
      <c r="B265" s="71"/>
      <c r="C265" s="71"/>
      <c r="D265" s="71" t="s">
        <v>636</v>
      </c>
      <c r="E265" s="72" t="s">
        <v>637</v>
      </c>
      <c r="F265" s="71" t="s">
        <v>594</v>
      </c>
      <c r="G265" s="202">
        <v>113</v>
      </c>
      <c r="H265" s="91">
        <v>140000</v>
      </c>
      <c r="I265" s="87">
        <f t="shared" si="296"/>
        <v>15820000</v>
      </c>
      <c r="J265" s="87">
        <f t="shared" si="297"/>
        <v>26600</v>
      </c>
      <c r="K265" s="87">
        <f t="shared" si="298"/>
        <v>166600</v>
      </c>
      <c r="L265" s="87">
        <f t="shared" si="299"/>
        <v>18825800</v>
      </c>
      <c r="M265" s="87">
        <f t="shared" si="300"/>
        <v>3005800</v>
      </c>
      <c r="N265" s="88" t="e">
        <f t="array" aca="1" ref="N265" ca="1">K265/(1-_xludf.XLOOKUP(Datos_Proyecto!$D$2,BD!$AE$2:$AE$5,BD!$AH$2:$AH$5,0,0))</f>
        <v>#NAME?</v>
      </c>
      <c r="O265" s="88" t="e">
        <f t="shared" ca="1" si="301"/>
        <v>#NAME?</v>
      </c>
      <c r="P265" s="172">
        <f>K265/Datos_Proyecto!$H$2</f>
        <v>45.027027027027025</v>
      </c>
      <c r="Q265" s="172">
        <f t="shared" si="302"/>
        <v>5088.0540540540542</v>
      </c>
      <c r="R265" s="173" t="e">
        <f t="array" aca="1" ref="R265" ca="1">P265/(1-_xludf.XLOOKUP(Datos_Proyecto!$D$2,BD!$AE$2:$AE$5,BD!$AH$2:$AH$5,0,0))</f>
        <v>#NAME?</v>
      </c>
      <c r="S265" s="173" t="e">
        <f t="shared" ca="1" si="303"/>
        <v>#NAME?</v>
      </c>
      <c r="T265" s="126" t="e">
        <f t="shared" ca="1" si="304"/>
        <v>#NAME?</v>
      </c>
      <c r="U265" s="126" t="s">
        <v>66</v>
      </c>
      <c r="V265" s="64"/>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row>
    <row r="266" spans="1:54" ht="20" outlineLevel="2">
      <c r="A266" s="64"/>
      <c r="B266" s="71"/>
      <c r="C266" s="71"/>
      <c r="D266" s="71" t="s">
        <v>638</v>
      </c>
      <c r="E266" s="72" t="s">
        <v>639</v>
      </c>
      <c r="F266" s="71" t="s">
        <v>594</v>
      </c>
      <c r="G266" s="202">
        <v>63.301223999999998</v>
      </c>
      <c r="H266" s="91">
        <v>140000</v>
      </c>
      <c r="I266" s="87">
        <f t="shared" si="296"/>
        <v>8862171.3599999994</v>
      </c>
      <c r="J266" s="87">
        <f t="shared" si="297"/>
        <v>26600</v>
      </c>
      <c r="K266" s="87">
        <f t="shared" si="298"/>
        <v>166600</v>
      </c>
      <c r="L266" s="87">
        <f t="shared" si="299"/>
        <v>10545983.918399999</v>
      </c>
      <c r="M266" s="87">
        <f t="shared" si="300"/>
        <v>1683812.5584</v>
      </c>
      <c r="N266" s="88" t="e">
        <f t="array" aca="1" ref="N266" ca="1">K266/(1-_xludf.XLOOKUP(Datos_Proyecto!$D$2,BD!$AE$2:$AE$5,BD!$AH$2:$AH$5,0,0))</f>
        <v>#NAME?</v>
      </c>
      <c r="O266" s="88" t="e">
        <f t="shared" ca="1" si="301"/>
        <v>#NAME?</v>
      </c>
      <c r="P266" s="172">
        <f>K266/Datos_Proyecto!$H$2</f>
        <v>45.027027027027025</v>
      </c>
      <c r="Q266" s="172">
        <f t="shared" si="302"/>
        <v>2850.2659238918918</v>
      </c>
      <c r="R266" s="173" t="e">
        <f t="array" aca="1" ref="R266" ca="1">P266/(1-_xludf.XLOOKUP(Datos_Proyecto!$D$2,BD!$AE$2:$AE$5,BD!$AH$2:$AH$5,0,0))</f>
        <v>#NAME?</v>
      </c>
      <c r="S266" s="173" t="e">
        <f t="shared" ca="1" si="303"/>
        <v>#NAME?</v>
      </c>
      <c r="T266" s="126" t="e">
        <f t="shared" ca="1" si="304"/>
        <v>#NAME?</v>
      </c>
      <c r="U266" s="126" t="s">
        <v>66</v>
      </c>
      <c r="V266" s="64"/>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row>
    <row r="267" spans="1:54" ht="20" outlineLevel="2">
      <c r="A267" s="64"/>
      <c r="B267" s="71"/>
      <c r="C267" s="71"/>
      <c r="D267" s="71" t="s">
        <v>640</v>
      </c>
      <c r="E267" s="72" t="s">
        <v>641</v>
      </c>
      <c r="F267" s="71" t="s">
        <v>94</v>
      </c>
      <c r="G267" s="71">
        <v>2</v>
      </c>
      <c r="H267" s="91">
        <v>4500000</v>
      </c>
      <c r="I267" s="87">
        <f t="shared" si="296"/>
        <v>9000000</v>
      </c>
      <c r="J267" s="87">
        <f t="shared" si="297"/>
        <v>855000</v>
      </c>
      <c r="K267" s="87">
        <f t="shared" si="298"/>
        <v>5355000</v>
      </c>
      <c r="L267" s="87">
        <f t="shared" si="299"/>
        <v>10710000</v>
      </c>
      <c r="M267" s="87">
        <f t="shared" si="300"/>
        <v>1710000</v>
      </c>
      <c r="N267" s="88" t="e">
        <f t="array" aca="1" ref="N267" ca="1">K267/(1-_xludf.XLOOKUP(Datos_Proyecto!$D$2,BD!$AE$2:$AE$5,BD!$AH$2:$AH$5,0,0))</f>
        <v>#NAME?</v>
      </c>
      <c r="O267" s="88" t="e">
        <f t="shared" ca="1" si="301"/>
        <v>#NAME?</v>
      </c>
      <c r="P267" s="172">
        <f>K267/Datos_Proyecto!$H$2</f>
        <v>1447.2972972972973</v>
      </c>
      <c r="Q267" s="172">
        <f t="shared" si="302"/>
        <v>2894.5945945945946</v>
      </c>
      <c r="R267" s="173" t="e">
        <f t="array" aca="1" ref="R267" ca="1">P267/(1-_xludf.XLOOKUP(Datos_Proyecto!$D$2,BD!$AE$2:$AE$5,BD!$AH$2:$AH$5,0,0))</f>
        <v>#NAME?</v>
      </c>
      <c r="S267" s="173" t="e">
        <f t="shared" ca="1" si="303"/>
        <v>#NAME?</v>
      </c>
      <c r="T267" s="126" t="e">
        <f t="shared" ca="1" si="304"/>
        <v>#NAME?</v>
      </c>
      <c r="U267" s="126" t="s">
        <v>66</v>
      </c>
      <c r="V267" s="64"/>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row>
    <row r="268" spans="1:54" ht="20" outlineLevel="2">
      <c r="A268" s="64"/>
      <c r="B268" s="71"/>
      <c r="C268" s="71"/>
      <c r="D268" s="71" t="s">
        <v>642</v>
      </c>
      <c r="E268" s="72" t="s">
        <v>643</v>
      </c>
      <c r="F268" s="71" t="s">
        <v>94</v>
      </c>
      <c r="G268" s="71">
        <v>5</v>
      </c>
      <c r="H268" s="91">
        <v>3500000</v>
      </c>
      <c r="I268" s="87">
        <f t="shared" si="296"/>
        <v>17500000</v>
      </c>
      <c r="J268" s="87">
        <f t="shared" si="297"/>
        <v>665000</v>
      </c>
      <c r="K268" s="87">
        <f t="shared" si="298"/>
        <v>4165000</v>
      </c>
      <c r="L268" s="87">
        <f t="shared" si="299"/>
        <v>20825000</v>
      </c>
      <c r="M268" s="87">
        <f t="shared" si="300"/>
        <v>3325000</v>
      </c>
      <c r="N268" s="88" t="e">
        <f t="array" aca="1" ref="N268" ca="1">K268/(1-_xludf.XLOOKUP(Datos_Proyecto!$D$2,BD!$AE$2:$AE$5,BD!$AH$2:$AH$5,0,0))</f>
        <v>#NAME?</v>
      </c>
      <c r="O268" s="88" t="e">
        <f t="shared" ca="1" si="301"/>
        <v>#NAME?</v>
      </c>
      <c r="P268" s="172">
        <f>K268/Datos_Proyecto!$H$2</f>
        <v>1125.6756756756756</v>
      </c>
      <c r="Q268" s="172">
        <f t="shared" si="302"/>
        <v>5628.3783783783783</v>
      </c>
      <c r="R268" s="173" t="e">
        <f t="array" aca="1" ref="R268" ca="1">P268/(1-_xludf.XLOOKUP(Datos_Proyecto!$D$2,BD!$AE$2:$AE$5,BD!$AH$2:$AH$5,0,0))</f>
        <v>#NAME?</v>
      </c>
      <c r="S268" s="173" t="e">
        <f t="shared" ca="1" si="303"/>
        <v>#NAME?</v>
      </c>
      <c r="T268" s="126" t="e">
        <f t="shared" ca="1" si="304"/>
        <v>#NAME?</v>
      </c>
      <c r="U268" s="126" t="s">
        <v>66</v>
      </c>
      <c r="V268" s="64"/>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row>
    <row r="269" spans="1:54" ht="20" outlineLevel="1">
      <c r="A269" s="64"/>
      <c r="B269" s="92"/>
      <c r="C269" s="92"/>
      <c r="D269" s="92" t="s">
        <v>644</v>
      </c>
      <c r="E269" s="92" t="s">
        <v>645</v>
      </c>
      <c r="F269" s="93"/>
      <c r="G269" s="94"/>
      <c r="H269" s="95">
        <f t="shared" ref="H269:T269" si="305">H270</f>
        <v>2645225</v>
      </c>
      <c r="I269" s="95">
        <f t="shared" si="305"/>
        <v>10580900</v>
      </c>
      <c r="J269" s="95">
        <f t="shared" si="305"/>
        <v>502592.75</v>
      </c>
      <c r="K269" s="95">
        <f t="shared" si="305"/>
        <v>3147817.75</v>
      </c>
      <c r="L269" s="95">
        <f t="shared" si="305"/>
        <v>12591271</v>
      </c>
      <c r="M269" s="95">
        <f t="shared" si="305"/>
        <v>2010371</v>
      </c>
      <c r="N269" s="97" t="e">
        <f t="shared" ca="1" si="305"/>
        <v>#NAME?</v>
      </c>
      <c r="O269" s="97" t="e">
        <f t="shared" ca="1" si="305"/>
        <v>#NAME?</v>
      </c>
      <c r="P269" s="95">
        <f t="shared" si="305"/>
        <v>850.76155405405405</v>
      </c>
      <c r="Q269" s="95">
        <f t="shared" si="305"/>
        <v>3403.0462162162162</v>
      </c>
      <c r="R269" s="97" t="e">
        <f t="shared" ca="1" si="305"/>
        <v>#NAME?</v>
      </c>
      <c r="S269" s="97" t="e">
        <f t="shared" ca="1" si="305"/>
        <v>#NAME?</v>
      </c>
      <c r="T269" s="121" t="e">
        <f t="shared" ca="1" si="305"/>
        <v>#NAME?</v>
      </c>
      <c r="U269" s="121" t="s">
        <v>66</v>
      </c>
      <c r="V269" s="101"/>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71"/>
      <c r="BA269" s="71"/>
      <c r="BB269" s="71"/>
    </row>
    <row r="270" spans="1:54" ht="20" outlineLevel="2">
      <c r="A270" s="64"/>
      <c r="B270" s="71"/>
      <c r="C270" s="71"/>
      <c r="D270" s="71" t="s">
        <v>646</v>
      </c>
      <c r="E270" s="190" t="s">
        <v>647</v>
      </c>
      <c r="F270" s="71" t="s">
        <v>94</v>
      </c>
      <c r="G270" s="71">
        <v>4</v>
      </c>
      <c r="H270" s="203">
        <v>2645225</v>
      </c>
      <c r="I270" s="87">
        <f>H270*G270</f>
        <v>10580900</v>
      </c>
      <c r="J270" s="87">
        <f>IF(C270="BT",0,H270*0.19)</f>
        <v>502592.75</v>
      </c>
      <c r="K270" s="87">
        <f>H270+J270</f>
        <v>3147817.75</v>
      </c>
      <c r="L270" s="87">
        <f>K270*G270</f>
        <v>12591271</v>
      </c>
      <c r="M270" s="87">
        <f>J270*G270</f>
        <v>2010371</v>
      </c>
      <c r="N270" s="88" t="e">
        <f t="array" aca="1" ref="N270" ca="1">K270/(1-_xludf.XLOOKUP(Datos_Proyecto!$D$2,BD!$AE$2:$AE$5,BD!$AH$2:$AH$5,0,0))</f>
        <v>#NAME?</v>
      </c>
      <c r="O270" s="88" t="e">
        <f ca="1">N270*G270</f>
        <v>#NAME?</v>
      </c>
      <c r="P270" s="172">
        <f>K270/Datos_Proyecto!$H$2</f>
        <v>850.76155405405405</v>
      </c>
      <c r="Q270" s="172">
        <f>G270*P270</f>
        <v>3403.0462162162162</v>
      </c>
      <c r="R270" s="173" t="e">
        <f t="array" aca="1" ref="R270" ca="1">P270/(1-_xludf.XLOOKUP(Datos_Proyecto!$D$2,BD!$AE$2:$AE$5,BD!$AH$2:$AH$5,0,0))</f>
        <v>#NAME?</v>
      </c>
      <c r="S270" s="173" t="e">
        <f ca="1">R270*G270</f>
        <v>#NAME?</v>
      </c>
      <c r="T270" s="126" t="e">
        <f ca="1">O270</f>
        <v>#NAME?</v>
      </c>
      <c r="U270" s="126" t="s">
        <v>66</v>
      </c>
      <c r="V270" s="64"/>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row>
    <row r="271" spans="1:54" ht="20" outlineLevel="1">
      <c r="A271" s="64"/>
      <c r="B271" s="92"/>
      <c r="C271" s="92"/>
      <c r="D271" s="92" t="s">
        <v>648</v>
      </c>
      <c r="E271" s="92" t="s">
        <v>118</v>
      </c>
      <c r="F271" s="93"/>
      <c r="G271" s="94"/>
      <c r="H271" s="95">
        <f t="shared" ref="H271:T271" si="306">H272+H273</f>
        <v>11819335.416666668</v>
      </c>
      <c r="I271" s="95">
        <f t="shared" si="306"/>
        <v>11819335.416666668</v>
      </c>
      <c r="J271" s="95">
        <f t="shared" si="306"/>
        <v>692708.33333333337</v>
      </c>
      <c r="K271" s="95">
        <f t="shared" si="306"/>
        <v>12512043.75</v>
      </c>
      <c r="L271" s="95">
        <f t="shared" si="306"/>
        <v>12512043.75</v>
      </c>
      <c r="M271" s="95">
        <f t="shared" si="306"/>
        <v>692708.33333333337</v>
      </c>
      <c r="N271" s="97" t="e">
        <f t="shared" ca="1" si="306"/>
        <v>#NAME?</v>
      </c>
      <c r="O271" s="97" t="e">
        <f t="shared" ca="1" si="306"/>
        <v>#NAME?</v>
      </c>
      <c r="P271" s="95">
        <f t="shared" si="306"/>
        <v>3381.6334459459458</v>
      </c>
      <c r="Q271" s="95">
        <f t="shared" si="306"/>
        <v>3381.6334459459458</v>
      </c>
      <c r="R271" s="97" t="e">
        <f t="shared" ca="1" si="306"/>
        <v>#NAME?</v>
      </c>
      <c r="S271" s="97" t="e">
        <f t="shared" ca="1" si="306"/>
        <v>#NAME?</v>
      </c>
      <c r="T271" s="121" t="e">
        <f t="shared" ca="1" si="306"/>
        <v>#NAME?</v>
      </c>
      <c r="U271" s="121" t="s">
        <v>66</v>
      </c>
      <c r="V271" s="101"/>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71"/>
      <c r="BA271" s="71"/>
      <c r="BB271" s="71"/>
    </row>
    <row r="272" spans="1:54" ht="20" outlineLevel="2">
      <c r="A272" s="64"/>
      <c r="B272" s="71"/>
      <c r="C272" s="71" t="s">
        <v>71</v>
      </c>
      <c r="D272" s="71" t="s">
        <v>649</v>
      </c>
      <c r="E272" s="190" t="s">
        <v>650</v>
      </c>
      <c r="F272" s="71" t="s">
        <v>94</v>
      </c>
      <c r="G272" s="71">
        <v>1</v>
      </c>
      <c r="H272" s="203">
        <v>8173502.083333334</v>
      </c>
      <c r="I272" s="87">
        <f t="shared" ref="I272:I273" si="307">H272*G272</f>
        <v>8173502.083333334</v>
      </c>
      <c r="J272" s="87">
        <f t="shared" ref="J272:J273" si="308">IF(C272="BT",0,H272*0.19)</f>
        <v>0</v>
      </c>
      <c r="K272" s="87">
        <f t="shared" ref="K272:K273" si="309">H272+J272</f>
        <v>8173502.083333334</v>
      </c>
      <c r="L272" s="87">
        <f t="shared" ref="L272:L273" si="310">K272*G272</f>
        <v>8173502.083333334</v>
      </c>
      <c r="M272" s="87">
        <f t="shared" ref="M272:M273" si="311">J272*G272</f>
        <v>0</v>
      </c>
      <c r="N272" s="88" t="e">
        <f t="array" aca="1" ref="N272" ca="1">K272/(1-_xludf.XLOOKUP(Datos_Proyecto!$D$2,BD!$AE$2:$AE$5,BD!$AH$2:$AH$5,0,0))</f>
        <v>#NAME?</v>
      </c>
      <c r="O272" s="88" t="e">
        <f t="shared" ref="O272:O273" ca="1" si="312">N272*G272</f>
        <v>#NAME?</v>
      </c>
      <c r="P272" s="172">
        <f>K272/Datos_Proyecto!$H$2</f>
        <v>2209.0546171171172</v>
      </c>
      <c r="Q272" s="172">
        <f t="shared" ref="Q272:Q273" si="313">G272*P272</f>
        <v>2209.0546171171172</v>
      </c>
      <c r="R272" s="173" t="e">
        <f t="array" aca="1" ref="R272" ca="1">P272/(1-_xludf.XLOOKUP(Datos_Proyecto!$D$2,BD!$AE$2:$AE$5,BD!$AH$2:$AH$5,0,0))</f>
        <v>#NAME?</v>
      </c>
      <c r="S272" s="173" t="e">
        <f t="shared" ref="S272:S273" ca="1" si="314">R272*G272</f>
        <v>#NAME?</v>
      </c>
      <c r="T272" s="126" t="e">
        <f t="shared" ref="T272:T273" ca="1" si="315">O272</f>
        <v>#NAME?</v>
      </c>
      <c r="U272" s="126" t="s">
        <v>66</v>
      </c>
      <c r="V272" s="64"/>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row>
    <row r="273" spans="1:54" ht="20" outlineLevel="2">
      <c r="A273" s="64"/>
      <c r="B273" s="71"/>
      <c r="C273" s="71"/>
      <c r="D273" s="71" t="s">
        <v>651</v>
      </c>
      <c r="E273" s="190" t="s">
        <v>652</v>
      </c>
      <c r="F273" s="71" t="s">
        <v>94</v>
      </c>
      <c r="G273" s="71">
        <f>IF(Datos_Proyecto!D33="Sí",1,0)</f>
        <v>1</v>
      </c>
      <c r="H273" s="203">
        <v>3645833.3333333335</v>
      </c>
      <c r="I273" s="87">
        <f t="shared" si="307"/>
        <v>3645833.3333333335</v>
      </c>
      <c r="J273" s="87">
        <f t="shared" si="308"/>
        <v>692708.33333333337</v>
      </c>
      <c r="K273" s="87">
        <f t="shared" si="309"/>
        <v>4338541.666666667</v>
      </c>
      <c r="L273" s="87">
        <f t="shared" si="310"/>
        <v>4338541.666666667</v>
      </c>
      <c r="M273" s="87">
        <f t="shared" si="311"/>
        <v>692708.33333333337</v>
      </c>
      <c r="N273" s="88" t="e">
        <f t="array" aca="1" ref="N273" ca="1">K273/(1-_xludf.XLOOKUP(Datos_Proyecto!$D$2,BD!$AE$2:$AE$5,BD!$AH$2:$AH$5,0,0))</f>
        <v>#NAME?</v>
      </c>
      <c r="O273" s="88" t="e">
        <f t="shared" ca="1" si="312"/>
        <v>#NAME?</v>
      </c>
      <c r="P273" s="172">
        <f>K273/Datos_Proyecto!$H$2</f>
        <v>1172.5788288288288</v>
      </c>
      <c r="Q273" s="172">
        <f t="shared" si="313"/>
        <v>1172.5788288288288</v>
      </c>
      <c r="R273" s="173" t="e">
        <f t="array" aca="1" ref="R273" ca="1">P273/(1-_xludf.XLOOKUP(Datos_Proyecto!$D$2,BD!$AE$2:$AE$5,BD!$AH$2:$AH$5,0,0))</f>
        <v>#NAME?</v>
      </c>
      <c r="S273" s="173" t="e">
        <f t="shared" ca="1" si="314"/>
        <v>#NAME?</v>
      </c>
      <c r="T273" s="126" t="e">
        <f t="shared" ca="1" si="315"/>
        <v>#NAME?</v>
      </c>
      <c r="U273" s="126" t="s">
        <v>66</v>
      </c>
      <c r="V273" s="64"/>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row>
    <row r="274" spans="1:54" ht="20" outlineLevel="1">
      <c r="A274" s="64"/>
      <c r="B274" s="92"/>
      <c r="C274" s="92"/>
      <c r="D274" s="92" t="s">
        <v>653</v>
      </c>
      <c r="E274" s="92" t="s">
        <v>654</v>
      </c>
      <c r="F274" s="93"/>
      <c r="G274" s="94"/>
      <c r="H274" s="204">
        <f t="shared" ref="H274:T274" si="316">H275</f>
        <v>5400000</v>
      </c>
      <c r="I274" s="204">
        <f t="shared" si="316"/>
        <v>5400000</v>
      </c>
      <c r="J274" s="204">
        <f t="shared" si="316"/>
        <v>1026000</v>
      </c>
      <c r="K274" s="204">
        <f t="shared" si="316"/>
        <v>6426000</v>
      </c>
      <c r="L274" s="204">
        <f t="shared" si="316"/>
        <v>6426000</v>
      </c>
      <c r="M274" s="204">
        <f t="shared" si="316"/>
        <v>1026000</v>
      </c>
      <c r="N274" s="205" t="e">
        <f t="shared" ca="1" si="316"/>
        <v>#NAME?</v>
      </c>
      <c r="O274" s="205" t="e">
        <f t="shared" ca="1" si="316"/>
        <v>#NAME?</v>
      </c>
      <c r="P274" s="206">
        <f t="shared" si="316"/>
        <v>1736.7567567567567</v>
      </c>
      <c r="Q274" s="206">
        <f t="shared" si="316"/>
        <v>1736.7567567567567</v>
      </c>
      <c r="R274" s="205" t="e">
        <f t="shared" ca="1" si="316"/>
        <v>#NAME?</v>
      </c>
      <c r="S274" s="205" t="e">
        <f t="shared" ca="1" si="316"/>
        <v>#NAME?</v>
      </c>
      <c r="T274" s="207" t="e">
        <f t="shared" ca="1" si="316"/>
        <v>#NAME?</v>
      </c>
      <c r="U274" s="207" t="s">
        <v>66</v>
      </c>
      <c r="V274" s="101"/>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71"/>
      <c r="BA274" s="71"/>
      <c r="BB274" s="71"/>
    </row>
    <row r="275" spans="1:54" ht="20" outlineLevel="2">
      <c r="A275" s="64"/>
      <c r="B275" s="71"/>
      <c r="C275" s="71"/>
      <c r="D275" s="71" t="s">
        <v>655</v>
      </c>
      <c r="E275" s="190" t="s">
        <v>656</v>
      </c>
      <c r="F275" s="71" t="s">
        <v>279</v>
      </c>
      <c r="G275" s="71">
        <v>1</v>
      </c>
      <c r="H275" s="91">
        <v>5400000</v>
      </c>
      <c r="I275" s="87">
        <f>H275*G275</f>
        <v>5400000</v>
      </c>
      <c r="J275" s="87">
        <f>IF(C275="BT",0,H275*0.19)</f>
        <v>1026000</v>
      </c>
      <c r="K275" s="87">
        <f>H275+J275</f>
        <v>6426000</v>
      </c>
      <c r="L275" s="87">
        <f>K275*G275</f>
        <v>6426000</v>
      </c>
      <c r="M275" s="87">
        <f>J275*G275</f>
        <v>1026000</v>
      </c>
      <c r="N275" s="88" t="e">
        <f t="array" aca="1" ref="N275" ca="1">K275/(1-_xludf.XLOOKUP(Datos_Proyecto!$D$2,BD!$AE$2:$AE$5,BD!$AH$2:$AH$5,0,0))</f>
        <v>#NAME?</v>
      </c>
      <c r="O275" s="88" t="e">
        <f ca="1">N275*G275</f>
        <v>#NAME?</v>
      </c>
      <c r="P275" s="172">
        <f>K275/Datos_Proyecto!$H$2</f>
        <v>1736.7567567567567</v>
      </c>
      <c r="Q275" s="172">
        <f>G275*P275</f>
        <v>1736.7567567567567</v>
      </c>
      <c r="R275" s="173" t="e">
        <f t="array" aca="1" ref="R275" ca="1">P275/(1-_xludf.XLOOKUP(Datos_Proyecto!$D$2,BD!$AE$2:$AE$5,BD!$AH$2:$AH$5,0,0))</f>
        <v>#NAME?</v>
      </c>
      <c r="S275" s="173" t="e">
        <f ca="1">R275*G275</f>
        <v>#NAME?</v>
      </c>
      <c r="T275" s="126" t="e">
        <f ca="1">O275</f>
        <v>#NAME?</v>
      </c>
      <c r="U275" s="126" t="s">
        <v>66</v>
      </c>
      <c r="V275" s="64"/>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row>
    <row r="276" spans="1:54" ht="20" outlineLevel="1">
      <c r="A276" s="64"/>
      <c r="B276" s="92"/>
      <c r="C276" s="92"/>
      <c r="D276" s="92" t="s">
        <v>657</v>
      </c>
      <c r="E276" s="92" t="s">
        <v>658</v>
      </c>
      <c r="F276" s="93"/>
      <c r="G276" s="94"/>
      <c r="H276" s="204">
        <f t="shared" ref="H276:T276" si="317">H277</f>
        <v>4200000</v>
      </c>
      <c r="I276" s="204">
        <f t="shared" si="317"/>
        <v>4200000</v>
      </c>
      <c r="J276" s="204">
        <f t="shared" si="317"/>
        <v>798000</v>
      </c>
      <c r="K276" s="204">
        <f t="shared" si="317"/>
        <v>4998000</v>
      </c>
      <c r="L276" s="204">
        <f t="shared" si="317"/>
        <v>4998000</v>
      </c>
      <c r="M276" s="204">
        <f t="shared" si="317"/>
        <v>798000</v>
      </c>
      <c r="N276" s="205" t="e">
        <f t="shared" ca="1" si="317"/>
        <v>#NAME?</v>
      </c>
      <c r="O276" s="205" t="e">
        <f t="shared" ca="1" si="317"/>
        <v>#NAME?</v>
      </c>
      <c r="P276" s="206">
        <f t="shared" si="317"/>
        <v>1350.8108108108108</v>
      </c>
      <c r="Q276" s="206">
        <f t="shared" si="317"/>
        <v>1350.8108108108108</v>
      </c>
      <c r="R276" s="205" t="e">
        <f t="shared" ca="1" si="317"/>
        <v>#NAME?</v>
      </c>
      <c r="S276" s="205" t="e">
        <f t="shared" ca="1" si="317"/>
        <v>#NAME?</v>
      </c>
      <c r="T276" s="207" t="e">
        <f t="shared" ca="1" si="317"/>
        <v>#NAME?</v>
      </c>
      <c r="U276" s="207" t="s">
        <v>66</v>
      </c>
      <c r="V276" s="101"/>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71"/>
      <c r="BA276" s="71"/>
      <c r="BB276" s="71"/>
    </row>
    <row r="277" spans="1:54" ht="20" outlineLevel="2">
      <c r="A277" s="64"/>
      <c r="B277" s="71"/>
      <c r="C277" s="71"/>
      <c r="D277" s="71" t="s">
        <v>659</v>
      </c>
      <c r="E277" s="190" t="s">
        <v>660</v>
      </c>
      <c r="F277" s="154" t="s">
        <v>112</v>
      </c>
      <c r="G277" s="71">
        <v>1</v>
      </c>
      <c r="H277" s="91">
        <v>4200000</v>
      </c>
      <c r="I277" s="87">
        <f>H277*G277</f>
        <v>4200000</v>
      </c>
      <c r="J277" s="87">
        <f>IF(C277="BT",0,H277*0.19)</f>
        <v>798000</v>
      </c>
      <c r="K277" s="87">
        <f>H277+J277</f>
        <v>4998000</v>
      </c>
      <c r="L277" s="87">
        <f>K277*G277</f>
        <v>4998000</v>
      </c>
      <c r="M277" s="87">
        <f>J277*G277</f>
        <v>798000</v>
      </c>
      <c r="N277" s="88" t="e">
        <f t="array" aca="1" ref="N277" ca="1">K277/(1-_xludf.XLOOKUP(Datos_Proyecto!$D$2,BD!$AE$2:$AE$5,BD!$AH$2:$AH$5,0,0))</f>
        <v>#NAME?</v>
      </c>
      <c r="O277" s="88" t="e">
        <f ca="1">N277*G277</f>
        <v>#NAME?</v>
      </c>
      <c r="P277" s="172">
        <f>K277/Datos_Proyecto!$H$2</f>
        <v>1350.8108108108108</v>
      </c>
      <c r="Q277" s="172">
        <f>G277*P277</f>
        <v>1350.8108108108108</v>
      </c>
      <c r="R277" s="173" t="e">
        <f t="array" aca="1" ref="R277" ca="1">P277/(1-_xludf.XLOOKUP(Datos_Proyecto!$D$2,BD!$AE$2:$AE$5,BD!$AH$2:$AH$5,0,0))</f>
        <v>#NAME?</v>
      </c>
      <c r="S277" s="173" t="e">
        <f ca="1">R277*G277</f>
        <v>#NAME?</v>
      </c>
      <c r="T277" s="126" t="e">
        <f ca="1">O277</f>
        <v>#NAME?</v>
      </c>
      <c r="U277" s="126" t="s">
        <v>66</v>
      </c>
      <c r="V277" s="64"/>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row>
    <row r="278" spans="1:54" ht="21.5">
      <c r="A278" s="64"/>
      <c r="B278" s="208"/>
      <c r="C278" s="208"/>
      <c r="D278" s="208" t="s">
        <v>661</v>
      </c>
      <c r="E278" s="209" t="s">
        <v>662</v>
      </c>
      <c r="F278" s="210"/>
      <c r="G278" s="210"/>
      <c r="H278" s="211">
        <f t="shared" ref="H278:T278" si="318">H279</f>
        <v>79846477</v>
      </c>
      <c r="I278" s="211">
        <f t="shared" si="318"/>
        <v>89857477</v>
      </c>
      <c r="J278" s="211">
        <f t="shared" si="318"/>
        <v>15170830.629999999</v>
      </c>
      <c r="K278" s="211">
        <f t="shared" si="318"/>
        <v>95017307.629999995</v>
      </c>
      <c r="L278" s="211">
        <f t="shared" si="318"/>
        <v>106930397.63</v>
      </c>
      <c r="M278" s="211">
        <f t="shared" si="318"/>
        <v>17072920.629999999</v>
      </c>
      <c r="N278" s="211" t="e">
        <f t="shared" ca="1" si="318"/>
        <v>#NAME?</v>
      </c>
      <c r="O278" s="211" t="e">
        <f t="shared" ca="1" si="318"/>
        <v>#NAME?</v>
      </c>
      <c r="P278" s="211">
        <f t="shared" si="318"/>
        <v>25680.353413513516</v>
      </c>
      <c r="Q278" s="211">
        <f t="shared" si="318"/>
        <v>28900.10746756757</v>
      </c>
      <c r="R278" s="211" t="e">
        <f t="shared" ca="1" si="318"/>
        <v>#NAME?</v>
      </c>
      <c r="S278" s="211" t="e">
        <f t="shared" ca="1" si="318"/>
        <v>#NAME?</v>
      </c>
      <c r="T278" s="211" t="e">
        <f t="shared" ca="1" si="318"/>
        <v>#NAME?</v>
      </c>
      <c r="U278" s="211" t="s">
        <v>66</v>
      </c>
      <c r="V278" s="212"/>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3"/>
      <c r="AR278" s="213"/>
      <c r="AS278" s="213"/>
      <c r="AT278" s="213"/>
      <c r="AU278" s="213"/>
      <c r="AV278" s="213"/>
      <c r="AW278" s="213"/>
      <c r="AX278" s="213"/>
      <c r="AY278" s="71"/>
      <c r="AZ278" s="71"/>
      <c r="BA278" s="71"/>
      <c r="BB278" s="71"/>
    </row>
    <row r="279" spans="1:54" ht="21.5">
      <c r="A279" s="64"/>
      <c r="B279" s="214"/>
      <c r="C279" s="214"/>
      <c r="D279" s="214" t="s">
        <v>663</v>
      </c>
      <c r="E279" s="215" t="s">
        <v>664</v>
      </c>
      <c r="F279" s="188"/>
      <c r="G279" s="188"/>
      <c r="H279" s="216">
        <f t="shared" ref="H279:T279" si="319">SUM(H280:H284)</f>
        <v>79846477</v>
      </c>
      <c r="I279" s="216">
        <f t="shared" si="319"/>
        <v>89857477</v>
      </c>
      <c r="J279" s="216">
        <f t="shared" si="319"/>
        <v>15170830.629999999</v>
      </c>
      <c r="K279" s="216">
        <f t="shared" si="319"/>
        <v>95017307.629999995</v>
      </c>
      <c r="L279" s="216">
        <f t="shared" si="319"/>
        <v>106930397.63</v>
      </c>
      <c r="M279" s="216">
        <f t="shared" si="319"/>
        <v>17072920.629999999</v>
      </c>
      <c r="N279" s="217" t="e">
        <f t="shared" ca="1" si="319"/>
        <v>#NAME?</v>
      </c>
      <c r="O279" s="217" t="e">
        <f t="shared" ca="1" si="319"/>
        <v>#NAME?</v>
      </c>
      <c r="P279" s="218">
        <f t="shared" si="319"/>
        <v>25680.353413513516</v>
      </c>
      <c r="Q279" s="218">
        <f t="shared" si="319"/>
        <v>28900.10746756757</v>
      </c>
      <c r="R279" s="217" t="e">
        <f t="shared" ca="1" si="319"/>
        <v>#NAME?</v>
      </c>
      <c r="S279" s="217" t="e">
        <f t="shared" ca="1" si="319"/>
        <v>#NAME?</v>
      </c>
      <c r="T279" s="219" t="e">
        <f t="shared" ca="1" si="319"/>
        <v>#NAME?</v>
      </c>
      <c r="U279" s="219" t="s">
        <v>66</v>
      </c>
      <c r="V279" s="212"/>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3"/>
      <c r="AR279" s="213"/>
      <c r="AS279" s="213"/>
      <c r="AT279" s="213"/>
      <c r="AU279" s="213"/>
      <c r="AV279" s="213"/>
      <c r="AW279" s="213"/>
      <c r="AX279" s="213"/>
      <c r="AY279" s="71"/>
      <c r="AZ279" s="71"/>
      <c r="BA279" s="71"/>
      <c r="BB279" s="71"/>
    </row>
    <row r="280" spans="1:54" ht="86" outlineLevel="1">
      <c r="A280" s="64"/>
      <c r="B280" s="135" t="s">
        <v>151</v>
      </c>
      <c r="C280" s="135"/>
      <c r="D280" s="135" t="s">
        <v>665</v>
      </c>
      <c r="E280" s="220" t="s">
        <v>666</v>
      </c>
      <c r="F280" s="114" t="s">
        <v>94</v>
      </c>
      <c r="G280" s="181">
        <v>1</v>
      </c>
      <c r="H280" s="144">
        <v>13113677</v>
      </c>
      <c r="I280" s="87">
        <f t="shared" ref="I280:I284" si="320">H280*G280</f>
        <v>13113677</v>
      </c>
      <c r="J280" s="87">
        <f t="shared" ref="J280:J284" si="321">IF(C280="BT",0,H280*0.19)</f>
        <v>2491598.63</v>
      </c>
      <c r="K280" s="87">
        <f t="shared" ref="K280:K284" si="322">H280+J280</f>
        <v>15605275.629999999</v>
      </c>
      <c r="L280" s="87">
        <f t="shared" ref="L280:L284" si="323">K280*G280</f>
        <v>15605275.629999999</v>
      </c>
      <c r="M280" s="87">
        <f t="shared" ref="M280:M284" si="324">J280*G280</f>
        <v>2491598.63</v>
      </c>
      <c r="N280" s="88" t="e">
        <f t="array" aca="1" ref="N280" ca="1">K280/(1-_xludf.XLOOKUP(Datos_Proyecto!$D$2,BD!$AE$2:$AE$5,BD!$AH$2:$AH$5,0,0))</f>
        <v>#NAME?</v>
      </c>
      <c r="O280" s="88" t="e">
        <f t="shared" ref="O280:O284" ca="1" si="325">N280*G280</f>
        <v>#NAME?</v>
      </c>
      <c r="P280" s="172">
        <f>K280/Datos_Proyecto!$H$2</f>
        <v>4217.6420621621619</v>
      </c>
      <c r="Q280" s="172">
        <f t="shared" ref="Q280:Q284" si="326">G280*P280</f>
        <v>4217.6420621621619</v>
      </c>
      <c r="R280" s="173" t="e">
        <f t="array" aca="1" ref="R280" ca="1">P280/(1-_xludf.XLOOKUP(Datos_Proyecto!$D$2,BD!$AE$2:$AE$5,BD!$AH$2:$AH$5,0,0))</f>
        <v>#NAME?</v>
      </c>
      <c r="S280" s="173" t="e">
        <f t="shared" ref="S280:S284" ca="1" si="327">R280*G280</f>
        <v>#NAME?</v>
      </c>
      <c r="T280" s="126" t="e">
        <f t="shared" ref="T280:T284" ca="1" si="328">O280</f>
        <v>#NAME?</v>
      </c>
      <c r="U280" s="126" t="s">
        <v>66</v>
      </c>
      <c r="V280" s="212"/>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3"/>
      <c r="AR280" s="213"/>
      <c r="AS280" s="213"/>
      <c r="AT280" s="213"/>
      <c r="AU280" s="213"/>
      <c r="AV280" s="213"/>
      <c r="AW280" s="213"/>
      <c r="AX280" s="213"/>
      <c r="AY280" s="71"/>
      <c r="AZ280" s="71"/>
      <c r="BA280" s="71"/>
      <c r="BB280" s="71"/>
    </row>
    <row r="281" spans="1:54" ht="86" outlineLevel="1">
      <c r="A281" s="64"/>
      <c r="B281" s="135" t="s">
        <v>151</v>
      </c>
      <c r="C281" s="135"/>
      <c r="D281" s="135" t="s">
        <v>667</v>
      </c>
      <c r="E281" s="220" t="s">
        <v>668</v>
      </c>
      <c r="F281" s="114" t="s">
        <v>94</v>
      </c>
      <c r="G281" s="181">
        <v>1</v>
      </c>
      <c r="H281" s="144">
        <v>4732800</v>
      </c>
      <c r="I281" s="87">
        <f t="shared" si="320"/>
        <v>4732800</v>
      </c>
      <c r="J281" s="87">
        <f t="shared" si="321"/>
        <v>899232</v>
      </c>
      <c r="K281" s="87">
        <f t="shared" si="322"/>
        <v>5632032</v>
      </c>
      <c r="L281" s="87">
        <f t="shared" si="323"/>
        <v>5632032</v>
      </c>
      <c r="M281" s="87">
        <f t="shared" si="324"/>
        <v>899232</v>
      </c>
      <c r="N281" s="88" t="e">
        <f t="array" aca="1" ref="N281" ca="1">K281/(1-_xludf.XLOOKUP(Datos_Proyecto!$D$2,BD!$AE$2:$AE$5,BD!$AH$2:$AH$5,0,0))</f>
        <v>#NAME?</v>
      </c>
      <c r="O281" s="88" t="e">
        <f t="shared" ca="1" si="325"/>
        <v>#NAME?</v>
      </c>
      <c r="P281" s="172">
        <f>K281/Datos_Proyecto!$H$2</f>
        <v>1522.1708108108107</v>
      </c>
      <c r="Q281" s="172">
        <f t="shared" si="326"/>
        <v>1522.1708108108107</v>
      </c>
      <c r="R281" s="173" t="e">
        <f t="array" aca="1" ref="R281" ca="1">P281/(1-_xludf.XLOOKUP(Datos_Proyecto!$D$2,BD!$AE$2:$AE$5,BD!$AH$2:$AH$5,0,0))</f>
        <v>#NAME?</v>
      </c>
      <c r="S281" s="173" t="e">
        <f t="shared" ca="1" si="327"/>
        <v>#NAME?</v>
      </c>
      <c r="T281" s="126" t="e">
        <f t="shared" ca="1" si="328"/>
        <v>#NAME?</v>
      </c>
      <c r="U281" s="126" t="s">
        <v>66</v>
      </c>
      <c r="V281" s="212"/>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3"/>
      <c r="AR281" s="213"/>
      <c r="AS281" s="213"/>
      <c r="AT281" s="213"/>
      <c r="AU281" s="213"/>
      <c r="AV281" s="213"/>
      <c r="AW281" s="213"/>
      <c r="AX281" s="213"/>
      <c r="AY281" s="71"/>
      <c r="AZ281" s="71"/>
      <c r="BA281" s="71"/>
      <c r="BB281" s="71"/>
    </row>
    <row r="282" spans="1:54" ht="21.5" outlineLevel="1">
      <c r="A282" s="64"/>
      <c r="B282" s="135" t="s">
        <v>669</v>
      </c>
      <c r="C282" s="135"/>
      <c r="D282" s="135" t="s">
        <v>670</v>
      </c>
      <c r="E282" s="220" t="s">
        <v>671</v>
      </c>
      <c r="F282" s="114" t="s">
        <v>94</v>
      </c>
      <c r="G282" s="181">
        <v>1</v>
      </c>
      <c r="H282" s="144">
        <v>40000000</v>
      </c>
      <c r="I282" s="87">
        <f t="shared" si="320"/>
        <v>40000000</v>
      </c>
      <c r="J282" s="87">
        <f t="shared" si="321"/>
        <v>7600000</v>
      </c>
      <c r="K282" s="87">
        <f t="shared" si="322"/>
        <v>47600000</v>
      </c>
      <c r="L282" s="87">
        <f t="shared" si="323"/>
        <v>47600000</v>
      </c>
      <c r="M282" s="87">
        <f t="shared" si="324"/>
        <v>7600000</v>
      </c>
      <c r="N282" s="88" t="e">
        <f t="array" aca="1" ref="N282" ca="1">K282/(1-_xludf.XLOOKUP(Datos_Proyecto!$D$2,BD!$AE$2:$AE$5,BD!$AH$2:$AH$5,0,0))</f>
        <v>#NAME?</v>
      </c>
      <c r="O282" s="88" t="e">
        <f t="shared" ca="1" si="325"/>
        <v>#NAME?</v>
      </c>
      <c r="P282" s="172">
        <f>K282/Datos_Proyecto!$H$2</f>
        <v>12864.864864864865</v>
      </c>
      <c r="Q282" s="172">
        <f t="shared" si="326"/>
        <v>12864.864864864865</v>
      </c>
      <c r="R282" s="173" t="e">
        <f t="array" aca="1" ref="R282" ca="1">P282/(1-_xludf.XLOOKUP(Datos_Proyecto!$D$2,BD!$AE$2:$AE$5,BD!$AH$2:$AH$5,0,0))</f>
        <v>#NAME?</v>
      </c>
      <c r="S282" s="173" t="e">
        <f t="shared" ca="1" si="327"/>
        <v>#NAME?</v>
      </c>
      <c r="T282" s="126" t="e">
        <f t="shared" ca="1" si="328"/>
        <v>#NAME?</v>
      </c>
      <c r="U282" s="126" t="s">
        <v>66</v>
      </c>
      <c r="V282" s="212"/>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3"/>
      <c r="AR282" s="213"/>
      <c r="AS282" s="213"/>
      <c r="AT282" s="213"/>
      <c r="AU282" s="213"/>
      <c r="AV282" s="213"/>
      <c r="AW282" s="213"/>
      <c r="AX282" s="213"/>
      <c r="AY282" s="71"/>
      <c r="AZ282" s="71"/>
      <c r="BA282" s="71"/>
      <c r="BB282" s="71"/>
    </row>
    <row r="283" spans="1:54" ht="21.5" outlineLevel="1">
      <c r="A283" s="64"/>
      <c r="B283" s="135" t="s">
        <v>672</v>
      </c>
      <c r="C283" s="135"/>
      <c r="D283" s="135" t="s">
        <v>673</v>
      </c>
      <c r="E283" s="220" t="s">
        <v>674</v>
      </c>
      <c r="F283" s="114" t="s">
        <v>94</v>
      </c>
      <c r="G283" s="181">
        <v>1</v>
      </c>
      <c r="H283" s="144">
        <v>12000000</v>
      </c>
      <c r="I283" s="87">
        <f t="shared" si="320"/>
        <v>12000000</v>
      </c>
      <c r="J283" s="87">
        <f t="shared" si="321"/>
        <v>2280000</v>
      </c>
      <c r="K283" s="87">
        <f t="shared" si="322"/>
        <v>14280000</v>
      </c>
      <c r="L283" s="87">
        <f t="shared" si="323"/>
        <v>14280000</v>
      </c>
      <c r="M283" s="87">
        <f t="shared" si="324"/>
        <v>2280000</v>
      </c>
      <c r="N283" s="88" t="e">
        <f t="array" aca="1" ref="N283" ca="1">K283/(1-_xludf.XLOOKUP(Datos_Proyecto!$D$2,BD!$AE$2:$AE$5,BD!$AH$2:$AH$5,0,0))</f>
        <v>#NAME?</v>
      </c>
      <c r="O283" s="88" t="e">
        <f t="shared" ca="1" si="325"/>
        <v>#NAME?</v>
      </c>
      <c r="P283" s="172">
        <f>K283/Datos_Proyecto!$H$2</f>
        <v>3859.4594594594596</v>
      </c>
      <c r="Q283" s="172">
        <f t="shared" si="326"/>
        <v>3859.4594594594596</v>
      </c>
      <c r="R283" s="173" t="e">
        <f t="array" aca="1" ref="R283" ca="1">P283/(1-_xludf.XLOOKUP(Datos_Proyecto!$D$2,BD!$AE$2:$AE$5,BD!$AH$2:$AH$5,0,0))</f>
        <v>#NAME?</v>
      </c>
      <c r="S283" s="173" t="e">
        <f t="shared" ca="1" si="327"/>
        <v>#NAME?</v>
      </c>
      <c r="T283" s="126" t="e">
        <f t="shared" ca="1" si="328"/>
        <v>#NAME?</v>
      </c>
      <c r="U283" s="126" t="s">
        <v>66</v>
      </c>
      <c r="V283" s="212"/>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3"/>
      <c r="AR283" s="213"/>
      <c r="AS283" s="213"/>
      <c r="AT283" s="213"/>
      <c r="AU283" s="213"/>
      <c r="AV283" s="213"/>
      <c r="AW283" s="213"/>
      <c r="AX283" s="213"/>
      <c r="AY283" s="71"/>
      <c r="AZ283" s="71"/>
      <c r="BA283" s="71"/>
      <c r="BB283" s="71"/>
    </row>
    <row r="284" spans="1:54" ht="86" outlineLevel="1">
      <c r="A284" s="64"/>
      <c r="B284" s="135" t="s">
        <v>151</v>
      </c>
      <c r="C284" s="135"/>
      <c r="D284" s="135" t="s">
        <v>675</v>
      </c>
      <c r="E284" s="221" t="s">
        <v>676</v>
      </c>
      <c r="F284" s="222" t="s">
        <v>578</v>
      </c>
      <c r="G284" s="223">
        <f>Datos_Proyecto!D26/10000</f>
        <v>2.0011000000000001</v>
      </c>
      <c r="H284" s="150">
        <v>10000000</v>
      </c>
      <c r="I284" s="87">
        <f t="shared" si="320"/>
        <v>20011000</v>
      </c>
      <c r="J284" s="87">
        <f t="shared" si="321"/>
        <v>1900000</v>
      </c>
      <c r="K284" s="87">
        <f t="shared" si="322"/>
        <v>11900000</v>
      </c>
      <c r="L284" s="87">
        <f t="shared" si="323"/>
        <v>23813090</v>
      </c>
      <c r="M284" s="87">
        <f t="shared" si="324"/>
        <v>3802090</v>
      </c>
      <c r="N284" s="88" t="e">
        <f t="array" aca="1" ref="N284" ca="1">K284/(1-_xludf.XLOOKUP(Datos_Proyecto!$D$2,BD!$AE$2:$AE$5,BD!$AH$2:$AH$5,0,0))</f>
        <v>#NAME?</v>
      </c>
      <c r="O284" s="88" t="e">
        <f t="shared" ca="1" si="325"/>
        <v>#NAME?</v>
      </c>
      <c r="P284" s="172">
        <f>K284/Datos_Proyecto!$H$2</f>
        <v>3216.2162162162163</v>
      </c>
      <c r="Q284" s="172">
        <f t="shared" si="326"/>
        <v>6435.9702702702707</v>
      </c>
      <c r="R284" s="173" t="e">
        <f t="array" aca="1" ref="R284" ca="1">P284/(1-_xludf.XLOOKUP(Datos_Proyecto!$D$2,BD!$AE$2:$AE$5,BD!$AH$2:$AH$5,0,0))</f>
        <v>#NAME?</v>
      </c>
      <c r="S284" s="173" t="e">
        <f t="shared" ca="1" si="327"/>
        <v>#NAME?</v>
      </c>
      <c r="T284" s="126" t="e">
        <f t="shared" ca="1" si="328"/>
        <v>#NAME?</v>
      </c>
      <c r="U284" s="126" t="s">
        <v>66</v>
      </c>
      <c r="V284" s="212"/>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3"/>
      <c r="AR284" s="213"/>
      <c r="AS284" s="213"/>
      <c r="AT284" s="213"/>
      <c r="AU284" s="213"/>
      <c r="AV284" s="213"/>
      <c r="AW284" s="213"/>
      <c r="AX284" s="213"/>
      <c r="AY284" s="71"/>
      <c r="AZ284" s="71"/>
      <c r="BA284" s="71"/>
      <c r="BB284" s="71"/>
    </row>
    <row r="285" spans="1:54" ht="21.5">
      <c r="A285" s="165"/>
      <c r="B285" s="224"/>
      <c r="C285" s="224"/>
      <c r="D285" s="208" t="s">
        <v>677</v>
      </c>
      <c r="E285" s="209" t="s">
        <v>678</v>
      </c>
      <c r="F285" s="225"/>
      <c r="G285" s="225"/>
      <c r="H285" s="226">
        <f t="shared" ref="H285:T285" si="329">H286</f>
        <v>45000000</v>
      </c>
      <c r="I285" s="226">
        <f t="shared" si="329"/>
        <v>45000000</v>
      </c>
      <c r="J285" s="226">
        <f t="shared" si="329"/>
        <v>8550000</v>
      </c>
      <c r="K285" s="226">
        <f t="shared" si="329"/>
        <v>53550000</v>
      </c>
      <c r="L285" s="226">
        <f t="shared" si="329"/>
        <v>53550000</v>
      </c>
      <c r="M285" s="226">
        <f t="shared" si="329"/>
        <v>8550000</v>
      </c>
      <c r="N285" s="226" t="e">
        <f t="shared" ca="1" si="329"/>
        <v>#NAME?</v>
      </c>
      <c r="O285" s="226" t="e">
        <f t="shared" ca="1" si="329"/>
        <v>#NAME?</v>
      </c>
      <c r="P285" s="226">
        <f t="shared" si="329"/>
        <v>14472.972972972973</v>
      </c>
      <c r="Q285" s="226">
        <f t="shared" si="329"/>
        <v>14472.972972972973</v>
      </c>
      <c r="R285" s="226" t="e">
        <f t="shared" ca="1" si="329"/>
        <v>#NAME?</v>
      </c>
      <c r="S285" s="226" t="e">
        <f t="shared" ca="1" si="329"/>
        <v>#NAME?</v>
      </c>
      <c r="T285" s="211" t="e">
        <f t="shared" ca="1" si="329"/>
        <v>#NAME?</v>
      </c>
      <c r="U285" s="211" t="s">
        <v>68</v>
      </c>
      <c r="V285" s="54"/>
      <c r="X285" s="213"/>
      <c r="Y285" s="213"/>
      <c r="Z285" s="213"/>
      <c r="AA285" s="213"/>
      <c r="AB285" s="213"/>
      <c r="AC285" s="213"/>
      <c r="AD285" s="213"/>
      <c r="AE285" s="213"/>
      <c r="AF285" s="213"/>
      <c r="AG285" s="213"/>
      <c r="AH285" s="213"/>
      <c r="AI285" s="213"/>
      <c r="AJ285" s="213"/>
      <c r="AK285" s="213"/>
      <c r="AL285" s="213"/>
      <c r="AM285" s="213"/>
      <c r="AN285" s="213"/>
      <c r="AO285" s="213"/>
      <c r="AP285" s="213"/>
      <c r="AQ285" s="213"/>
      <c r="AR285" s="213"/>
      <c r="AS285" s="213"/>
      <c r="AT285" s="213"/>
      <c r="AU285" s="213"/>
      <c r="AV285" s="213"/>
      <c r="AW285" s="213"/>
      <c r="AX285" s="213"/>
      <c r="AY285" s="71"/>
      <c r="AZ285" s="71"/>
      <c r="BA285" s="71"/>
      <c r="BB285" s="71"/>
    </row>
    <row r="286" spans="1:54" ht="21.5" outlineLevel="1">
      <c r="A286" s="165"/>
      <c r="B286" s="36" t="s">
        <v>151</v>
      </c>
      <c r="C286" s="36"/>
      <c r="D286" s="195">
        <v>14.1</v>
      </c>
      <c r="E286" s="195" t="s">
        <v>679</v>
      </c>
      <c r="F286" s="114" t="s">
        <v>279</v>
      </c>
      <c r="G286" s="227">
        <v>1</v>
      </c>
      <c r="H286" s="170">
        <v>45000000</v>
      </c>
      <c r="I286" s="170">
        <f>H286*G286</f>
        <v>45000000</v>
      </c>
      <c r="J286" s="170">
        <f>IF(C286="BT",0,H286*0.19)</f>
        <v>8550000</v>
      </c>
      <c r="K286" s="170">
        <f>H286+J286</f>
        <v>53550000</v>
      </c>
      <c r="L286" s="170">
        <f>K286*G286</f>
        <v>53550000</v>
      </c>
      <c r="M286" s="170">
        <f>J286*G286</f>
        <v>8550000</v>
      </c>
      <c r="N286" s="171" t="e">
        <f t="array" aca="1" ref="N286" ca="1">K286/(1-_xludf.XLOOKUP(Datos_Proyecto!$D$2,BD!$AE$2:$AE$5,BD!$AH$2:$AH$5,0,0))</f>
        <v>#NAME?</v>
      </c>
      <c r="O286" s="171" t="e">
        <f ca="1">N286*G286</f>
        <v>#NAME?</v>
      </c>
      <c r="P286" s="172">
        <f>K286/Datos_Proyecto!$H$2</f>
        <v>14472.972972972973</v>
      </c>
      <c r="Q286" s="172">
        <f>G286*P286</f>
        <v>14472.972972972973</v>
      </c>
      <c r="R286" s="173" t="e">
        <f t="array" aca="1" ref="R286" ca="1">P286/(1-_xludf.XLOOKUP(Datos_Proyecto!$D$2,BD!$AE$2:$AE$5,BD!$AH$2:$AH$5,0,0))</f>
        <v>#NAME?</v>
      </c>
      <c r="S286" s="173" t="e">
        <f ca="1">R286*G286</f>
        <v>#NAME?</v>
      </c>
      <c r="T286" s="174" t="e">
        <f ca="1">S286</f>
        <v>#NAME?</v>
      </c>
      <c r="U286" s="174" t="s">
        <v>68</v>
      </c>
      <c r="V286" s="64"/>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row>
    <row r="287" spans="1:54" ht="21.5">
      <c r="A287" s="165"/>
      <c r="B287" s="224"/>
      <c r="C287" s="224"/>
      <c r="D287" s="208" t="s">
        <v>680</v>
      </c>
      <c r="E287" s="209" t="s">
        <v>681</v>
      </c>
      <c r="F287" s="225"/>
      <c r="G287" s="225"/>
      <c r="H287" s="226">
        <f t="shared" ref="H287:S287" si="330">H288</f>
        <v>40500000</v>
      </c>
      <c r="I287" s="226">
        <f t="shared" si="330"/>
        <v>40500000</v>
      </c>
      <c r="J287" s="226">
        <f t="shared" si="330"/>
        <v>7695000</v>
      </c>
      <c r="K287" s="226">
        <f t="shared" si="330"/>
        <v>48195000</v>
      </c>
      <c r="L287" s="226">
        <f t="shared" si="330"/>
        <v>48195000</v>
      </c>
      <c r="M287" s="226">
        <f t="shared" si="330"/>
        <v>7695000</v>
      </c>
      <c r="N287" s="226" t="e">
        <f t="shared" ca="1" si="330"/>
        <v>#NAME?</v>
      </c>
      <c r="O287" s="226" t="e">
        <f t="shared" ca="1" si="330"/>
        <v>#NAME?</v>
      </c>
      <c r="P287" s="226">
        <f t="shared" si="330"/>
        <v>13025.675675675675</v>
      </c>
      <c r="Q287" s="226">
        <f t="shared" si="330"/>
        <v>13025.675675675675</v>
      </c>
      <c r="R287" s="226" t="e">
        <f t="shared" ca="1" si="330"/>
        <v>#NAME?</v>
      </c>
      <c r="S287" s="226" t="e">
        <f t="shared" ca="1" si="330"/>
        <v>#NAME?</v>
      </c>
      <c r="T287" s="211" t="e">
        <f ca="1">N287</f>
        <v>#NAME?</v>
      </c>
      <c r="U287" s="211" t="s">
        <v>66</v>
      </c>
      <c r="V287" s="54"/>
      <c r="X287" s="213"/>
      <c r="Y287" s="213"/>
      <c r="Z287" s="213"/>
      <c r="AA287" s="213"/>
      <c r="AB287" s="213"/>
      <c r="AC287" s="213"/>
      <c r="AD287" s="213"/>
      <c r="AE287" s="213"/>
      <c r="AF287" s="213"/>
      <c r="AG287" s="213"/>
      <c r="AH287" s="213"/>
      <c r="AI287" s="213"/>
      <c r="AJ287" s="213"/>
      <c r="AK287" s="213"/>
      <c r="AL287" s="213"/>
      <c r="AM287" s="213"/>
      <c r="AN287" s="213"/>
      <c r="AO287" s="213"/>
      <c r="AP287" s="213"/>
      <c r="AQ287" s="213"/>
      <c r="AR287" s="213"/>
      <c r="AS287" s="213"/>
      <c r="AT287" s="213"/>
      <c r="AU287" s="213"/>
      <c r="AV287" s="213"/>
      <c r="AW287" s="213"/>
      <c r="AX287" s="213"/>
      <c r="AY287" s="71"/>
      <c r="AZ287" s="71"/>
      <c r="BA287" s="71"/>
      <c r="BB287" s="71"/>
    </row>
    <row r="288" spans="1:54" ht="21.5" outlineLevel="1">
      <c r="A288" s="165"/>
      <c r="B288" s="228" t="s">
        <v>151</v>
      </c>
      <c r="C288" s="228"/>
      <c r="D288" s="229" t="s">
        <v>682</v>
      </c>
      <c r="E288" s="230" t="s">
        <v>683</v>
      </c>
      <c r="F288" s="231" t="s">
        <v>279</v>
      </c>
      <c r="G288" s="232">
        <v>1</v>
      </c>
      <c r="H288" s="170">
        <v>40500000</v>
      </c>
      <c r="I288" s="170">
        <f>H288*G288</f>
        <v>40500000</v>
      </c>
      <c r="J288" s="170">
        <f>IF(C288="BT",0,H288*0.19)</f>
        <v>7695000</v>
      </c>
      <c r="K288" s="170">
        <f>H288+J288</f>
        <v>48195000</v>
      </c>
      <c r="L288" s="170">
        <f>K288*G288</f>
        <v>48195000</v>
      </c>
      <c r="M288" s="170">
        <f>J288*G288</f>
        <v>7695000</v>
      </c>
      <c r="N288" s="171" t="e">
        <f t="array" aca="1" ref="N288" ca="1">K288/(1-_xludf.XLOOKUP(Datos_Proyecto!$D$2,BD!$AE$2:$AE$5,BD!$AH$2:$AH$5,0,0))</f>
        <v>#NAME?</v>
      </c>
      <c r="O288" s="171" t="e">
        <f ca="1">N288*G288</f>
        <v>#NAME?</v>
      </c>
      <c r="P288" s="172">
        <f>K288/Datos_Proyecto!$H$2</f>
        <v>13025.675675675675</v>
      </c>
      <c r="Q288" s="172">
        <f>G288*P288</f>
        <v>13025.675675675675</v>
      </c>
      <c r="R288" s="173" t="e">
        <f t="array" aca="1" ref="R288" ca="1">P288/(1-_xludf.XLOOKUP(Datos_Proyecto!$D$2,BD!$AE$2:$AE$5,BD!$AH$2:$AH$5,0,0))</f>
        <v>#NAME?</v>
      </c>
      <c r="S288" s="173" t="e">
        <f ca="1">R288*G288</f>
        <v>#NAME?</v>
      </c>
      <c r="T288" s="174" t="e">
        <f ca="1">O288</f>
        <v>#NAME?</v>
      </c>
      <c r="U288" s="174" t="s">
        <v>66</v>
      </c>
      <c r="V288" s="233"/>
      <c r="W288" s="234"/>
      <c r="X288" s="235"/>
      <c r="Y288" s="236"/>
      <c r="Z288" s="236"/>
      <c r="AA288" s="236"/>
      <c r="AB288" s="236"/>
      <c r="AC288" s="236"/>
      <c r="AD288" s="236"/>
      <c r="AE288" s="236"/>
      <c r="AF288" s="236"/>
      <c r="AG288" s="236"/>
      <c r="AH288" s="236"/>
      <c r="AI288" s="236"/>
      <c r="AJ288" s="236"/>
      <c r="AK288" s="236"/>
      <c r="AL288" s="236"/>
      <c r="AM288" s="236"/>
      <c r="AN288" s="236"/>
      <c r="AO288" s="236"/>
      <c r="AP288" s="236"/>
      <c r="AQ288" s="236"/>
      <c r="AR288" s="236"/>
      <c r="AS288" s="236"/>
      <c r="AT288" s="236"/>
      <c r="AU288" s="236"/>
      <c r="AV288" s="236"/>
      <c r="AW288" s="236"/>
      <c r="AX288" s="236"/>
      <c r="AY288" s="236"/>
      <c r="AZ288" s="236"/>
      <c r="BA288" s="71"/>
      <c r="BB288" s="71"/>
    </row>
    <row r="289" spans="1:54" ht="20">
      <c r="A289" s="165"/>
      <c r="B289" s="237"/>
      <c r="C289" s="237"/>
      <c r="D289" s="237"/>
      <c r="E289" s="237"/>
      <c r="F289" s="237"/>
      <c r="G289" s="237"/>
      <c r="H289" s="238"/>
      <c r="I289" s="238"/>
      <c r="J289" s="238"/>
      <c r="K289" s="238"/>
      <c r="L289" s="238"/>
      <c r="M289" s="238"/>
      <c r="N289" s="239"/>
      <c r="O289" s="239"/>
      <c r="P289" s="239"/>
      <c r="Q289" s="239"/>
      <c r="R289" s="239"/>
      <c r="S289" s="239"/>
      <c r="T289" s="238"/>
      <c r="U289" s="238"/>
      <c r="V289" s="54"/>
      <c r="BA289" s="71"/>
      <c r="BB289" s="71"/>
    </row>
    <row r="290" spans="1:54" ht="20">
      <c r="A290" s="165"/>
      <c r="B290" s="237"/>
      <c r="C290" s="237"/>
      <c r="D290" s="237"/>
      <c r="E290" s="237"/>
      <c r="F290" s="237"/>
      <c r="G290" s="237"/>
      <c r="H290" s="238"/>
      <c r="I290" s="238"/>
      <c r="J290" s="238"/>
      <c r="K290" s="238"/>
      <c r="L290" s="238"/>
      <c r="M290" s="238"/>
      <c r="N290" s="239"/>
      <c r="O290" s="239"/>
      <c r="P290" s="239"/>
      <c r="Q290" s="239"/>
      <c r="R290" s="239"/>
      <c r="S290" s="239"/>
      <c r="T290" s="238"/>
      <c r="U290" s="238"/>
      <c r="V290" s="54"/>
      <c r="BA290" s="71"/>
      <c r="BB290" s="71"/>
    </row>
    <row r="291" spans="1:54" ht="21.5">
      <c r="A291" s="165"/>
      <c r="B291" s="240"/>
      <c r="C291" s="489" t="s">
        <v>684</v>
      </c>
      <c r="D291" s="483"/>
      <c r="E291" s="483"/>
      <c r="F291" s="483"/>
      <c r="G291" s="484"/>
      <c r="H291" s="241"/>
      <c r="I291" s="241"/>
      <c r="J291" s="241"/>
      <c r="K291" s="241"/>
      <c r="L291" s="241"/>
      <c r="M291" s="241"/>
      <c r="N291" s="241"/>
      <c r="O291" s="241"/>
      <c r="P291" s="242" t="e">
        <f t="shared" ref="P291:S291" ca="1" si="331">P285+P278+P234+P218+P204+P175+P172+P151+P58+P55+P47+P37+P28+P13+P287</f>
        <v>#NAME?</v>
      </c>
      <c r="Q291" s="242" t="e">
        <f t="shared" ca="1" si="331"/>
        <v>#NAME?</v>
      </c>
      <c r="R291" s="242" t="e">
        <f t="shared" ca="1" si="331"/>
        <v>#NAME?</v>
      </c>
      <c r="S291" s="242" t="e">
        <f t="shared" ca="1" si="331"/>
        <v>#NAME?</v>
      </c>
      <c r="T291" s="242" t="e">
        <f ca="1">T13+T28+T285</f>
        <v>#NAME?</v>
      </c>
      <c r="U291" s="242" t="s">
        <v>68</v>
      </c>
      <c r="V291" s="243"/>
      <c r="W291" s="244"/>
      <c r="X291" s="244"/>
      <c r="Y291" s="244"/>
      <c r="Z291" s="244"/>
      <c r="AA291" s="244"/>
      <c r="AB291" s="244"/>
      <c r="AC291" s="244"/>
      <c r="AD291" s="244"/>
      <c r="AE291" s="244"/>
      <c r="AF291" s="244"/>
      <c r="AG291" s="244"/>
      <c r="AH291" s="244"/>
      <c r="AI291" s="244"/>
      <c r="AJ291" s="244"/>
      <c r="AK291" s="244"/>
      <c r="AL291" s="244"/>
      <c r="AM291" s="244"/>
      <c r="AN291" s="244"/>
      <c r="AO291" s="244"/>
      <c r="AP291" s="244"/>
      <c r="AQ291" s="244"/>
      <c r="AR291" s="244"/>
      <c r="AS291" s="244"/>
      <c r="AT291" s="244"/>
      <c r="AU291" s="244"/>
      <c r="AV291" s="244"/>
      <c r="AW291" s="244"/>
      <c r="BA291" s="71"/>
      <c r="BB291" s="71"/>
    </row>
    <row r="292" spans="1:54" ht="21.5">
      <c r="A292" s="165"/>
      <c r="B292" s="245"/>
      <c r="C292" s="490" t="str">
        <f>"Valor de materiales que se pagan en dólares (paneles, inversores y estructura) antes de IVA - TRM: "&amp;Datos_Proyecto!H2</f>
        <v>Valor de materiales que se pagan en dólares (paneles, inversores y estructura) antes de IVA - TRM: 3700</v>
      </c>
      <c r="D292" s="483"/>
      <c r="E292" s="483"/>
      <c r="F292" s="483"/>
      <c r="G292" s="484"/>
      <c r="H292" s="246"/>
      <c r="I292" s="246"/>
      <c r="J292" s="246"/>
      <c r="K292" s="246"/>
      <c r="L292" s="246"/>
      <c r="M292" s="246"/>
      <c r="N292" s="246"/>
      <c r="O292" s="247"/>
      <c r="P292" s="246"/>
      <c r="Q292" s="246"/>
      <c r="R292" s="246"/>
      <c r="S292" s="246"/>
      <c r="T292" s="247" t="e">
        <f ca="1">T291*Datos_Proyecto!$H$2</f>
        <v>#NAME?</v>
      </c>
      <c r="U292" s="247" t="s">
        <v>66</v>
      </c>
      <c r="V292" s="243"/>
      <c r="W292" s="244"/>
      <c r="X292" s="244"/>
      <c r="Y292" s="244"/>
      <c r="Z292" s="244"/>
      <c r="AA292" s="244"/>
      <c r="AB292" s="244"/>
      <c r="AC292" s="244"/>
      <c r="AD292" s="244"/>
      <c r="AE292" s="244"/>
      <c r="AF292" s="244"/>
      <c r="AG292" s="244"/>
      <c r="AH292" s="244"/>
      <c r="AI292" s="244"/>
      <c r="AJ292" s="244"/>
      <c r="AK292" s="244"/>
      <c r="AL292" s="244"/>
      <c r="AM292" s="244"/>
      <c r="AN292" s="244"/>
      <c r="AO292" s="244"/>
      <c r="AP292" s="244"/>
      <c r="AQ292" s="244"/>
      <c r="AR292" s="244"/>
      <c r="AS292" s="244"/>
      <c r="AT292" s="244"/>
      <c r="AU292" s="244"/>
      <c r="AV292" s="244"/>
      <c r="AW292" s="244"/>
      <c r="BA292" s="71"/>
      <c r="BB292" s="71"/>
    </row>
    <row r="293" spans="1:54" ht="21.5">
      <c r="A293" s="165"/>
      <c r="B293" s="245"/>
      <c r="C293" s="490" t="s">
        <v>685</v>
      </c>
      <c r="D293" s="483"/>
      <c r="E293" s="483"/>
      <c r="F293" s="483"/>
      <c r="G293" s="484"/>
      <c r="H293" s="247" t="e">
        <f t="shared" ref="H293:N293" ca="1" si="332">H37+H47+H55+H58+H151+H172+H175+H204+H218+H234+H278</f>
        <v>#NAME?</v>
      </c>
      <c r="I293" s="247" t="e">
        <f t="shared" ca="1" si="332"/>
        <v>#NAME?</v>
      </c>
      <c r="J293" s="247">
        <f t="shared" si="332"/>
        <v>61520396.100749999</v>
      </c>
      <c r="K293" s="247" t="e">
        <f t="shared" ca="1" si="332"/>
        <v>#NAME?</v>
      </c>
      <c r="L293" s="247" t="e">
        <f t="shared" ca="1" si="332"/>
        <v>#NAME?</v>
      </c>
      <c r="M293" s="247" t="e">
        <f t="shared" ca="1" si="332"/>
        <v>#NAME?</v>
      </c>
      <c r="N293" s="247" t="e">
        <f t="shared" ca="1" si="332"/>
        <v>#NAME?</v>
      </c>
      <c r="O293" s="247"/>
      <c r="P293" s="246"/>
      <c r="Q293" s="246"/>
      <c r="R293" s="246"/>
      <c r="S293" s="246"/>
      <c r="T293" s="247" t="e">
        <f ca="1">T37+T47+T55+T58+T151+T172+T175+T204+T218+T234+T278+T287</f>
        <v>#NAME?</v>
      </c>
      <c r="U293" s="247" t="s">
        <v>66</v>
      </c>
      <c r="V293" s="248"/>
      <c r="W293" s="39"/>
      <c r="X293" s="39"/>
      <c r="Y293" s="39"/>
      <c r="Z293" s="39"/>
      <c r="AA293" s="39"/>
      <c r="AB293" s="39"/>
      <c r="AC293" s="39"/>
      <c r="AD293" s="39"/>
      <c r="AE293" s="39"/>
      <c r="AF293" s="39"/>
      <c r="AG293" s="39"/>
      <c r="AH293" s="39"/>
      <c r="AI293" s="39"/>
      <c r="AJ293" s="39"/>
      <c r="AK293" s="39"/>
      <c r="AL293" s="39"/>
      <c r="AM293" s="39"/>
      <c r="AN293" s="39"/>
      <c r="AO293" s="39"/>
      <c r="AP293" s="39"/>
      <c r="AQ293" s="39"/>
      <c r="AR293" s="39"/>
      <c r="AS293" s="39"/>
      <c r="AT293" s="39"/>
      <c r="AU293" s="39"/>
      <c r="AV293" s="39"/>
      <c r="AW293" s="39"/>
      <c r="BA293" s="71"/>
      <c r="BB293" s="71"/>
    </row>
    <row r="294" spans="1:54" ht="21.5">
      <c r="A294" s="165"/>
      <c r="B294" s="249"/>
      <c r="C294" s="491" t="s">
        <v>686</v>
      </c>
      <c r="D294" s="483"/>
      <c r="E294" s="483"/>
      <c r="F294" s="483"/>
      <c r="G294" s="484"/>
      <c r="H294" s="250" t="e">
        <f t="shared" ref="H294:K294" ca="1" si="333">H292+H293</f>
        <v>#NAME?</v>
      </c>
      <c r="I294" s="250" t="e">
        <f t="shared" ca="1" si="333"/>
        <v>#NAME?</v>
      </c>
      <c r="J294" s="250">
        <f t="shared" si="333"/>
        <v>61520396.100749999</v>
      </c>
      <c r="K294" s="250" t="e">
        <f t="shared" ca="1" si="333"/>
        <v>#NAME?</v>
      </c>
      <c r="L294" s="250" t="e">
        <f t="shared" ref="L294:O294" ca="1" si="334">L287+L285+L278+L234+L218+L204+L175+L172+L151+L58+L55+L47+L37+L28+L13</f>
        <v>#NAME?</v>
      </c>
      <c r="M294" s="250" t="e">
        <f t="shared" ca="1" si="334"/>
        <v>#NAME?</v>
      </c>
      <c r="N294" s="250" t="e">
        <f t="shared" ca="1" si="334"/>
        <v>#NAME?</v>
      </c>
      <c r="O294" s="250" t="e">
        <f t="shared" ca="1" si="334"/>
        <v>#NAME?</v>
      </c>
      <c r="P294" s="251"/>
      <c r="Q294" s="251"/>
      <c r="R294" s="251"/>
      <c r="S294" s="251"/>
      <c r="T294" s="250" t="e">
        <f ca="1">T292+T293</f>
        <v>#NAME?</v>
      </c>
      <c r="U294" s="250" t="s">
        <v>66</v>
      </c>
      <c r="V294" s="243"/>
      <c r="W294" s="244"/>
      <c r="X294" s="244"/>
      <c r="Y294" s="244"/>
      <c r="Z294" s="244"/>
      <c r="AA294" s="244"/>
      <c r="AB294" s="244"/>
      <c r="AC294" s="244"/>
      <c r="AD294" s="244"/>
      <c r="AE294" s="244"/>
      <c r="AF294" s="244"/>
      <c r="AG294" s="244"/>
      <c r="AH294" s="244"/>
      <c r="AI294" s="244"/>
      <c r="AJ294" s="244"/>
      <c r="AK294" s="244"/>
      <c r="AL294" s="244"/>
      <c r="AM294" s="244"/>
      <c r="AN294" s="244"/>
      <c r="AO294" s="244"/>
      <c r="AP294" s="244"/>
      <c r="AQ294" s="244"/>
      <c r="AR294" s="244"/>
      <c r="AS294" s="244"/>
      <c r="AT294" s="244"/>
      <c r="AU294" s="244"/>
      <c r="AV294" s="244"/>
      <c r="AW294" s="244"/>
      <c r="BA294" s="71"/>
      <c r="BB294" s="71"/>
    </row>
    <row r="295" spans="1:54" ht="21.5" hidden="1">
      <c r="A295" s="165"/>
      <c r="B295" s="249"/>
      <c r="C295" s="491" t="s">
        <v>687</v>
      </c>
      <c r="D295" s="483"/>
      <c r="E295" s="483"/>
      <c r="F295" s="483"/>
      <c r="G295" s="484"/>
      <c r="H295" s="251"/>
      <c r="I295" s="251"/>
      <c r="J295" s="251"/>
      <c r="K295" s="251"/>
      <c r="L295" s="251"/>
      <c r="M295" s="252"/>
      <c r="N295" s="253"/>
      <c r="O295" s="254"/>
      <c r="P295" s="254"/>
      <c r="Q295" s="255"/>
      <c r="R295" s="253"/>
      <c r="S295" s="254"/>
      <c r="T295" s="250" t="e">
        <f ca="1">T294/Datos_Proyecto!$H$2</f>
        <v>#NAME?</v>
      </c>
      <c r="U295" s="250" t="s">
        <v>68</v>
      </c>
      <c r="V295" s="248"/>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c r="AS295" s="39"/>
      <c r="AT295" s="39"/>
      <c r="AU295" s="39"/>
      <c r="AV295" s="39"/>
      <c r="AW295" s="39"/>
      <c r="BA295" s="71"/>
      <c r="BB295" s="71"/>
    </row>
    <row r="296" spans="1:54" ht="20">
      <c r="A296" s="165"/>
      <c r="B296" s="256"/>
      <c r="C296" s="256"/>
      <c r="D296" s="256"/>
      <c r="E296" s="256"/>
      <c r="F296" s="256"/>
      <c r="G296" s="246"/>
      <c r="H296" s="246"/>
      <c r="I296" s="246"/>
      <c r="J296" s="246"/>
      <c r="K296" s="246"/>
      <c r="L296" s="246"/>
      <c r="M296" s="246"/>
      <c r="N296" s="257"/>
      <c r="O296" s="257"/>
      <c r="P296" s="257"/>
      <c r="Q296" s="257"/>
      <c r="R296" s="257"/>
      <c r="S296" s="257"/>
      <c r="T296" s="246"/>
      <c r="U296" s="246"/>
      <c r="V296" s="258"/>
      <c r="W296" s="259"/>
      <c r="X296" s="259"/>
      <c r="Y296" s="259"/>
      <c r="Z296" s="259"/>
      <c r="AA296" s="259"/>
      <c r="AB296" s="259"/>
      <c r="AC296" s="259"/>
      <c r="AD296" s="259"/>
      <c r="AE296" s="259"/>
      <c r="AF296" s="259"/>
      <c r="AG296" s="259"/>
      <c r="AH296" s="259"/>
      <c r="AI296" s="259"/>
      <c r="AJ296" s="259"/>
      <c r="AK296" s="259"/>
      <c r="AL296" s="259"/>
      <c r="AM296" s="259"/>
      <c r="AN296" s="259"/>
      <c r="AO296" s="259"/>
      <c r="AP296" s="259"/>
      <c r="AQ296" s="259"/>
      <c r="AR296" s="259"/>
      <c r="AS296" s="259"/>
      <c r="AT296" s="259"/>
      <c r="AU296" s="259"/>
      <c r="AV296" s="259"/>
      <c r="AW296" s="259"/>
      <c r="BA296" s="71"/>
      <c r="BB296" s="71"/>
    </row>
    <row r="297" spans="1:54" ht="21.5" hidden="1">
      <c r="A297" s="165"/>
      <c r="B297" s="260"/>
      <c r="C297" s="260"/>
      <c r="D297" s="261" t="s">
        <v>688</v>
      </c>
      <c r="E297" s="262" t="s">
        <v>689</v>
      </c>
      <c r="F297" s="263"/>
      <c r="G297" s="264"/>
      <c r="H297" s="265"/>
      <c r="I297" s="266">
        <f t="shared" ref="I297:S297" si="335">I298</f>
        <v>240000000</v>
      </c>
      <c r="J297" s="266">
        <f t="shared" si="335"/>
        <v>240000000</v>
      </c>
      <c r="K297" s="266">
        <f t="shared" si="335"/>
        <v>240000000</v>
      </c>
      <c r="L297" s="266">
        <f t="shared" si="335"/>
        <v>240000000</v>
      </c>
      <c r="M297" s="266">
        <f t="shared" si="335"/>
        <v>240000000</v>
      </c>
      <c r="N297" s="266">
        <f t="shared" si="335"/>
        <v>240000000</v>
      </c>
      <c r="O297" s="266">
        <f t="shared" si="335"/>
        <v>240000000</v>
      </c>
      <c r="P297" s="266">
        <f t="shared" si="335"/>
        <v>64864.864864864867</v>
      </c>
      <c r="Q297" s="266">
        <f t="shared" si="335"/>
        <v>64864.864864864867</v>
      </c>
      <c r="R297" s="266" t="e">
        <f t="shared" ca="1" si="335"/>
        <v>#NAME?</v>
      </c>
      <c r="S297" s="266" t="e">
        <f t="shared" ca="1" si="335"/>
        <v>#NAME?</v>
      </c>
      <c r="T297" s="266">
        <v>0</v>
      </c>
      <c r="U297" s="266" t="s">
        <v>66</v>
      </c>
      <c r="V297" s="267"/>
      <c r="W297" s="244"/>
      <c r="X297" s="244"/>
      <c r="Y297" s="244"/>
      <c r="Z297" s="244"/>
      <c r="AA297" s="244"/>
      <c r="AB297" s="244"/>
      <c r="AC297" s="244"/>
      <c r="AD297" s="244"/>
      <c r="AE297" s="244"/>
      <c r="AF297" s="244"/>
      <c r="AG297" s="244"/>
      <c r="AH297" s="244"/>
      <c r="AI297" s="244"/>
      <c r="AJ297" s="244"/>
      <c r="AK297" s="244"/>
      <c r="AL297" s="244"/>
      <c r="AM297" s="244"/>
      <c r="AN297" s="244"/>
      <c r="AO297" s="244"/>
      <c r="AP297" s="244"/>
      <c r="AQ297" s="244"/>
      <c r="AR297" s="244"/>
      <c r="AS297" s="244"/>
      <c r="AT297" s="244"/>
      <c r="AU297" s="244"/>
      <c r="AV297" s="244"/>
      <c r="AW297" s="244"/>
      <c r="AX297" s="244"/>
      <c r="BA297" s="71"/>
      <c r="BB297" s="71"/>
    </row>
    <row r="298" spans="1:54" ht="21.5" outlineLevel="1">
      <c r="A298" s="165"/>
      <c r="B298" s="268"/>
      <c r="C298" s="268"/>
      <c r="D298" s="269" t="s">
        <v>690</v>
      </c>
      <c r="E298" s="270" t="s">
        <v>691</v>
      </c>
      <c r="F298" s="271" t="s">
        <v>94</v>
      </c>
      <c r="G298" s="272">
        <v>1</v>
      </c>
      <c r="H298" s="273">
        <v>240000000</v>
      </c>
      <c r="I298" s="273">
        <v>240000000</v>
      </c>
      <c r="J298" s="273">
        <v>240000000</v>
      </c>
      <c r="K298" s="273">
        <v>240000000</v>
      </c>
      <c r="L298" s="273">
        <v>240000000</v>
      </c>
      <c r="M298" s="273">
        <v>240000000</v>
      </c>
      <c r="N298" s="273">
        <v>240000000</v>
      </c>
      <c r="O298" s="273">
        <v>240000000</v>
      </c>
      <c r="P298" s="172">
        <f>H298/Datos_Proyecto!$H$2</f>
        <v>64864.864864864867</v>
      </c>
      <c r="Q298" s="172">
        <f>G298*P298</f>
        <v>64864.864864864867</v>
      </c>
      <c r="R298" s="173" t="e">
        <f t="array" aca="1" ref="R298" ca="1">P298/(1-_xludf.XLOOKUP(Datos_Proyecto!$D$2,BD!$AE:$AE,BD!$AG:$AG,0,0))</f>
        <v>#NAME?</v>
      </c>
      <c r="S298" s="173" t="e">
        <f ca="1">R298*G298</f>
        <v>#NAME?</v>
      </c>
      <c r="T298" s="174">
        <f>O298</f>
        <v>240000000</v>
      </c>
      <c r="U298" s="174" t="s">
        <v>66</v>
      </c>
      <c r="V298" s="26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BA298" s="71"/>
      <c r="BB298" s="71"/>
    </row>
    <row r="299" spans="1:54" ht="20">
      <c r="A299" s="165"/>
      <c r="B299" s="228"/>
      <c r="C299" s="228"/>
      <c r="D299" s="256"/>
      <c r="E299" s="256"/>
      <c r="F299" s="256"/>
      <c r="G299" s="256"/>
      <c r="H299" s="246"/>
      <c r="I299" s="246"/>
      <c r="J299" s="246"/>
      <c r="K299" s="246"/>
      <c r="L299" s="246"/>
      <c r="M299" s="246"/>
      <c r="N299" s="257"/>
      <c r="O299" s="257"/>
      <c r="P299" s="257"/>
      <c r="Q299" s="257"/>
      <c r="R299" s="257"/>
      <c r="S299" s="257"/>
      <c r="T299" s="246"/>
      <c r="U299" s="246"/>
      <c r="V299" s="258"/>
      <c r="W299" s="259"/>
      <c r="X299" s="259"/>
      <c r="Y299" s="259"/>
      <c r="Z299" s="259"/>
      <c r="AA299" s="259"/>
      <c r="AB299" s="259"/>
      <c r="AC299" s="259"/>
      <c r="AD299" s="259"/>
      <c r="AE299" s="259"/>
      <c r="AF299" s="259"/>
      <c r="AG299" s="259"/>
      <c r="AH299" s="259"/>
      <c r="AI299" s="259"/>
      <c r="AJ299" s="259"/>
      <c r="AK299" s="259"/>
      <c r="AL299" s="259"/>
      <c r="AM299" s="259"/>
      <c r="AN299" s="259"/>
      <c r="AO299" s="259"/>
      <c r="AP299" s="259"/>
      <c r="AQ299" s="259"/>
      <c r="AR299" s="259"/>
      <c r="AS299" s="259"/>
      <c r="AT299" s="259"/>
      <c r="AU299" s="259"/>
      <c r="AV299" s="259"/>
      <c r="AW299" s="259"/>
      <c r="AX299" s="259"/>
      <c r="BA299" s="71"/>
      <c r="BB299" s="71"/>
    </row>
    <row r="300" spans="1:54" ht="21.5">
      <c r="A300" s="165"/>
      <c r="B300" s="274"/>
      <c r="C300" s="274"/>
      <c r="D300" s="492" t="s">
        <v>692</v>
      </c>
      <c r="E300" s="483"/>
      <c r="F300" s="483"/>
      <c r="G300" s="484"/>
      <c r="H300" s="251"/>
      <c r="I300" s="275"/>
      <c r="J300" s="275"/>
      <c r="K300" s="275"/>
      <c r="L300" s="275"/>
      <c r="M300" s="275"/>
      <c r="N300" s="276" t="e">
        <f t="shared" ref="N300:O300" ca="1" si="336">N297+N285+N278+N234+N218+N204+N175+N172+N151+N58+N55+N47+N37+N28+N13</f>
        <v>#NAME?</v>
      </c>
      <c r="O300" s="276" t="e">
        <f t="shared" ca="1" si="336"/>
        <v>#NAME?</v>
      </c>
      <c r="P300" s="275"/>
      <c r="Q300" s="275"/>
      <c r="R300" s="275"/>
      <c r="S300" s="275"/>
      <c r="T300" s="276" t="e">
        <f ca="1">T297+T294</f>
        <v>#NAME?</v>
      </c>
      <c r="U300" s="276" t="s">
        <v>66</v>
      </c>
      <c r="V300" s="277"/>
      <c r="W300" s="244"/>
      <c r="X300" s="244"/>
      <c r="Y300" s="244"/>
      <c r="Z300" s="244"/>
      <c r="AA300" s="244"/>
      <c r="AB300" s="244"/>
      <c r="AC300" s="244"/>
      <c r="AD300" s="244"/>
      <c r="AE300" s="244"/>
      <c r="AF300" s="244"/>
      <c r="AG300" s="244"/>
      <c r="AH300" s="244"/>
      <c r="AI300" s="244"/>
      <c r="AJ300" s="244"/>
      <c r="AK300" s="244"/>
      <c r="AL300" s="244"/>
      <c r="AM300" s="244"/>
      <c r="AN300" s="244"/>
      <c r="AO300" s="244"/>
      <c r="AP300" s="244"/>
      <c r="AQ300" s="244"/>
      <c r="AR300" s="244"/>
      <c r="AS300" s="244"/>
      <c r="AT300" s="244"/>
      <c r="AU300" s="244"/>
      <c r="AV300" s="244"/>
      <c r="AW300" s="244"/>
      <c r="AX300" s="244"/>
      <c r="BA300" s="71"/>
      <c r="BB300" s="71"/>
    </row>
    <row r="301" spans="1:54" ht="21.5">
      <c r="A301" s="165"/>
      <c r="B301" s="274"/>
      <c r="C301" s="274"/>
      <c r="D301" s="482" t="s">
        <v>693</v>
      </c>
      <c r="E301" s="483"/>
      <c r="F301" s="483"/>
      <c r="G301" s="484"/>
      <c r="H301" s="246"/>
      <c r="I301" s="246"/>
      <c r="J301" s="246"/>
      <c r="K301" s="246"/>
      <c r="L301" s="246"/>
      <c r="M301" s="246"/>
      <c r="N301" s="278"/>
      <c r="O301" s="279"/>
      <c r="P301" s="257"/>
      <c r="Q301" s="257"/>
      <c r="R301" s="278"/>
      <c r="S301" s="279"/>
      <c r="T301" s="280" t="e">
        <f ca="1">T300/Datos_Proyecto!$H$2</f>
        <v>#NAME?</v>
      </c>
      <c r="U301" s="280" t="s">
        <v>68</v>
      </c>
      <c r="V301" s="248"/>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BA301" s="71"/>
      <c r="BB301" s="71"/>
    </row>
    <row r="302" spans="1:54" ht="20">
      <c r="A302" s="165"/>
      <c r="B302" s="36"/>
      <c r="C302" s="36"/>
      <c r="D302" s="165"/>
      <c r="E302" s="165"/>
      <c r="F302" s="165"/>
      <c r="G302" s="165"/>
      <c r="H302" s="165"/>
      <c r="I302" s="165"/>
      <c r="J302" s="165"/>
      <c r="K302" s="165"/>
      <c r="L302" s="165"/>
      <c r="M302" s="165"/>
      <c r="N302" s="61"/>
      <c r="O302" s="61"/>
      <c r="P302" s="61"/>
      <c r="Q302" s="61"/>
      <c r="R302" s="61"/>
      <c r="S302" s="61"/>
      <c r="T302" s="165"/>
      <c r="U302" s="165"/>
      <c r="V302" s="54"/>
      <c r="BA302" s="71"/>
      <c r="BB302" s="71"/>
    </row>
    <row r="303" spans="1:54" ht="20">
      <c r="A303" s="165"/>
      <c r="B303" s="36"/>
      <c r="C303" s="36"/>
      <c r="D303" s="485" t="s">
        <v>694</v>
      </c>
      <c r="E303" s="486" t="e">
        <f ca="1">"1. SE CONTEMPLA UNA LÍNEA DE INTERCONEXIÓN EN MEDIA TENSIÓN DE "&amp;_xludf.CONCAT(Datos_Proyecto!$D$10+Datos_Proyecto!$D$11," MTS.")</f>
        <v>#NAME?</v>
      </c>
      <c r="F303" s="487"/>
      <c r="G303" s="487"/>
      <c r="H303" s="487"/>
      <c r="I303" s="487"/>
      <c r="J303" s="487"/>
      <c r="K303" s="487"/>
      <c r="L303" s="487"/>
      <c r="M303" s="487"/>
      <c r="N303" s="487"/>
      <c r="O303" s="487"/>
      <c r="P303" s="487"/>
      <c r="Q303" s="487"/>
      <c r="R303" s="487"/>
      <c r="S303" s="487"/>
      <c r="T303" s="487"/>
      <c r="U303" s="488"/>
      <c r="V303" s="54"/>
      <c r="BA303" s="71"/>
      <c r="BB303" s="71"/>
    </row>
    <row r="304" spans="1:54" ht="20">
      <c r="A304" s="165"/>
      <c r="B304" s="36"/>
      <c r="C304" s="36"/>
      <c r="D304" s="464"/>
      <c r="E304" s="486" t="s">
        <v>695</v>
      </c>
      <c r="F304" s="487"/>
      <c r="G304" s="487"/>
      <c r="H304" s="487"/>
      <c r="I304" s="487"/>
      <c r="J304" s="487"/>
      <c r="K304" s="487"/>
      <c r="L304" s="487"/>
      <c r="M304" s="487"/>
      <c r="N304" s="487"/>
      <c r="O304" s="487"/>
      <c r="P304" s="487"/>
      <c r="Q304" s="487"/>
      <c r="R304" s="487"/>
      <c r="S304" s="487"/>
      <c r="T304" s="487"/>
      <c r="U304" s="488"/>
      <c r="V304" s="64"/>
      <c r="W304" s="71"/>
      <c r="X304" s="71"/>
      <c r="Y304" s="71"/>
      <c r="Z304" s="71"/>
      <c r="AA304" s="71"/>
      <c r="AB304" s="71"/>
      <c r="AC304" s="71"/>
      <c r="AD304" s="71"/>
      <c r="AE304" s="71"/>
      <c r="AF304" s="71"/>
      <c r="AG304" s="71"/>
      <c r="AH304" s="71"/>
      <c r="AI304" s="71"/>
      <c r="AJ304" s="71"/>
      <c r="AK304" s="71"/>
      <c r="AL304" s="71"/>
      <c r="AM304" s="71"/>
      <c r="AN304" s="71"/>
      <c r="AO304" s="71"/>
      <c r="AP304" s="71"/>
      <c r="AQ304" s="71"/>
      <c r="AR304" s="71"/>
      <c r="AS304" s="71"/>
      <c r="AT304" s="71"/>
      <c r="AU304" s="71"/>
      <c r="AV304" s="71"/>
      <c r="AW304" s="71"/>
      <c r="AX304" s="71"/>
      <c r="AY304" s="71"/>
      <c r="AZ304" s="71"/>
      <c r="BA304" s="71"/>
      <c r="BB304" s="71"/>
    </row>
    <row r="305" spans="1:54" ht="20">
      <c r="A305" s="165"/>
      <c r="B305" s="36"/>
      <c r="C305" s="36"/>
      <c r="D305" s="464"/>
      <c r="E305" s="486" t="str">
        <f>IF(Datos_Proyecto!D5="MESA FIJA","3. TIEMPO DE CONSTRUCCIÓN CON MESA FIJA: OCHO (8) MESES.", "3. TIEMPO DE CONSTRUCCIÓN CON SEGUIDOR SOLAR: DIEZ (10) MESES.")</f>
        <v>3. TIEMPO DE CONSTRUCCIÓN CON SEGUIDOR SOLAR: DIEZ (10) MESES.</v>
      </c>
      <c r="F305" s="487"/>
      <c r="G305" s="487"/>
      <c r="H305" s="487"/>
      <c r="I305" s="487"/>
      <c r="J305" s="487"/>
      <c r="K305" s="487"/>
      <c r="L305" s="487"/>
      <c r="M305" s="487"/>
      <c r="N305" s="487"/>
      <c r="O305" s="487"/>
      <c r="P305" s="487"/>
      <c r="Q305" s="487"/>
      <c r="R305" s="487"/>
      <c r="S305" s="487"/>
      <c r="T305" s="487"/>
      <c r="U305" s="488"/>
      <c r="V305" s="64"/>
      <c r="W305" s="71"/>
      <c r="X305" s="71"/>
      <c r="Y305" s="71"/>
      <c r="Z305" s="71"/>
      <c r="AA305" s="71"/>
      <c r="AB305" s="71"/>
      <c r="AC305" s="71"/>
      <c r="AD305" s="71"/>
      <c r="AE305" s="71"/>
      <c r="AF305" s="71"/>
      <c r="AG305" s="71"/>
      <c r="AH305" s="71"/>
      <c r="AI305" s="71"/>
      <c r="AJ305" s="71"/>
      <c r="AK305" s="71"/>
      <c r="AL305" s="71"/>
      <c r="AM305" s="71"/>
      <c r="AN305" s="71"/>
      <c r="AO305" s="71"/>
      <c r="AP305" s="71"/>
      <c r="AQ305" s="71"/>
      <c r="AR305" s="71"/>
      <c r="AS305" s="71"/>
      <c r="AT305" s="71"/>
      <c r="AU305" s="71"/>
      <c r="AV305" s="71"/>
      <c r="AW305" s="71"/>
      <c r="AX305" s="71"/>
      <c r="AY305" s="71"/>
      <c r="AZ305" s="71"/>
      <c r="BA305" s="71"/>
      <c r="BB305" s="71"/>
    </row>
    <row r="306" spans="1:54" ht="20">
      <c r="A306" s="165"/>
      <c r="B306" s="36"/>
      <c r="C306" s="36"/>
      <c r="D306" s="464"/>
      <c r="E306" s="486" t="str">
        <f>IF(,"4. NO SE PRESENTAN COMPONENTES INDICADOS EN USD","4. PARA LOS COMPONENTES INDICADOS EN USD SE USARÁ LA TRM DEL DÍA DEL PAGO DEL ANTICIPO. EL PRECIO DEL COMPONENTE DE PANELES PUEDE CAMBIAR Y ESTÁ SUJETO A LA FECHA DE CIERRE DE LA OFERTA.")</f>
        <v>4. PARA LOS COMPONENTES INDICADOS EN USD SE USARÁ LA TRM DEL DÍA DEL PAGO DEL ANTICIPO. EL PRECIO DEL COMPONENTE DE PANELES PUEDE CAMBIAR Y ESTÁ SUJETO A LA FECHA DE CIERRE DE LA OFERTA.</v>
      </c>
      <c r="F306" s="487"/>
      <c r="G306" s="487"/>
      <c r="H306" s="487"/>
      <c r="I306" s="487"/>
      <c r="J306" s="487"/>
      <c r="K306" s="487"/>
      <c r="L306" s="487"/>
      <c r="M306" s="487"/>
      <c r="N306" s="487"/>
      <c r="O306" s="487"/>
      <c r="P306" s="487"/>
      <c r="Q306" s="487"/>
      <c r="R306" s="487"/>
      <c r="S306" s="487"/>
      <c r="T306" s="487"/>
      <c r="U306" s="488"/>
      <c r="V306" s="64"/>
      <c r="W306" s="71"/>
      <c r="X306" s="71"/>
      <c r="Y306" s="71"/>
      <c r="Z306" s="71"/>
      <c r="AA306" s="71"/>
      <c r="AB306" s="71"/>
      <c r="AC306" s="71"/>
      <c r="AD306" s="71"/>
      <c r="AE306" s="71"/>
      <c r="AF306" s="71"/>
      <c r="AG306" s="71"/>
      <c r="AH306" s="71"/>
      <c r="AI306" s="71"/>
      <c r="AJ306" s="71"/>
      <c r="AK306" s="71"/>
      <c r="AL306" s="71"/>
      <c r="AM306" s="71"/>
      <c r="AN306" s="71"/>
      <c r="AO306" s="71"/>
      <c r="AP306" s="71"/>
      <c r="AQ306" s="71"/>
      <c r="AR306" s="71"/>
      <c r="AS306" s="71"/>
      <c r="AT306" s="71"/>
      <c r="AU306" s="71"/>
      <c r="AV306" s="71"/>
      <c r="AW306" s="71"/>
      <c r="AX306" s="71"/>
      <c r="AY306" s="71"/>
      <c r="AZ306" s="71"/>
      <c r="BA306" s="71"/>
      <c r="BB306" s="71"/>
    </row>
    <row r="307" spans="1:54" ht="21.75" customHeight="1">
      <c r="A307" s="165"/>
      <c r="B307" s="36"/>
      <c r="C307" s="36"/>
      <c r="D307" s="165"/>
      <c r="E307" s="165"/>
      <c r="F307" s="165"/>
      <c r="G307" s="165"/>
      <c r="H307" s="165"/>
      <c r="I307" s="165"/>
      <c r="J307" s="165"/>
      <c r="K307" s="165"/>
      <c r="L307" s="165"/>
      <c r="M307" s="165"/>
      <c r="N307" s="61"/>
      <c r="O307" s="61"/>
      <c r="P307" s="61"/>
      <c r="Q307" s="61"/>
      <c r="R307" s="61"/>
      <c r="S307" s="61"/>
      <c r="T307" s="165"/>
      <c r="U307" s="165"/>
      <c r="V307" s="64"/>
      <c r="W307" s="71"/>
      <c r="X307" s="71"/>
      <c r="Y307" s="71"/>
      <c r="Z307" s="71"/>
      <c r="AA307" s="71"/>
      <c r="AB307" s="71"/>
      <c r="AC307" s="71"/>
      <c r="AD307" s="71"/>
      <c r="AE307" s="71"/>
      <c r="AF307" s="71"/>
      <c r="AG307" s="71"/>
      <c r="AH307" s="71"/>
      <c r="AI307" s="71"/>
      <c r="AJ307" s="71"/>
      <c r="AK307" s="71"/>
      <c r="AL307" s="71"/>
      <c r="AM307" s="71"/>
      <c r="AN307" s="71"/>
      <c r="AO307" s="71"/>
      <c r="AP307" s="71"/>
      <c r="AQ307" s="71"/>
      <c r="AR307" s="71"/>
      <c r="AS307" s="71"/>
      <c r="AT307" s="71"/>
      <c r="AU307" s="71"/>
      <c r="AV307" s="71"/>
      <c r="AW307" s="71"/>
      <c r="AX307" s="71"/>
      <c r="AY307" s="71"/>
      <c r="AZ307" s="71"/>
      <c r="BA307" s="71"/>
      <c r="BB307" s="71"/>
    </row>
    <row r="308" spans="1:54" ht="21.75" customHeight="1">
      <c r="A308" s="71"/>
      <c r="B308" s="71"/>
      <c r="C308" s="71"/>
      <c r="D308" s="71"/>
      <c r="E308" s="71"/>
      <c r="F308" s="71"/>
      <c r="G308" s="71"/>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c r="AP308" s="71"/>
      <c r="AQ308" s="71"/>
      <c r="AR308" s="71"/>
      <c r="AS308" s="71"/>
      <c r="AT308" s="71"/>
      <c r="AU308" s="71"/>
      <c r="AV308" s="71"/>
      <c r="AW308" s="71"/>
      <c r="AX308" s="71"/>
      <c r="AY308" s="71"/>
      <c r="AZ308" s="71"/>
      <c r="BA308" s="71"/>
      <c r="BB308" s="71"/>
    </row>
    <row r="309" spans="1:54" ht="21.75" customHeight="1">
      <c r="A309" s="71"/>
      <c r="B309" s="71"/>
      <c r="C309" s="71"/>
      <c r="D309" s="71"/>
      <c r="E309" s="71"/>
      <c r="F309" s="71"/>
      <c r="G309" s="71"/>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c r="AP309" s="71"/>
      <c r="AQ309" s="71"/>
      <c r="AR309" s="71"/>
      <c r="AS309" s="71"/>
      <c r="AT309" s="71"/>
      <c r="AU309" s="71"/>
      <c r="AV309" s="71"/>
      <c r="AW309" s="71"/>
      <c r="AX309" s="71"/>
      <c r="AY309" s="71"/>
      <c r="AZ309" s="71"/>
      <c r="BA309" s="71"/>
      <c r="BB309" s="71"/>
    </row>
    <row r="310" spans="1:54" ht="29.25" customHeight="1">
      <c r="A310" s="71"/>
      <c r="B310" s="71"/>
      <c r="C310" s="71"/>
      <c r="D310" s="71"/>
      <c r="E310" s="71"/>
      <c r="F310" s="71"/>
      <c r="G310" s="71"/>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c r="AP310" s="71"/>
      <c r="AQ310" s="71"/>
      <c r="AR310" s="71"/>
      <c r="AS310" s="71"/>
      <c r="AT310" s="71"/>
      <c r="AU310" s="71"/>
      <c r="AV310" s="71"/>
      <c r="AW310" s="71"/>
      <c r="AX310" s="71"/>
      <c r="AY310" s="71"/>
      <c r="AZ310" s="71"/>
      <c r="BA310" s="71"/>
      <c r="BB310" s="71"/>
    </row>
    <row r="311" spans="1:54" ht="21.75" customHeight="1">
      <c r="A311" s="71"/>
      <c r="B311" s="71"/>
      <c r="C311" s="71"/>
      <c r="D311" s="71"/>
      <c r="E311" s="71"/>
      <c r="F311" s="71"/>
      <c r="G311" s="71"/>
      <c r="H311" s="71"/>
      <c r="I311" s="71"/>
      <c r="J311" s="71"/>
      <c r="K311" s="71"/>
      <c r="L311" s="71"/>
      <c r="M311" s="71"/>
      <c r="N311" s="91"/>
      <c r="O311" s="91"/>
      <c r="P311" s="91"/>
      <c r="Q311" s="91"/>
      <c r="R311" s="91"/>
      <c r="S311" s="9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c r="AP311" s="71"/>
      <c r="AQ311" s="71"/>
      <c r="AR311" s="71"/>
      <c r="AS311" s="71"/>
      <c r="AT311" s="71"/>
      <c r="AU311" s="71"/>
      <c r="AV311" s="71"/>
      <c r="AW311" s="71"/>
      <c r="AX311" s="71"/>
      <c r="AY311" s="71"/>
      <c r="AZ311" s="71"/>
      <c r="BA311" s="71"/>
      <c r="BB311" s="71"/>
    </row>
    <row r="312" spans="1:54" ht="20">
      <c r="A312" s="71"/>
      <c r="B312" s="71"/>
      <c r="C312" s="71"/>
      <c r="D312" s="71"/>
      <c r="E312" s="71"/>
      <c r="F312" s="71"/>
      <c r="G312" s="71"/>
      <c r="H312" s="71"/>
      <c r="I312" s="71"/>
      <c r="J312" s="71"/>
      <c r="K312" s="71"/>
      <c r="L312" s="71"/>
      <c r="M312" s="71"/>
      <c r="N312" s="91"/>
      <c r="O312" s="91"/>
      <c r="P312" s="91"/>
      <c r="Q312" s="91"/>
      <c r="R312" s="91"/>
      <c r="S312" s="9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c r="AP312" s="71"/>
      <c r="AQ312" s="71"/>
      <c r="AR312" s="71"/>
      <c r="AS312" s="71"/>
      <c r="AT312" s="71"/>
      <c r="AU312" s="71"/>
      <c r="AV312" s="71"/>
      <c r="AW312" s="71"/>
      <c r="AX312" s="71"/>
      <c r="AY312" s="71"/>
      <c r="AZ312" s="71"/>
      <c r="BA312" s="71"/>
      <c r="BB312" s="71"/>
    </row>
    <row r="313" spans="1:54" ht="20">
      <c r="A313" s="71"/>
      <c r="B313" s="71"/>
      <c r="C313" s="71"/>
      <c r="D313" s="71"/>
      <c r="E313" s="71"/>
      <c r="F313" s="71"/>
      <c r="G313" s="71"/>
      <c r="H313" s="71"/>
      <c r="I313" s="71"/>
      <c r="J313" s="71"/>
      <c r="K313" s="71"/>
      <c r="L313" s="71"/>
      <c r="M313" s="71"/>
      <c r="N313" s="91"/>
      <c r="O313" s="91"/>
      <c r="P313" s="91"/>
      <c r="Q313" s="91"/>
      <c r="R313" s="91"/>
      <c r="S313" s="9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c r="AP313" s="71"/>
      <c r="AQ313" s="71"/>
      <c r="AR313" s="71"/>
      <c r="AS313" s="71"/>
      <c r="AT313" s="71"/>
      <c r="AU313" s="71"/>
      <c r="AV313" s="71"/>
      <c r="AW313" s="71"/>
      <c r="AX313" s="71"/>
      <c r="AY313" s="71"/>
      <c r="AZ313" s="71"/>
      <c r="BA313" s="71"/>
      <c r="BB313" s="71"/>
    </row>
    <row r="314" spans="1:54" ht="20">
      <c r="A314" s="71"/>
      <c r="B314" s="71"/>
      <c r="C314" s="71"/>
      <c r="D314" s="71"/>
      <c r="E314" s="71"/>
      <c r="F314" s="71"/>
      <c r="G314" s="71"/>
      <c r="H314" s="71"/>
      <c r="I314" s="71"/>
      <c r="J314" s="71"/>
      <c r="K314" s="71"/>
      <c r="L314" s="71"/>
      <c r="M314" s="71"/>
      <c r="N314" s="91"/>
      <c r="O314" s="91"/>
      <c r="P314" s="91"/>
      <c r="Q314" s="91"/>
      <c r="R314" s="91"/>
      <c r="S314" s="9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c r="AP314" s="71"/>
      <c r="AQ314" s="71"/>
      <c r="AR314" s="71"/>
      <c r="AS314" s="71"/>
      <c r="AT314" s="71"/>
      <c r="AU314" s="71"/>
      <c r="AV314" s="71"/>
      <c r="AW314" s="71"/>
      <c r="AX314" s="71"/>
      <c r="AY314" s="71"/>
      <c r="AZ314" s="71"/>
      <c r="BA314" s="71"/>
      <c r="BB314" s="71"/>
    </row>
    <row r="315" spans="1:54" ht="20">
      <c r="A315" s="71"/>
      <c r="B315" s="71"/>
      <c r="C315" s="71"/>
      <c r="D315" s="71"/>
      <c r="E315" s="71"/>
      <c r="F315" s="71"/>
      <c r="G315" s="71"/>
      <c r="H315" s="71"/>
      <c r="I315" s="71"/>
      <c r="J315" s="71"/>
      <c r="K315" s="71"/>
      <c r="L315" s="71"/>
      <c r="M315" s="71"/>
      <c r="N315" s="91"/>
      <c r="O315" s="91"/>
      <c r="P315" s="91"/>
      <c r="Q315" s="91"/>
      <c r="R315" s="91"/>
      <c r="S315" s="9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c r="AP315" s="71"/>
      <c r="AQ315" s="71"/>
      <c r="AR315" s="71"/>
      <c r="AS315" s="71"/>
      <c r="AT315" s="71"/>
      <c r="AU315" s="71"/>
      <c r="AV315" s="71"/>
      <c r="AW315" s="71"/>
      <c r="AX315" s="71"/>
      <c r="AY315" s="71"/>
      <c r="AZ315" s="71"/>
      <c r="BA315" s="71"/>
      <c r="BB315" s="71"/>
    </row>
    <row r="316" spans="1:54" ht="20">
      <c r="A316" s="71"/>
      <c r="B316" s="71"/>
      <c r="C316" s="71"/>
      <c r="D316" s="71"/>
      <c r="E316" s="71"/>
      <c r="F316" s="71"/>
      <c r="G316" s="71"/>
      <c r="H316" s="71"/>
      <c r="I316" s="71"/>
      <c r="J316" s="71"/>
      <c r="K316" s="71"/>
      <c r="L316" s="71"/>
      <c r="M316" s="71"/>
      <c r="N316" s="91"/>
      <c r="O316" s="91"/>
      <c r="P316" s="91"/>
      <c r="Q316" s="91"/>
      <c r="R316" s="91"/>
      <c r="S316" s="9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c r="AP316" s="71"/>
      <c r="AQ316" s="71"/>
      <c r="AR316" s="71"/>
      <c r="AS316" s="71"/>
      <c r="AT316" s="71"/>
      <c r="AU316" s="71"/>
      <c r="AV316" s="71"/>
      <c r="AW316" s="71"/>
      <c r="AX316" s="71"/>
      <c r="AY316" s="71"/>
      <c r="AZ316" s="71"/>
      <c r="BA316" s="71"/>
      <c r="BB316" s="71"/>
    </row>
    <row r="317" spans="1:54" ht="20">
      <c r="A317" s="71"/>
      <c r="B317" s="71"/>
      <c r="C317" s="71"/>
      <c r="D317" s="71"/>
      <c r="E317" s="71"/>
      <c r="F317" s="71"/>
      <c r="G317" s="71"/>
      <c r="H317" s="71"/>
      <c r="I317" s="71"/>
      <c r="J317" s="71"/>
      <c r="K317" s="71"/>
      <c r="L317" s="71"/>
      <c r="M317" s="71"/>
      <c r="N317" s="91"/>
      <c r="O317" s="91"/>
      <c r="P317" s="91"/>
      <c r="Q317" s="91"/>
      <c r="R317" s="91"/>
      <c r="S317" s="9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c r="AP317" s="71"/>
      <c r="AQ317" s="71"/>
      <c r="AR317" s="71"/>
      <c r="AS317" s="71"/>
      <c r="AT317" s="71"/>
      <c r="AU317" s="71"/>
      <c r="AV317" s="71"/>
      <c r="AW317" s="71"/>
      <c r="AX317" s="71"/>
      <c r="AY317" s="71"/>
      <c r="AZ317" s="71"/>
      <c r="BA317" s="71"/>
      <c r="BB317" s="71"/>
    </row>
    <row r="318" spans="1:54" ht="20">
      <c r="A318" s="71"/>
      <c r="B318" s="71"/>
      <c r="C318" s="71"/>
      <c r="D318" s="71"/>
      <c r="E318" s="71"/>
      <c r="F318" s="71"/>
      <c r="G318" s="71"/>
      <c r="H318" s="71"/>
      <c r="I318" s="71"/>
      <c r="J318" s="71"/>
      <c r="K318" s="71"/>
      <c r="L318" s="71"/>
      <c r="M318" s="71"/>
      <c r="N318" s="91"/>
      <c r="O318" s="91"/>
      <c r="P318" s="91"/>
      <c r="Q318" s="91"/>
      <c r="R318" s="91"/>
      <c r="S318" s="9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c r="AP318" s="71"/>
      <c r="AQ318" s="71"/>
      <c r="AR318" s="71"/>
      <c r="AS318" s="71"/>
      <c r="AT318" s="71"/>
      <c r="AU318" s="71"/>
      <c r="AV318" s="71"/>
      <c r="AW318" s="71"/>
      <c r="AX318" s="71"/>
      <c r="AY318" s="71"/>
      <c r="AZ318" s="71"/>
      <c r="BA318" s="71"/>
      <c r="BB318" s="71"/>
    </row>
    <row r="319" spans="1:54" ht="20">
      <c r="A319" s="71"/>
      <c r="B319" s="71"/>
      <c r="C319" s="71"/>
      <c r="D319" s="71"/>
      <c r="E319" s="71"/>
      <c r="F319" s="71"/>
      <c r="G319" s="71"/>
      <c r="H319" s="71"/>
      <c r="I319" s="71"/>
      <c r="J319" s="71"/>
      <c r="K319" s="71"/>
      <c r="L319" s="71"/>
      <c r="M319" s="71"/>
      <c r="N319" s="91"/>
      <c r="O319" s="91"/>
      <c r="P319" s="91"/>
      <c r="Q319" s="91"/>
      <c r="R319" s="91"/>
      <c r="S319" s="9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c r="AP319" s="71"/>
      <c r="AQ319" s="71"/>
      <c r="AR319" s="71"/>
      <c r="AS319" s="71"/>
      <c r="AT319" s="71"/>
      <c r="AU319" s="71"/>
      <c r="AV319" s="71"/>
      <c r="AW319" s="71"/>
      <c r="AX319" s="71"/>
      <c r="AY319" s="71"/>
      <c r="AZ319" s="71"/>
      <c r="BA319" s="71"/>
      <c r="BB319" s="71"/>
    </row>
    <row r="320" spans="1:54" ht="20">
      <c r="A320" s="71"/>
      <c r="B320" s="71"/>
      <c r="C320" s="71"/>
      <c r="D320" s="71"/>
      <c r="E320" s="71"/>
      <c r="F320" s="71"/>
      <c r="G320" s="71"/>
      <c r="H320" s="71"/>
      <c r="I320" s="71"/>
      <c r="J320" s="71"/>
      <c r="K320" s="71"/>
      <c r="L320" s="71"/>
      <c r="M320" s="71"/>
      <c r="N320" s="91"/>
      <c r="O320" s="91"/>
      <c r="P320" s="91"/>
      <c r="Q320" s="91"/>
      <c r="R320" s="91"/>
      <c r="S320" s="9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c r="AP320" s="71"/>
      <c r="AQ320" s="71"/>
      <c r="AR320" s="71"/>
      <c r="AS320" s="71"/>
      <c r="AT320" s="71"/>
      <c r="AU320" s="71"/>
      <c r="AV320" s="71"/>
      <c r="AW320" s="71"/>
      <c r="AX320" s="71"/>
      <c r="AY320" s="71"/>
      <c r="AZ320" s="71"/>
      <c r="BA320" s="71"/>
      <c r="BB320" s="71"/>
    </row>
    <row r="321" spans="1:54" ht="20">
      <c r="A321" s="71"/>
      <c r="B321" s="71"/>
      <c r="C321" s="71"/>
      <c r="D321" s="71"/>
      <c r="E321" s="71"/>
      <c r="F321" s="71"/>
      <c r="G321" s="71"/>
      <c r="H321" s="71"/>
      <c r="I321" s="71"/>
      <c r="J321" s="71"/>
      <c r="K321" s="71"/>
      <c r="L321" s="71"/>
      <c r="M321" s="71"/>
      <c r="N321" s="91"/>
      <c r="O321" s="91"/>
      <c r="P321" s="91"/>
      <c r="Q321" s="91"/>
      <c r="R321" s="91"/>
      <c r="S321" s="9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c r="AP321" s="71"/>
      <c r="AQ321" s="71"/>
      <c r="AR321" s="71"/>
      <c r="AS321" s="71"/>
      <c r="AT321" s="71"/>
      <c r="AU321" s="71"/>
      <c r="AV321" s="71"/>
      <c r="AW321" s="71"/>
      <c r="AX321" s="71"/>
      <c r="AY321" s="71"/>
      <c r="AZ321" s="71"/>
      <c r="BA321" s="71"/>
      <c r="BB321" s="71"/>
    </row>
    <row r="322" spans="1:54" ht="20">
      <c r="A322" s="71"/>
      <c r="B322" s="71"/>
      <c r="C322" s="71"/>
      <c r="D322" s="71"/>
      <c r="E322" s="71"/>
      <c r="F322" s="71"/>
      <c r="G322" s="71"/>
      <c r="H322" s="71"/>
      <c r="I322" s="71"/>
      <c r="J322" s="71"/>
      <c r="K322" s="71"/>
      <c r="L322" s="71"/>
      <c r="M322" s="71"/>
      <c r="N322" s="91"/>
      <c r="O322" s="91"/>
      <c r="P322" s="91"/>
      <c r="Q322" s="91"/>
      <c r="R322" s="91"/>
      <c r="S322" s="9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c r="AP322" s="71"/>
      <c r="AQ322" s="71"/>
      <c r="AR322" s="71"/>
      <c r="AS322" s="71"/>
      <c r="AT322" s="71"/>
      <c r="AU322" s="71"/>
      <c r="AV322" s="71"/>
      <c r="AW322" s="71"/>
      <c r="AX322" s="71"/>
      <c r="AY322" s="71"/>
      <c r="AZ322" s="71"/>
      <c r="BA322" s="71"/>
      <c r="BB322" s="71"/>
    </row>
    <row r="323" spans="1:54" ht="20">
      <c r="A323" s="71"/>
      <c r="B323" s="71"/>
      <c r="C323" s="71"/>
      <c r="D323" s="71"/>
      <c r="E323" s="71"/>
      <c r="F323" s="71"/>
      <c r="G323" s="71"/>
      <c r="H323" s="71"/>
      <c r="I323" s="71"/>
      <c r="J323" s="71"/>
      <c r="K323" s="71"/>
      <c r="L323" s="71"/>
      <c r="M323" s="71"/>
      <c r="N323" s="91"/>
      <c r="O323" s="91"/>
      <c r="P323" s="91"/>
      <c r="Q323" s="91"/>
      <c r="R323" s="91"/>
      <c r="S323" s="9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c r="AP323" s="71"/>
      <c r="AQ323" s="71"/>
      <c r="AR323" s="71"/>
      <c r="AS323" s="71"/>
      <c r="AT323" s="71"/>
      <c r="AU323" s="71"/>
      <c r="AV323" s="71"/>
      <c r="AW323" s="71"/>
      <c r="AX323" s="71"/>
      <c r="AY323" s="71"/>
      <c r="AZ323" s="71"/>
      <c r="BA323" s="71"/>
      <c r="BB323" s="71"/>
    </row>
    <row r="324" spans="1:54" ht="20">
      <c r="A324" s="71"/>
      <c r="B324" s="71"/>
      <c r="C324" s="71"/>
      <c r="D324" s="71"/>
      <c r="E324" s="71"/>
      <c r="F324" s="71"/>
      <c r="G324" s="71"/>
      <c r="H324" s="71"/>
      <c r="I324" s="71"/>
      <c r="J324" s="71"/>
      <c r="K324" s="71"/>
      <c r="L324" s="71"/>
      <c r="M324" s="71"/>
      <c r="N324" s="91"/>
      <c r="O324" s="91"/>
      <c r="P324" s="91"/>
      <c r="Q324" s="91"/>
      <c r="R324" s="91"/>
      <c r="S324" s="9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c r="AP324" s="71"/>
      <c r="AQ324" s="71"/>
      <c r="AR324" s="71"/>
      <c r="AS324" s="71"/>
      <c r="AT324" s="71"/>
      <c r="AU324" s="71"/>
      <c r="AV324" s="71"/>
      <c r="AW324" s="71"/>
      <c r="AX324" s="71"/>
      <c r="AY324" s="71"/>
      <c r="AZ324" s="71"/>
      <c r="BA324" s="71"/>
      <c r="BB324" s="71"/>
    </row>
    <row r="325" spans="1:54" ht="20">
      <c r="A325" s="71"/>
      <c r="B325" s="71"/>
      <c r="C325" s="71"/>
      <c r="D325" s="71"/>
      <c r="E325" s="71"/>
      <c r="F325" s="71"/>
      <c r="G325" s="71"/>
      <c r="H325" s="71"/>
      <c r="I325" s="71"/>
      <c r="J325" s="71"/>
      <c r="K325" s="71"/>
      <c r="L325" s="71"/>
      <c r="M325" s="71"/>
      <c r="N325" s="91"/>
      <c r="O325" s="91"/>
      <c r="P325" s="91"/>
      <c r="Q325" s="91"/>
      <c r="R325" s="91"/>
      <c r="S325" s="9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c r="AP325" s="71"/>
      <c r="AQ325" s="71"/>
      <c r="AR325" s="71"/>
      <c r="AS325" s="71"/>
      <c r="AT325" s="71"/>
      <c r="AU325" s="71"/>
      <c r="AV325" s="71"/>
      <c r="AW325" s="71"/>
      <c r="AX325" s="71"/>
      <c r="AY325" s="71"/>
      <c r="AZ325" s="71"/>
      <c r="BA325" s="71"/>
      <c r="BB325" s="71"/>
    </row>
    <row r="326" spans="1:54" ht="20">
      <c r="A326" s="71"/>
      <c r="B326" s="71"/>
      <c r="C326" s="71"/>
      <c r="D326" s="71"/>
      <c r="E326" s="71"/>
      <c r="F326" s="71"/>
      <c r="G326" s="71"/>
      <c r="H326" s="71"/>
      <c r="I326" s="71"/>
      <c r="J326" s="71"/>
      <c r="K326" s="71"/>
      <c r="L326" s="71"/>
      <c r="M326" s="71"/>
      <c r="N326" s="91"/>
      <c r="O326" s="91"/>
      <c r="P326" s="91"/>
      <c r="Q326" s="91"/>
      <c r="R326" s="91"/>
      <c r="S326" s="9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c r="AP326" s="71"/>
      <c r="AQ326" s="71"/>
      <c r="AR326" s="71"/>
      <c r="AS326" s="71"/>
      <c r="AT326" s="71"/>
      <c r="AU326" s="71"/>
      <c r="AV326" s="71"/>
      <c r="AW326" s="71"/>
      <c r="AX326" s="71"/>
      <c r="AY326" s="71"/>
      <c r="AZ326" s="71"/>
      <c r="BA326" s="71"/>
      <c r="BB326" s="71"/>
    </row>
    <row r="327" spans="1:54" ht="20">
      <c r="A327" s="71"/>
      <c r="B327" s="71"/>
      <c r="C327" s="71"/>
      <c r="D327" s="71"/>
      <c r="E327" s="71"/>
      <c r="F327" s="71"/>
      <c r="G327" s="71"/>
      <c r="H327" s="71"/>
      <c r="I327" s="71"/>
      <c r="J327" s="71"/>
      <c r="K327" s="71"/>
      <c r="L327" s="71"/>
      <c r="M327" s="71"/>
      <c r="N327" s="91"/>
      <c r="O327" s="91"/>
      <c r="P327" s="91"/>
      <c r="Q327" s="91"/>
      <c r="R327" s="91"/>
      <c r="S327" s="9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c r="AP327" s="71"/>
      <c r="AQ327" s="71"/>
      <c r="AR327" s="71"/>
      <c r="AS327" s="71"/>
      <c r="AT327" s="71"/>
      <c r="AU327" s="71"/>
      <c r="AV327" s="71"/>
      <c r="AW327" s="71"/>
      <c r="AX327" s="71"/>
      <c r="AY327" s="71"/>
      <c r="AZ327" s="71"/>
      <c r="BA327" s="71"/>
      <c r="BB327" s="71"/>
    </row>
    <row r="328" spans="1:54" ht="20">
      <c r="A328" s="71"/>
      <c r="B328" s="71"/>
      <c r="C328" s="71"/>
      <c r="D328" s="71"/>
      <c r="E328" s="71"/>
      <c r="F328" s="71"/>
      <c r="G328" s="71"/>
      <c r="H328" s="71"/>
      <c r="I328" s="71"/>
      <c r="J328" s="71"/>
      <c r="K328" s="71"/>
      <c r="L328" s="71"/>
      <c r="M328" s="71"/>
      <c r="N328" s="91"/>
      <c r="O328" s="91"/>
      <c r="P328" s="91"/>
      <c r="Q328" s="91"/>
      <c r="R328" s="91"/>
      <c r="S328" s="9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c r="AP328" s="71"/>
      <c r="AQ328" s="71"/>
      <c r="AR328" s="71"/>
      <c r="AS328" s="71"/>
      <c r="AT328" s="71"/>
      <c r="AU328" s="71"/>
      <c r="AV328" s="71"/>
      <c r="AW328" s="71"/>
      <c r="AX328" s="71"/>
      <c r="AY328" s="71"/>
      <c r="AZ328" s="71"/>
      <c r="BA328" s="71"/>
      <c r="BB328" s="71"/>
    </row>
    <row r="329" spans="1:54" ht="20">
      <c r="A329" s="71"/>
      <c r="B329" s="71"/>
      <c r="C329" s="71"/>
      <c r="D329" s="71"/>
      <c r="E329" s="71"/>
      <c r="F329" s="71"/>
      <c r="G329" s="71"/>
      <c r="H329" s="71"/>
      <c r="I329" s="71"/>
      <c r="J329" s="71"/>
      <c r="K329" s="71"/>
      <c r="L329" s="71"/>
      <c r="M329" s="71"/>
      <c r="N329" s="91"/>
      <c r="O329" s="91"/>
      <c r="P329" s="91"/>
      <c r="Q329" s="91"/>
      <c r="R329" s="91"/>
      <c r="S329" s="9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c r="AP329" s="71"/>
      <c r="AQ329" s="71"/>
      <c r="AR329" s="71"/>
      <c r="AS329" s="71"/>
      <c r="AT329" s="71"/>
      <c r="AU329" s="71"/>
      <c r="AV329" s="71"/>
      <c r="AW329" s="71"/>
      <c r="AX329" s="71"/>
      <c r="AY329" s="71"/>
      <c r="AZ329" s="71"/>
      <c r="BA329" s="71"/>
      <c r="BB329" s="71"/>
    </row>
    <row r="330" spans="1:54" ht="20">
      <c r="A330" s="71"/>
      <c r="B330" s="71"/>
      <c r="C330" s="71"/>
      <c r="D330" s="71"/>
      <c r="E330" s="71"/>
      <c r="F330" s="71"/>
      <c r="G330" s="71"/>
      <c r="H330" s="71"/>
      <c r="I330" s="71"/>
      <c r="J330" s="71"/>
      <c r="K330" s="71"/>
      <c r="L330" s="71"/>
      <c r="M330" s="71"/>
      <c r="N330" s="91"/>
      <c r="O330" s="91"/>
      <c r="P330" s="91"/>
      <c r="Q330" s="91"/>
      <c r="R330" s="91"/>
      <c r="S330" s="9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c r="AP330" s="71"/>
      <c r="AQ330" s="71"/>
      <c r="AR330" s="71"/>
      <c r="AS330" s="71"/>
      <c r="AT330" s="71"/>
      <c r="AU330" s="71"/>
      <c r="AV330" s="71"/>
      <c r="AW330" s="71"/>
      <c r="AX330" s="71"/>
      <c r="AY330" s="71"/>
      <c r="AZ330" s="71"/>
      <c r="BA330" s="71"/>
      <c r="BB330" s="71"/>
    </row>
    <row r="331" spans="1:54" ht="20">
      <c r="A331" s="71"/>
      <c r="B331" s="71"/>
      <c r="C331" s="71"/>
      <c r="D331" s="71"/>
      <c r="E331" s="71"/>
      <c r="F331" s="71"/>
      <c r="G331" s="71"/>
      <c r="H331" s="71"/>
      <c r="I331" s="71"/>
      <c r="J331" s="71"/>
      <c r="K331" s="71"/>
      <c r="L331" s="71"/>
      <c r="M331" s="71"/>
      <c r="N331" s="91"/>
      <c r="O331" s="91"/>
      <c r="P331" s="91"/>
      <c r="Q331" s="91"/>
      <c r="R331" s="91"/>
      <c r="S331" s="9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c r="AP331" s="71"/>
      <c r="AQ331" s="71"/>
      <c r="AR331" s="71"/>
      <c r="AS331" s="71"/>
      <c r="AT331" s="71"/>
      <c r="AU331" s="71"/>
      <c r="AV331" s="71"/>
      <c r="AW331" s="71"/>
      <c r="AX331" s="71"/>
      <c r="AY331" s="71"/>
      <c r="AZ331" s="71"/>
      <c r="BA331" s="71"/>
      <c r="BB331" s="71"/>
    </row>
    <row r="332" spans="1:54" ht="20">
      <c r="A332" s="71"/>
      <c r="B332" s="71"/>
      <c r="C332" s="71"/>
      <c r="D332" s="71"/>
      <c r="E332" s="71"/>
      <c r="F332" s="71"/>
      <c r="G332" s="71"/>
      <c r="H332" s="71"/>
      <c r="I332" s="71"/>
      <c r="J332" s="71"/>
      <c r="K332" s="71"/>
      <c r="L332" s="71"/>
      <c r="M332" s="71"/>
      <c r="N332" s="91"/>
      <c r="O332" s="91"/>
      <c r="P332" s="91"/>
      <c r="Q332" s="91"/>
      <c r="R332" s="91"/>
      <c r="S332" s="9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c r="AP332" s="71"/>
      <c r="AQ332" s="71"/>
      <c r="AR332" s="71"/>
      <c r="AS332" s="71"/>
      <c r="AT332" s="71"/>
      <c r="AU332" s="71"/>
      <c r="AV332" s="71"/>
      <c r="AW332" s="71"/>
      <c r="AX332" s="71"/>
      <c r="AY332" s="71"/>
      <c r="AZ332" s="71"/>
      <c r="BA332" s="71"/>
      <c r="BB332" s="71"/>
    </row>
    <row r="333" spans="1:54" ht="20">
      <c r="A333" s="71"/>
      <c r="B333" s="71"/>
      <c r="C333" s="71"/>
      <c r="D333" s="71"/>
      <c r="E333" s="71"/>
      <c r="F333" s="71"/>
      <c r="G333" s="71"/>
      <c r="H333" s="71"/>
      <c r="I333" s="71"/>
      <c r="J333" s="71"/>
      <c r="K333" s="71"/>
      <c r="L333" s="71"/>
      <c r="M333" s="71"/>
      <c r="N333" s="91"/>
      <c r="O333" s="91"/>
      <c r="P333" s="91"/>
      <c r="Q333" s="91"/>
      <c r="R333" s="91"/>
      <c r="S333" s="9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c r="AP333" s="71"/>
      <c r="AQ333" s="71"/>
      <c r="AR333" s="71"/>
      <c r="AS333" s="71"/>
      <c r="AT333" s="71"/>
      <c r="AU333" s="71"/>
      <c r="AV333" s="71"/>
      <c r="AW333" s="71"/>
      <c r="AX333" s="71"/>
      <c r="AY333" s="71"/>
      <c r="AZ333" s="71"/>
      <c r="BA333" s="71"/>
      <c r="BB333" s="71"/>
    </row>
    <row r="334" spans="1:54" ht="20">
      <c r="A334" s="71"/>
      <c r="B334" s="71"/>
      <c r="C334" s="71"/>
      <c r="D334" s="71"/>
      <c r="E334" s="71"/>
      <c r="F334" s="71"/>
      <c r="G334" s="71"/>
      <c r="H334" s="71"/>
      <c r="I334" s="71"/>
      <c r="J334" s="71"/>
      <c r="K334" s="71"/>
      <c r="L334" s="71"/>
      <c r="M334" s="71"/>
      <c r="N334" s="91"/>
      <c r="O334" s="91"/>
      <c r="P334" s="91"/>
      <c r="Q334" s="91"/>
      <c r="R334" s="91"/>
      <c r="S334" s="9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c r="AP334" s="71"/>
      <c r="AQ334" s="71"/>
      <c r="AR334" s="71"/>
      <c r="AS334" s="71"/>
      <c r="AT334" s="71"/>
      <c r="AU334" s="71"/>
      <c r="AV334" s="71"/>
      <c r="AW334" s="71"/>
      <c r="AX334" s="71"/>
      <c r="AY334" s="71"/>
      <c r="AZ334" s="71"/>
      <c r="BA334" s="71"/>
      <c r="BB334" s="71"/>
    </row>
    <row r="335" spans="1:54" ht="20">
      <c r="A335" s="71"/>
      <c r="B335" s="71"/>
      <c r="C335" s="71"/>
      <c r="D335" s="71"/>
      <c r="E335" s="71"/>
      <c r="F335" s="71"/>
      <c r="G335" s="71"/>
      <c r="H335" s="71"/>
      <c r="I335" s="71"/>
      <c r="J335" s="71"/>
      <c r="K335" s="71"/>
      <c r="L335" s="71"/>
      <c r="M335" s="71"/>
      <c r="N335" s="91"/>
      <c r="O335" s="91"/>
      <c r="P335" s="91"/>
      <c r="Q335" s="91"/>
      <c r="R335" s="91"/>
      <c r="S335" s="9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c r="AP335" s="71"/>
      <c r="AQ335" s="71"/>
      <c r="AR335" s="71"/>
      <c r="AS335" s="71"/>
      <c r="AT335" s="71"/>
      <c r="AU335" s="71"/>
      <c r="AV335" s="71"/>
      <c r="AW335" s="71"/>
      <c r="AX335" s="71"/>
      <c r="AY335" s="71"/>
      <c r="AZ335" s="71"/>
      <c r="BA335" s="71"/>
      <c r="BB335" s="71"/>
    </row>
    <row r="336" spans="1:54" ht="20">
      <c r="A336" s="71"/>
      <c r="B336" s="71"/>
      <c r="C336" s="71"/>
      <c r="D336" s="71"/>
      <c r="E336" s="71"/>
      <c r="F336" s="71"/>
      <c r="G336" s="71"/>
      <c r="H336" s="71"/>
      <c r="I336" s="71"/>
      <c r="J336" s="71"/>
      <c r="K336" s="71"/>
      <c r="L336" s="71"/>
      <c r="M336" s="71"/>
      <c r="N336" s="91"/>
      <c r="O336" s="91"/>
      <c r="P336" s="91"/>
      <c r="Q336" s="91"/>
      <c r="R336" s="91"/>
      <c r="S336" s="9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c r="AP336" s="71"/>
      <c r="AQ336" s="71"/>
      <c r="AR336" s="71"/>
      <c r="AS336" s="71"/>
      <c r="AT336" s="71"/>
      <c r="AU336" s="71"/>
      <c r="AV336" s="71"/>
      <c r="AW336" s="71"/>
      <c r="AX336" s="71"/>
      <c r="AY336" s="71"/>
      <c r="AZ336" s="71"/>
      <c r="BA336" s="71"/>
      <c r="BB336" s="71"/>
    </row>
    <row r="337" spans="1:54" ht="20">
      <c r="A337" s="71"/>
      <c r="B337" s="71"/>
      <c r="C337" s="71"/>
      <c r="D337" s="71"/>
      <c r="E337" s="71"/>
      <c r="F337" s="71"/>
      <c r="G337" s="71"/>
      <c r="H337" s="71"/>
      <c r="I337" s="71"/>
      <c r="J337" s="71"/>
      <c r="K337" s="71"/>
      <c r="L337" s="71"/>
      <c r="M337" s="71"/>
      <c r="N337" s="91"/>
      <c r="O337" s="91"/>
      <c r="P337" s="91"/>
      <c r="Q337" s="91"/>
      <c r="R337" s="91"/>
      <c r="S337" s="9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c r="AP337" s="71"/>
      <c r="AQ337" s="71"/>
      <c r="AR337" s="71"/>
      <c r="AS337" s="71"/>
      <c r="AT337" s="71"/>
      <c r="AU337" s="71"/>
      <c r="AV337" s="71"/>
      <c r="AW337" s="71"/>
      <c r="AX337" s="71"/>
      <c r="AY337" s="71"/>
      <c r="AZ337" s="71"/>
      <c r="BA337" s="71"/>
      <c r="BB337" s="71"/>
    </row>
    <row r="338" spans="1:54" ht="20">
      <c r="A338" s="71"/>
      <c r="B338" s="71"/>
      <c r="C338" s="71"/>
      <c r="D338" s="71"/>
      <c r="E338" s="71"/>
      <c r="F338" s="71"/>
      <c r="G338" s="71"/>
      <c r="H338" s="71"/>
      <c r="I338" s="71"/>
      <c r="J338" s="71"/>
      <c r="K338" s="71"/>
      <c r="L338" s="71"/>
      <c r="M338" s="71"/>
      <c r="N338" s="91"/>
      <c r="O338" s="91"/>
      <c r="P338" s="91"/>
      <c r="Q338" s="91"/>
      <c r="R338" s="91"/>
      <c r="S338" s="9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c r="AP338" s="71"/>
      <c r="AQ338" s="71"/>
      <c r="AR338" s="71"/>
      <c r="AS338" s="71"/>
      <c r="AT338" s="71"/>
      <c r="AU338" s="71"/>
      <c r="AV338" s="71"/>
      <c r="AW338" s="71"/>
      <c r="AX338" s="71"/>
      <c r="AY338" s="71"/>
      <c r="AZ338" s="71"/>
      <c r="BA338" s="71"/>
      <c r="BB338" s="71"/>
    </row>
    <row r="339" spans="1:54" ht="20">
      <c r="A339" s="71"/>
      <c r="B339" s="71"/>
      <c r="C339" s="71"/>
      <c r="D339" s="71"/>
      <c r="E339" s="71"/>
      <c r="F339" s="71"/>
      <c r="G339" s="71"/>
      <c r="H339" s="71"/>
      <c r="I339" s="71"/>
      <c r="J339" s="71"/>
      <c r="K339" s="71"/>
      <c r="L339" s="71"/>
      <c r="M339" s="71"/>
      <c r="N339" s="91"/>
      <c r="O339" s="91"/>
      <c r="P339" s="91"/>
      <c r="Q339" s="91"/>
      <c r="R339" s="91"/>
      <c r="S339" s="9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c r="AP339" s="71"/>
      <c r="AQ339" s="71"/>
      <c r="AR339" s="71"/>
      <c r="AS339" s="71"/>
      <c r="AT339" s="71"/>
      <c r="AU339" s="71"/>
      <c r="AV339" s="71"/>
      <c r="AW339" s="71"/>
      <c r="AX339" s="71"/>
      <c r="AY339" s="71"/>
      <c r="AZ339" s="71"/>
      <c r="BA339" s="71"/>
      <c r="BB339" s="71"/>
    </row>
    <row r="340" spans="1:54" ht="20">
      <c r="A340" s="71"/>
      <c r="B340" s="71"/>
      <c r="C340" s="71"/>
      <c r="D340" s="71"/>
      <c r="E340" s="71"/>
      <c r="F340" s="71"/>
      <c r="G340" s="71"/>
      <c r="H340" s="71"/>
      <c r="I340" s="71"/>
      <c r="J340" s="71"/>
      <c r="K340" s="71"/>
      <c r="L340" s="71"/>
      <c r="M340" s="71"/>
      <c r="N340" s="91"/>
      <c r="O340" s="91"/>
      <c r="P340" s="91"/>
      <c r="Q340" s="91"/>
      <c r="R340" s="91"/>
      <c r="S340" s="9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c r="AP340" s="71"/>
      <c r="AQ340" s="71"/>
      <c r="AR340" s="71"/>
      <c r="AS340" s="71"/>
      <c r="AT340" s="71"/>
      <c r="AU340" s="71"/>
      <c r="AV340" s="71"/>
      <c r="AW340" s="71"/>
      <c r="AX340" s="71"/>
      <c r="AY340" s="71"/>
      <c r="AZ340" s="71"/>
      <c r="BA340" s="71"/>
      <c r="BB340" s="71"/>
    </row>
    <row r="341" spans="1:54" ht="20">
      <c r="A341" s="71"/>
      <c r="B341" s="71"/>
      <c r="C341" s="71"/>
      <c r="D341" s="71"/>
      <c r="E341" s="71"/>
      <c r="F341" s="71"/>
      <c r="G341" s="71"/>
      <c r="H341" s="71"/>
      <c r="I341" s="71"/>
      <c r="J341" s="71"/>
      <c r="K341" s="71"/>
      <c r="L341" s="71"/>
      <c r="M341" s="71"/>
      <c r="N341" s="91"/>
      <c r="O341" s="91"/>
      <c r="P341" s="91"/>
      <c r="Q341" s="91"/>
      <c r="R341" s="91"/>
      <c r="S341" s="9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c r="AP341" s="71"/>
      <c r="AQ341" s="71"/>
      <c r="AR341" s="71"/>
      <c r="AS341" s="71"/>
      <c r="AT341" s="71"/>
      <c r="AU341" s="71"/>
      <c r="AV341" s="71"/>
      <c r="AW341" s="71"/>
      <c r="AX341" s="71"/>
      <c r="AY341" s="71"/>
      <c r="AZ341" s="71"/>
      <c r="BA341" s="71"/>
      <c r="BB341" s="71"/>
    </row>
    <row r="342" spans="1:54" ht="20">
      <c r="A342" s="71"/>
      <c r="B342" s="71"/>
      <c r="C342" s="71"/>
      <c r="D342" s="71"/>
      <c r="E342" s="71"/>
      <c r="F342" s="71"/>
      <c r="G342" s="71"/>
      <c r="H342" s="71"/>
      <c r="I342" s="71"/>
      <c r="J342" s="71"/>
      <c r="K342" s="71"/>
      <c r="L342" s="71"/>
      <c r="M342" s="71"/>
      <c r="N342" s="91"/>
      <c r="O342" s="91"/>
      <c r="P342" s="91"/>
      <c r="Q342" s="91"/>
      <c r="R342" s="91"/>
      <c r="S342" s="9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c r="AP342" s="71"/>
      <c r="AQ342" s="71"/>
      <c r="AR342" s="71"/>
      <c r="AS342" s="71"/>
      <c r="AT342" s="71"/>
      <c r="AU342" s="71"/>
      <c r="AV342" s="71"/>
      <c r="AW342" s="71"/>
      <c r="AX342" s="71"/>
      <c r="AY342" s="71"/>
      <c r="AZ342" s="71"/>
      <c r="BA342" s="71"/>
      <c r="BB342" s="71"/>
    </row>
    <row r="343" spans="1:54" ht="20">
      <c r="A343" s="71"/>
      <c r="B343" s="71"/>
      <c r="C343" s="71"/>
      <c r="D343" s="71"/>
      <c r="E343" s="71"/>
      <c r="F343" s="71"/>
      <c r="G343" s="71"/>
      <c r="H343" s="71"/>
      <c r="I343" s="71"/>
      <c r="J343" s="71"/>
      <c r="K343" s="71"/>
      <c r="L343" s="71"/>
      <c r="M343" s="71"/>
      <c r="N343" s="91"/>
      <c r="O343" s="91"/>
      <c r="P343" s="91"/>
      <c r="Q343" s="91"/>
      <c r="R343" s="91"/>
      <c r="S343" s="9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c r="AP343" s="71"/>
      <c r="AQ343" s="71"/>
      <c r="AR343" s="71"/>
      <c r="AS343" s="71"/>
      <c r="AT343" s="71"/>
      <c r="AU343" s="71"/>
      <c r="AV343" s="71"/>
      <c r="AW343" s="71"/>
      <c r="AX343" s="71"/>
      <c r="AY343" s="71"/>
      <c r="AZ343" s="71"/>
      <c r="BA343" s="71"/>
      <c r="BB343" s="71"/>
    </row>
    <row r="344" spans="1:54" ht="20">
      <c r="A344" s="71"/>
      <c r="B344" s="71"/>
      <c r="C344" s="71"/>
      <c r="D344" s="71"/>
      <c r="E344" s="71"/>
      <c r="F344" s="71"/>
      <c r="G344" s="71"/>
      <c r="H344" s="71"/>
      <c r="I344" s="71"/>
      <c r="J344" s="71"/>
      <c r="K344" s="71"/>
      <c r="L344" s="71"/>
      <c r="M344" s="71"/>
      <c r="N344" s="91"/>
      <c r="O344" s="91"/>
      <c r="P344" s="91"/>
      <c r="Q344" s="91"/>
      <c r="R344" s="91"/>
      <c r="S344" s="9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c r="AP344" s="71"/>
      <c r="AQ344" s="71"/>
      <c r="AR344" s="71"/>
      <c r="AS344" s="71"/>
      <c r="AT344" s="71"/>
      <c r="AU344" s="71"/>
      <c r="AV344" s="71"/>
      <c r="AW344" s="71"/>
      <c r="AX344" s="71"/>
      <c r="AY344" s="71"/>
      <c r="AZ344" s="71"/>
      <c r="BA344" s="71"/>
      <c r="BB344" s="71"/>
    </row>
    <row r="345" spans="1:54" ht="20">
      <c r="A345" s="71"/>
      <c r="B345" s="71"/>
      <c r="C345" s="71"/>
      <c r="D345" s="71"/>
      <c r="E345" s="71"/>
      <c r="F345" s="71"/>
      <c r="G345" s="71"/>
      <c r="H345" s="71"/>
      <c r="I345" s="71"/>
      <c r="J345" s="71"/>
      <c r="K345" s="71"/>
      <c r="L345" s="71"/>
      <c r="M345" s="71"/>
      <c r="N345" s="91"/>
      <c r="O345" s="91"/>
      <c r="P345" s="91"/>
      <c r="Q345" s="91"/>
      <c r="R345" s="91"/>
      <c r="S345" s="9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c r="AP345" s="71"/>
      <c r="AQ345" s="71"/>
      <c r="AR345" s="71"/>
      <c r="AS345" s="71"/>
      <c r="AT345" s="71"/>
      <c r="AU345" s="71"/>
      <c r="AV345" s="71"/>
      <c r="AW345" s="71"/>
      <c r="AX345" s="71"/>
      <c r="AY345" s="71"/>
      <c r="AZ345" s="71"/>
      <c r="BA345" s="71"/>
      <c r="BB345" s="71"/>
    </row>
    <row r="346" spans="1:54" ht="20">
      <c r="A346" s="71"/>
      <c r="B346" s="71"/>
      <c r="C346" s="71"/>
      <c r="D346" s="71"/>
      <c r="E346" s="71"/>
      <c r="F346" s="71"/>
      <c r="G346" s="71"/>
      <c r="H346" s="71"/>
      <c r="I346" s="71"/>
      <c r="J346" s="71"/>
      <c r="K346" s="71"/>
      <c r="L346" s="71"/>
      <c r="M346" s="71"/>
      <c r="N346" s="91"/>
      <c r="O346" s="91"/>
      <c r="P346" s="91"/>
      <c r="Q346" s="91"/>
      <c r="R346" s="91"/>
      <c r="S346" s="9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c r="AP346" s="71"/>
      <c r="AQ346" s="71"/>
      <c r="AR346" s="71"/>
      <c r="AS346" s="71"/>
      <c r="AT346" s="71"/>
      <c r="AU346" s="71"/>
      <c r="AV346" s="71"/>
      <c r="AW346" s="71"/>
      <c r="AX346" s="71"/>
      <c r="AY346" s="71"/>
      <c r="AZ346" s="71"/>
      <c r="BA346" s="71"/>
      <c r="BB346" s="71"/>
    </row>
    <row r="347" spans="1:54" ht="20">
      <c r="A347" s="71"/>
      <c r="B347" s="71"/>
      <c r="C347" s="71"/>
      <c r="D347" s="71"/>
      <c r="E347" s="71"/>
      <c r="F347" s="71"/>
      <c r="G347" s="71"/>
      <c r="H347" s="71"/>
      <c r="I347" s="71"/>
      <c r="J347" s="71"/>
      <c r="K347" s="71"/>
      <c r="L347" s="71"/>
      <c r="M347" s="71"/>
      <c r="N347" s="91"/>
      <c r="O347" s="91"/>
      <c r="P347" s="91"/>
      <c r="Q347" s="91"/>
      <c r="R347" s="91"/>
      <c r="S347" s="9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c r="AP347" s="71"/>
      <c r="AQ347" s="71"/>
      <c r="AR347" s="71"/>
      <c r="AS347" s="71"/>
      <c r="AT347" s="71"/>
      <c r="AU347" s="71"/>
      <c r="AV347" s="71"/>
      <c r="AW347" s="71"/>
      <c r="AX347" s="71"/>
      <c r="AY347" s="71"/>
      <c r="AZ347" s="71"/>
      <c r="BA347" s="71"/>
      <c r="BB347" s="71"/>
    </row>
    <row r="348" spans="1:54" ht="20">
      <c r="A348" s="71"/>
      <c r="B348" s="71"/>
      <c r="C348" s="71"/>
      <c r="D348" s="71"/>
      <c r="E348" s="71"/>
      <c r="F348" s="71"/>
      <c r="G348" s="71"/>
      <c r="H348" s="71"/>
      <c r="I348" s="71"/>
      <c r="J348" s="71"/>
      <c r="K348" s="71"/>
      <c r="L348" s="71"/>
      <c r="M348" s="71"/>
      <c r="N348" s="91"/>
      <c r="O348" s="91"/>
      <c r="P348" s="91"/>
      <c r="Q348" s="91"/>
      <c r="R348" s="91"/>
      <c r="S348" s="9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c r="AP348" s="71"/>
      <c r="AQ348" s="71"/>
      <c r="AR348" s="71"/>
      <c r="AS348" s="71"/>
      <c r="AT348" s="71"/>
      <c r="AU348" s="71"/>
      <c r="AV348" s="71"/>
      <c r="AW348" s="71"/>
      <c r="AX348" s="71"/>
      <c r="AY348" s="71"/>
      <c r="AZ348" s="71"/>
      <c r="BA348" s="71"/>
      <c r="BB348" s="71"/>
    </row>
    <row r="349" spans="1:54" ht="20">
      <c r="A349" s="71"/>
      <c r="B349" s="71"/>
      <c r="C349" s="71"/>
      <c r="D349" s="71"/>
      <c r="E349" s="71"/>
      <c r="F349" s="71"/>
      <c r="G349" s="71"/>
      <c r="H349" s="71"/>
      <c r="I349" s="71"/>
      <c r="J349" s="71"/>
      <c r="K349" s="71"/>
      <c r="L349" s="71"/>
      <c r="M349" s="71"/>
      <c r="N349" s="91"/>
      <c r="O349" s="91"/>
      <c r="P349" s="91"/>
      <c r="Q349" s="91"/>
      <c r="R349" s="91"/>
      <c r="S349" s="9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c r="AP349" s="71"/>
      <c r="AQ349" s="71"/>
      <c r="AR349" s="71"/>
      <c r="AS349" s="71"/>
      <c r="AT349" s="71"/>
      <c r="AU349" s="71"/>
      <c r="AV349" s="71"/>
      <c r="AW349" s="71"/>
      <c r="AX349" s="71"/>
      <c r="AY349" s="71"/>
      <c r="AZ349" s="71"/>
      <c r="BA349" s="71"/>
      <c r="BB349" s="71"/>
    </row>
    <row r="350" spans="1:54" ht="20">
      <c r="A350" s="71"/>
      <c r="B350" s="71"/>
      <c r="C350" s="71"/>
      <c r="D350" s="71"/>
      <c r="E350" s="71"/>
      <c r="F350" s="71"/>
      <c r="G350" s="71"/>
      <c r="H350" s="71"/>
      <c r="I350" s="71"/>
      <c r="J350" s="71"/>
      <c r="K350" s="71"/>
      <c r="L350" s="71"/>
      <c r="M350" s="71"/>
      <c r="N350" s="91"/>
      <c r="O350" s="91"/>
      <c r="P350" s="91"/>
      <c r="Q350" s="91"/>
      <c r="R350" s="91"/>
      <c r="S350" s="9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c r="AP350" s="71"/>
      <c r="AQ350" s="71"/>
      <c r="AR350" s="71"/>
      <c r="AS350" s="71"/>
      <c r="AT350" s="71"/>
      <c r="AU350" s="71"/>
      <c r="AV350" s="71"/>
      <c r="AW350" s="71"/>
      <c r="AX350" s="71"/>
      <c r="AY350" s="71"/>
      <c r="AZ350" s="71"/>
      <c r="BA350" s="71"/>
      <c r="BB350" s="71"/>
    </row>
    <row r="351" spans="1:54" ht="20">
      <c r="A351" s="71"/>
      <c r="B351" s="71"/>
      <c r="C351" s="71"/>
      <c r="D351" s="71"/>
      <c r="E351" s="71"/>
      <c r="F351" s="71"/>
      <c r="G351" s="71"/>
      <c r="H351" s="71"/>
      <c r="I351" s="71"/>
      <c r="J351" s="71"/>
      <c r="K351" s="71"/>
      <c r="L351" s="71"/>
      <c r="M351" s="71"/>
      <c r="N351" s="91"/>
      <c r="O351" s="91"/>
      <c r="P351" s="91"/>
      <c r="Q351" s="91"/>
      <c r="R351" s="91"/>
      <c r="S351" s="9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c r="AP351" s="71"/>
      <c r="AQ351" s="71"/>
      <c r="AR351" s="71"/>
      <c r="AS351" s="71"/>
      <c r="AT351" s="71"/>
      <c r="AU351" s="71"/>
      <c r="AV351" s="71"/>
      <c r="AW351" s="71"/>
      <c r="AX351" s="71"/>
      <c r="AY351" s="71"/>
      <c r="AZ351" s="71"/>
      <c r="BA351" s="71"/>
      <c r="BB351" s="71"/>
    </row>
    <row r="352" spans="1:54" ht="20">
      <c r="A352" s="71"/>
      <c r="B352" s="71"/>
      <c r="C352" s="71"/>
      <c r="D352" s="71"/>
      <c r="E352" s="71"/>
      <c r="F352" s="71"/>
      <c r="G352" s="71"/>
      <c r="H352" s="71"/>
      <c r="I352" s="71"/>
      <c r="J352" s="71"/>
      <c r="K352" s="71"/>
      <c r="L352" s="71"/>
      <c r="M352" s="71"/>
      <c r="N352" s="91"/>
      <c r="O352" s="91"/>
      <c r="P352" s="91"/>
      <c r="Q352" s="91"/>
      <c r="R352" s="91"/>
      <c r="S352" s="9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c r="AP352" s="71"/>
      <c r="AQ352" s="71"/>
      <c r="AR352" s="71"/>
      <c r="AS352" s="71"/>
      <c r="AT352" s="71"/>
      <c r="AU352" s="71"/>
      <c r="AV352" s="71"/>
      <c r="AW352" s="71"/>
      <c r="AX352" s="71"/>
      <c r="AY352" s="71"/>
      <c r="AZ352" s="71"/>
      <c r="BA352" s="71"/>
      <c r="BB352" s="71"/>
    </row>
    <row r="353" spans="1:54" ht="20">
      <c r="A353" s="71"/>
      <c r="B353" s="71"/>
      <c r="C353" s="71"/>
      <c r="D353" s="71"/>
      <c r="E353" s="71"/>
      <c r="F353" s="71"/>
      <c r="G353" s="71"/>
      <c r="H353" s="71"/>
      <c r="I353" s="71"/>
      <c r="J353" s="71"/>
      <c r="K353" s="71"/>
      <c r="L353" s="71"/>
      <c r="M353" s="71"/>
      <c r="N353" s="91"/>
      <c r="O353" s="91"/>
      <c r="P353" s="91"/>
      <c r="Q353" s="91"/>
      <c r="R353" s="91"/>
      <c r="S353" s="9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c r="AP353" s="71"/>
      <c r="AQ353" s="71"/>
      <c r="AR353" s="71"/>
      <c r="AS353" s="71"/>
      <c r="AT353" s="71"/>
      <c r="AU353" s="71"/>
      <c r="AV353" s="71"/>
      <c r="AW353" s="71"/>
      <c r="AX353" s="71"/>
      <c r="AY353" s="71"/>
      <c r="AZ353" s="71"/>
      <c r="BA353" s="71"/>
      <c r="BB353" s="71"/>
    </row>
    <row r="354" spans="1:54" ht="20">
      <c r="A354" s="71"/>
      <c r="B354" s="71"/>
      <c r="C354" s="71"/>
      <c r="D354" s="71"/>
      <c r="E354" s="71"/>
      <c r="F354" s="71"/>
      <c r="G354" s="71"/>
      <c r="H354" s="71"/>
      <c r="I354" s="71"/>
      <c r="J354" s="71"/>
      <c r="K354" s="71"/>
      <c r="L354" s="71"/>
      <c r="M354" s="71"/>
      <c r="N354" s="91"/>
      <c r="O354" s="91"/>
      <c r="P354" s="91"/>
      <c r="Q354" s="91"/>
      <c r="R354" s="91"/>
      <c r="S354" s="9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c r="AP354" s="71"/>
      <c r="AQ354" s="71"/>
      <c r="AR354" s="71"/>
      <c r="AS354" s="71"/>
      <c r="AT354" s="71"/>
      <c r="AU354" s="71"/>
      <c r="AV354" s="71"/>
      <c r="AW354" s="71"/>
      <c r="AX354" s="71"/>
      <c r="AY354" s="71"/>
      <c r="AZ354" s="71"/>
      <c r="BA354" s="71"/>
      <c r="BB354" s="71"/>
    </row>
    <row r="355" spans="1:54" ht="20">
      <c r="A355" s="71"/>
      <c r="B355" s="71"/>
      <c r="C355" s="71"/>
      <c r="D355" s="71"/>
      <c r="E355" s="71"/>
      <c r="F355" s="71"/>
      <c r="G355" s="71"/>
      <c r="H355" s="71"/>
      <c r="I355" s="71"/>
      <c r="J355" s="71"/>
      <c r="K355" s="71"/>
      <c r="L355" s="71"/>
      <c r="M355" s="71"/>
      <c r="N355" s="91"/>
      <c r="O355" s="91"/>
      <c r="P355" s="91"/>
      <c r="Q355" s="91"/>
      <c r="R355" s="91"/>
      <c r="S355" s="9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c r="AP355" s="71"/>
      <c r="AQ355" s="71"/>
      <c r="AR355" s="71"/>
      <c r="AS355" s="71"/>
      <c r="AT355" s="71"/>
      <c r="AU355" s="71"/>
      <c r="AV355" s="71"/>
      <c r="AW355" s="71"/>
      <c r="AX355" s="71"/>
      <c r="AY355" s="71"/>
      <c r="AZ355" s="71"/>
      <c r="BA355" s="71"/>
      <c r="BB355" s="71"/>
    </row>
    <row r="356" spans="1:54" ht="20">
      <c r="A356" s="71"/>
      <c r="B356" s="71"/>
      <c r="C356" s="71"/>
      <c r="D356" s="71"/>
      <c r="E356" s="71"/>
      <c r="F356" s="71"/>
      <c r="G356" s="71"/>
      <c r="H356" s="71"/>
      <c r="I356" s="71"/>
      <c r="J356" s="71"/>
      <c r="K356" s="71"/>
      <c r="L356" s="71"/>
      <c r="M356" s="71"/>
      <c r="N356" s="91"/>
      <c r="O356" s="91"/>
      <c r="P356" s="91"/>
      <c r="Q356" s="91"/>
      <c r="R356" s="91"/>
      <c r="S356" s="9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c r="AP356" s="71"/>
      <c r="AQ356" s="71"/>
      <c r="AR356" s="71"/>
      <c r="AS356" s="71"/>
      <c r="AT356" s="71"/>
      <c r="AU356" s="71"/>
      <c r="AV356" s="71"/>
      <c r="AW356" s="71"/>
      <c r="AX356" s="71"/>
      <c r="AY356" s="71"/>
      <c r="AZ356" s="71"/>
      <c r="BA356" s="71"/>
      <c r="BB356" s="71"/>
    </row>
    <row r="357" spans="1:54" ht="20">
      <c r="A357" s="71"/>
      <c r="B357" s="71"/>
      <c r="C357" s="71"/>
      <c r="D357" s="71"/>
      <c r="E357" s="71"/>
      <c r="F357" s="71"/>
      <c r="G357" s="71"/>
      <c r="H357" s="71"/>
      <c r="I357" s="71"/>
      <c r="J357" s="71"/>
      <c r="K357" s="71"/>
      <c r="L357" s="71"/>
      <c r="M357" s="71"/>
      <c r="N357" s="91"/>
      <c r="O357" s="91"/>
      <c r="P357" s="91"/>
      <c r="Q357" s="91"/>
      <c r="R357" s="91"/>
      <c r="S357" s="9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c r="AP357" s="71"/>
      <c r="AQ357" s="71"/>
      <c r="AR357" s="71"/>
      <c r="AS357" s="71"/>
      <c r="AT357" s="71"/>
      <c r="AU357" s="71"/>
      <c r="AV357" s="71"/>
      <c r="AW357" s="71"/>
      <c r="AX357" s="71"/>
      <c r="AY357" s="71"/>
      <c r="AZ357" s="71"/>
      <c r="BA357" s="71"/>
      <c r="BB357" s="71"/>
    </row>
    <row r="358" spans="1:54" ht="20">
      <c r="A358" s="71"/>
      <c r="B358" s="71"/>
      <c r="C358" s="71"/>
      <c r="D358" s="71"/>
      <c r="E358" s="71"/>
      <c r="F358" s="71"/>
      <c r="G358" s="71"/>
      <c r="H358" s="71"/>
      <c r="I358" s="71"/>
      <c r="J358" s="71"/>
      <c r="K358" s="71"/>
      <c r="L358" s="71"/>
      <c r="M358" s="71"/>
      <c r="N358" s="91"/>
      <c r="O358" s="91"/>
      <c r="P358" s="91"/>
      <c r="Q358" s="91"/>
      <c r="R358" s="91"/>
      <c r="S358" s="9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c r="AP358" s="71"/>
      <c r="AQ358" s="71"/>
      <c r="AR358" s="71"/>
      <c r="AS358" s="71"/>
      <c r="AT358" s="71"/>
      <c r="AU358" s="71"/>
      <c r="AV358" s="71"/>
      <c r="AW358" s="71"/>
      <c r="AX358" s="71"/>
      <c r="AY358" s="71"/>
      <c r="AZ358" s="71"/>
      <c r="BA358" s="71"/>
      <c r="BB358" s="71"/>
    </row>
    <row r="359" spans="1:54" ht="20">
      <c r="A359" s="71"/>
      <c r="B359" s="71"/>
      <c r="C359" s="71"/>
      <c r="D359" s="71"/>
      <c r="E359" s="71"/>
      <c r="F359" s="71"/>
      <c r="G359" s="71"/>
      <c r="H359" s="71"/>
      <c r="I359" s="71"/>
      <c r="J359" s="71"/>
      <c r="K359" s="71"/>
      <c r="L359" s="71"/>
      <c r="M359" s="71"/>
      <c r="N359" s="91"/>
      <c r="O359" s="91"/>
      <c r="P359" s="91"/>
      <c r="Q359" s="91"/>
      <c r="R359" s="91"/>
      <c r="S359" s="9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c r="AP359" s="71"/>
      <c r="AQ359" s="71"/>
      <c r="AR359" s="71"/>
      <c r="AS359" s="71"/>
      <c r="AT359" s="71"/>
      <c r="AU359" s="71"/>
      <c r="AV359" s="71"/>
      <c r="AW359" s="71"/>
      <c r="AX359" s="71"/>
      <c r="AY359" s="71"/>
      <c r="AZ359" s="71"/>
      <c r="BA359" s="71"/>
      <c r="BB359" s="71"/>
    </row>
    <row r="360" spans="1:54" ht="20">
      <c r="A360" s="71"/>
      <c r="B360" s="71"/>
      <c r="C360" s="71"/>
      <c r="D360" s="71"/>
      <c r="E360" s="71"/>
      <c r="F360" s="71"/>
      <c r="G360" s="71"/>
      <c r="H360" s="71"/>
      <c r="I360" s="71"/>
      <c r="J360" s="71"/>
      <c r="K360" s="71"/>
      <c r="L360" s="71"/>
      <c r="M360" s="71"/>
      <c r="N360" s="91"/>
      <c r="O360" s="91"/>
      <c r="P360" s="91"/>
      <c r="Q360" s="91"/>
      <c r="R360" s="91"/>
      <c r="S360" s="9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c r="AP360" s="71"/>
      <c r="AQ360" s="71"/>
      <c r="AR360" s="71"/>
      <c r="AS360" s="71"/>
      <c r="AT360" s="71"/>
      <c r="AU360" s="71"/>
      <c r="AV360" s="71"/>
      <c r="AW360" s="71"/>
      <c r="AX360" s="71"/>
      <c r="AY360" s="71"/>
      <c r="AZ360" s="71"/>
      <c r="BA360" s="71"/>
      <c r="BB360" s="71"/>
    </row>
    <row r="361" spans="1:54" ht="20">
      <c r="A361" s="71"/>
      <c r="B361" s="71"/>
      <c r="C361" s="71"/>
      <c r="D361" s="71"/>
      <c r="E361" s="71"/>
      <c r="F361" s="71"/>
      <c r="G361" s="71"/>
      <c r="H361" s="71"/>
      <c r="I361" s="71"/>
      <c r="J361" s="71"/>
      <c r="K361" s="71"/>
      <c r="L361" s="71"/>
      <c r="M361" s="71"/>
      <c r="N361" s="91"/>
      <c r="O361" s="91"/>
      <c r="P361" s="91"/>
      <c r="Q361" s="91"/>
      <c r="R361" s="91"/>
      <c r="S361" s="9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c r="AP361" s="71"/>
      <c r="AQ361" s="71"/>
      <c r="AR361" s="71"/>
      <c r="AS361" s="71"/>
      <c r="AT361" s="71"/>
      <c r="AU361" s="71"/>
      <c r="AV361" s="71"/>
      <c r="AW361" s="71"/>
      <c r="AX361" s="71"/>
      <c r="AY361" s="71"/>
      <c r="AZ361" s="71"/>
      <c r="BA361" s="71"/>
      <c r="BB361" s="71"/>
    </row>
    <row r="362" spans="1:54" ht="20">
      <c r="A362" s="71"/>
      <c r="B362" s="71"/>
      <c r="C362" s="71"/>
      <c r="D362" s="71"/>
      <c r="E362" s="71"/>
      <c r="F362" s="71"/>
      <c r="G362" s="71"/>
      <c r="H362" s="71"/>
      <c r="I362" s="71"/>
      <c r="J362" s="71"/>
      <c r="K362" s="71"/>
      <c r="L362" s="71"/>
      <c r="M362" s="71"/>
      <c r="N362" s="91"/>
      <c r="O362" s="91"/>
      <c r="P362" s="91"/>
      <c r="Q362" s="91"/>
      <c r="R362" s="91"/>
      <c r="S362" s="9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c r="AP362" s="71"/>
      <c r="AQ362" s="71"/>
      <c r="AR362" s="71"/>
      <c r="AS362" s="71"/>
      <c r="AT362" s="71"/>
      <c r="AU362" s="71"/>
      <c r="AV362" s="71"/>
      <c r="AW362" s="71"/>
      <c r="AX362" s="71"/>
      <c r="AY362" s="71"/>
      <c r="AZ362" s="71"/>
      <c r="BA362" s="71"/>
      <c r="BB362" s="71"/>
    </row>
    <row r="363" spans="1:54" ht="20">
      <c r="A363" s="71"/>
      <c r="B363" s="71"/>
      <c r="C363" s="71"/>
      <c r="D363" s="71"/>
      <c r="E363" s="71"/>
      <c r="F363" s="71"/>
      <c r="G363" s="71"/>
      <c r="H363" s="71"/>
      <c r="I363" s="71"/>
      <c r="J363" s="71"/>
      <c r="K363" s="71"/>
      <c r="L363" s="71"/>
      <c r="M363" s="71"/>
      <c r="N363" s="91"/>
      <c r="O363" s="91"/>
      <c r="P363" s="91"/>
      <c r="Q363" s="91"/>
      <c r="R363" s="91"/>
      <c r="S363" s="9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c r="AP363" s="71"/>
      <c r="AQ363" s="71"/>
      <c r="AR363" s="71"/>
      <c r="AS363" s="71"/>
      <c r="AT363" s="71"/>
      <c r="AU363" s="71"/>
      <c r="AV363" s="71"/>
      <c r="AW363" s="71"/>
      <c r="AX363" s="71"/>
      <c r="AY363" s="71"/>
      <c r="AZ363" s="71"/>
      <c r="BA363" s="71"/>
      <c r="BB363" s="71"/>
    </row>
    <row r="364" spans="1:54" ht="20">
      <c r="A364" s="71"/>
      <c r="B364" s="71"/>
      <c r="C364" s="71"/>
      <c r="D364" s="71"/>
      <c r="E364" s="71"/>
      <c r="F364" s="71"/>
      <c r="G364" s="71"/>
      <c r="H364" s="71"/>
      <c r="I364" s="71"/>
      <c r="J364" s="71"/>
      <c r="K364" s="71"/>
      <c r="L364" s="71"/>
      <c r="M364" s="71"/>
      <c r="N364" s="91"/>
      <c r="O364" s="91"/>
      <c r="P364" s="91"/>
      <c r="Q364" s="91"/>
      <c r="R364" s="91"/>
      <c r="S364" s="9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c r="AP364" s="71"/>
      <c r="AQ364" s="71"/>
      <c r="AR364" s="71"/>
      <c r="AS364" s="71"/>
      <c r="AT364" s="71"/>
      <c r="AU364" s="71"/>
      <c r="AV364" s="71"/>
      <c r="AW364" s="71"/>
      <c r="AX364" s="71"/>
      <c r="AY364" s="71"/>
      <c r="AZ364" s="71"/>
      <c r="BA364" s="71"/>
      <c r="BB364" s="71"/>
    </row>
    <row r="365" spans="1:54" ht="20">
      <c r="A365" s="71"/>
      <c r="B365" s="71"/>
      <c r="C365" s="71"/>
      <c r="D365" s="71"/>
      <c r="E365" s="71"/>
      <c r="F365" s="71"/>
      <c r="G365" s="71"/>
      <c r="H365" s="71"/>
      <c r="I365" s="71"/>
      <c r="J365" s="71"/>
      <c r="K365" s="71"/>
      <c r="L365" s="71"/>
      <c r="M365" s="71"/>
      <c r="N365" s="91"/>
      <c r="O365" s="91"/>
      <c r="P365" s="91"/>
      <c r="Q365" s="91"/>
      <c r="R365" s="91"/>
      <c r="S365" s="9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c r="AP365" s="71"/>
      <c r="AQ365" s="71"/>
      <c r="AR365" s="71"/>
      <c r="AS365" s="71"/>
      <c r="AT365" s="71"/>
      <c r="AU365" s="71"/>
      <c r="AV365" s="71"/>
      <c r="AW365" s="71"/>
      <c r="AX365" s="71"/>
      <c r="AY365" s="71"/>
      <c r="AZ365" s="71"/>
      <c r="BA365" s="71"/>
      <c r="BB365" s="71"/>
    </row>
    <row r="366" spans="1:54" ht="20">
      <c r="A366" s="71"/>
      <c r="B366" s="71"/>
      <c r="C366" s="71"/>
      <c r="D366" s="71"/>
      <c r="E366" s="71"/>
      <c r="F366" s="71"/>
      <c r="G366" s="71"/>
      <c r="H366" s="71"/>
      <c r="I366" s="71"/>
      <c r="J366" s="71"/>
      <c r="K366" s="71"/>
      <c r="L366" s="71"/>
      <c r="M366" s="71"/>
      <c r="N366" s="91"/>
      <c r="O366" s="91"/>
      <c r="P366" s="91"/>
      <c r="Q366" s="91"/>
      <c r="R366" s="91"/>
      <c r="S366" s="9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c r="AP366" s="71"/>
      <c r="AQ366" s="71"/>
      <c r="AR366" s="71"/>
      <c r="AS366" s="71"/>
      <c r="AT366" s="71"/>
      <c r="AU366" s="71"/>
      <c r="AV366" s="71"/>
      <c r="AW366" s="71"/>
      <c r="AX366" s="71"/>
      <c r="AY366" s="71"/>
      <c r="AZ366" s="71"/>
      <c r="BA366" s="71"/>
      <c r="BB366" s="71"/>
    </row>
    <row r="367" spans="1:54" ht="20">
      <c r="A367" s="71"/>
      <c r="B367" s="71"/>
      <c r="C367" s="71"/>
      <c r="D367" s="71"/>
      <c r="E367" s="71"/>
      <c r="F367" s="71"/>
      <c r="G367" s="71"/>
      <c r="H367" s="71"/>
      <c r="I367" s="71"/>
      <c r="J367" s="71"/>
      <c r="K367" s="71"/>
      <c r="L367" s="71"/>
      <c r="M367" s="71"/>
      <c r="N367" s="91"/>
      <c r="O367" s="91"/>
      <c r="P367" s="91"/>
      <c r="Q367" s="91"/>
      <c r="R367" s="91"/>
      <c r="S367" s="9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c r="AP367" s="71"/>
      <c r="AQ367" s="71"/>
      <c r="AR367" s="71"/>
      <c r="AS367" s="71"/>
      <c r="AT367" s="71"/>
      <c r="AU367" s="71"/>
      <c r="AV367" s="71"/>
      <c r="AW367" s="71"/>
      <c r="AX367" s="71"/>
      <c r="AY367" s="71"/>
      <c r="AZ367" s="71"/>
      <c r="BA367" s="71"/>
      <c r="BB367" s="71"/>
    </row>
    <row r="368" spans="1:54" ht="20">
      <c r="A368" s="71"/>
      <c r="B368" s="71"/>
      <c r="C368" s="71"/>
      <c r="D368" s="71"/>
      <c r="E368" s="71"/>
      <c r="F368" s="71"/>
      <c r="G368" s="71"/>
      <c r="H368" s="71"/>
      <c r="I368" s="71"/>
      <c r="J368" s="71"/>
      <c r="K368" s="71"/>
      <c r="L368" s="71"/>
      <c r="M368" s="71"/>
      <c r="N368" s="91"/>
      <c r="O368" s="91"/>
      <c r="P368" s="91"/>
      <c r="Q368" s="91"/>
      <c r="R368" s="91"/>
      <c r="S368" s="9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c r="AP368" s="71"/>
      <c r="AQ368" s="71"/>
      <c r="AR368" s="71"/>
      <c r="AS368" s="71"/>
      <c r="AT368" s="71"/>
      <c r="AU368" s="71"/>
      <c r="AV368" s="71"/>
      <c r="AW368" s="71"/>
      <c r="AX368" s="71"/>
      <c r="AY368" s="71"/>
      <c r="AZ368" s="71"/>
      <c r="BA368" s="71"/>
      <c r="BB368" s="71"/>
    </row>
    <row r="369" spans="1:54" ht="20">
      <c r="A369" s="71"/>
      <c r="B369" s="71"/>
      <c r="C369" s="71"/>
      <c r="D369" s="71"/>
      <c r="E369" s="71"/>
      <c r="F369" s="71"/>
      <c r="G369" s="71"/>
      <c r="H369" s="71"/>
      <c r="I369" s="71"/>
      <c r="J369" s="71"/>
      <c r="K369" s="71"/>
      <c r="L369" s="71"/>
      <c r="M369" s="71"/>
      <c r="N369" s="91"/>
      <c r="O369" s="91"/>
      <c r="P369" s="91"/>
      <c r="Q369" s="91"/>
      <c r="R369" s="91"/>
      <c r="S369" s="9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c r="AP369" s="71"/>
      <c r="AQ369" s="71"/>
      <c r="AR369" s="71"/>
      <c r="AS369" s="71"/>
      <c r="AT369" s="71"/>
      <c r="AU369" s="71"/>
      <c r="AV369" s="71"/>
      <c r="AW369" s="71"/>
      <c r="AX369" s="71"/>
      <c r="AY369" s="71"/>
      <c r="AZ369" s="71"/>
      <c r="BA369" s="71"/>
      <c r="BB369" s="71"/>
    </row>
    <row r="370" spans="1:54" ht="20">
      <c r="A370" s="71"/>
      <c r="B370" s="71"/>
      <c r="C370" s="71"/>
      <c r="D370" s="71"/>
      <c r="E370" s="71"/>
      <c r="F370" s="71"/>
      <c r="G370" s="71"/>
      <c r="H370" s="71"/>
      <c r="I370" s="71"/>
      <c r="J370" s="71"/>
      <c r="K370" s="71"/>
      <c r="L370" s="71"/>
      <c r="M370" s="71"/>
      <c r="N370" s="91"/>
      <c r="O370" s="91"/>
      <c r="P370" s="91"/>
      <c r="Q370" s="91"/>
      <c r="R370" s="91"/>
      <c r="S370" s="9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c r="AP370" s="71"/>
      <c r="AQ370" s="71"/>
      <c r="AR370" s="71"/>
      <c r="AS370" s="71"/>
      <c r="AT370" s="71"/>
      <c r="AU370" s="71"/>
      <c r="AV370" s="71"/>
      <c r="AW370" s="71"/>
      <c r="AX370" s="71"/>
      <c r="AY370" s="71"/>
      <c r="AZ370" s="71"/>
      <c r="BA370" s="71"/>
      <c r="BB370" s="71"/>
    </row>
    <row r="371" spans="1:54" ht="20">
      <c r="A371" s="71"/>
      <c r="B371" s="71"/>
      <c r="C371" s="71"/>
      <c r="D371" s="71"/>
      <c r="E371" s="71"/>
      <c r="F371" s="71"/>
      <c r="G371" s="71"/>
      <c r="H371" s="71"/>
      <c r="I371" s="71"/>
      <c r="J371" s="71"/>
      <c r="K371" s="71"/>
      <c r="L371" s="71"/>
      <c r="M371" s="71"/>
      <c r="N371" s="91"/>
      <c r="O371" s="91"/>
      <c r="P371" s="91"/>
      <c r="Q371" s="91"/>
      <c r="R371" s="91"/>
      <c r="S371" s="9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c r="AP371" s="71"/>
      <c r="AQ371" s="71"/>
      <c r="AR371" s="71"/>
      <c r="AS371" s="71"/>
      <c r="AT371" s="71"/>
      <c r="AU371" s="71"/>
      <c r="AV371" s="71"/>
      <c r="AW371" s="71"/>
      <c r="AX371" s="71"/>
      <c r="AY371" s="71"/>
      <c r="AZ371" s="71"/>
      <c r="BA371" s="71"/>
      <c r="BB371" s="71"/>
    </row>
    <row r="372" spans="1:54" ht="20">
      <c r="A372" s="71"/>
      <c r="B372" s="71"/>
      <c r="C372" s="71"/>
      <c r="D372" s="71"/>
      <c r="E372" s="71"/>
      <c r="F372" s="71"/>
      <c r="G372" s="71"/>
      <c r="H372" s="71"/>
      <c r="I372" s="71"/>
      <c r="J372" s="71"/>
      <c r="K372" s="71"/>
      <c r="L372" s="71"/>
      <c r="M372" s="71"/>
      <c r="N372" s="91"/>
      <c r="O372" s="91"/>
      <c r="P372" s="91"/>
      <c r="Q372" s="91"/>
      <c r="R372" s="91"/>
      <c r="S372" s="9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c r="AP372" s="71"/>
      <c r="AQ372" s="71"/>
      <c r="AR372" s="71"/>
      <c r="AS372" s="71"/>
      <c r="AT372" s="71"/>
      <c r="AU372" s="71"/>
      <c r="AV372" s="71"/>
      <c r="AW372" s="71"/>
      <c r="AX372" s="71"/>
      <c r="AY372" s="71"/>
      <c r="AZ372" s="71"/>
      <c r="BA372" s="71"/>
      <c r="BB372" s="71"/>
    </row>
    <row r="373" spans="1:54" ht="20">
      <c r="A373" s="71"/>
      <c r="B373" s="71"/>
      <c r="C373" s="71"/>
      <c r="D373" s="71"/>
      <c r="E373" s="71"/>
      <c r="F373" s="71"/>
      <c r="G373" s="71"/>
      <c r="H373" s="71"/>
      <c r="I373" s="71"/>
      <c r="J373" s="71"/>
      <c r="K373" s="71"/>
      <c r="L373" s="71"/>
      <c r="M373" s="71"/>
      <c r="N373" s="91"/>
      <c r="O373" s="91"/>
      <c r="P373" s="91"/>
      <c r="Q373" s="91"/>
      <c r="R373" s="91"/>
      <c r="S373" s="9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c r="AP373" s="71"/>
      <c r="AQ373" s="71"/>
      <c r="AR373" s="71"/>
      <c r="AS373" s="71"/>
      <c r="AT373" s="71"/>
      <c r="AU373" s="71"/>
      <c r="AV373" s="71"/>
      <c r="AW373" s="71"/>
      <c r="AX373" s="71"/>
      <c r="AY373" s="71"/>
      <c r="AZ373" s="71"/>
      <c r="BA373" s="71"/>
      <c r="BB373" s="71"/>
    </row>
    <row r="374" spans="1:54" ht="20">
      <c r="A374" s="71"/>
      <c r="B374" s="71"/>
      <c r="C374" s="71"/>
      <c r="D374" s="71"/>
      <c r="E374" s="71"/>
      <c r="F374" s="71"/>
      <c r="G374" s="71"/>
      <c r="H374" s="71"/>
      <c r="I374" s="71"/>
      <c r="J374" s="71"/>
      <c r="K374" s="71"/>
      <c r="L374" s="71"/>
      <c r="M374" s="71"/>
      <c r="N374" s="91"/>
      <c r="O374" s="91"/>
      <c r="P374" s="91"/>
      <c r="Q374" s="91"/>
      <c r="R374" s="91"/>
      <c r="S374" s="9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c r="AP374" s="71"/>
      <c r="AQ374" s="71"/>
      <c r="AR374" s="71"/>
      <c r="AS374" s="71"/>
      <c r="AT374" s="71"/>
      <c r="AU374" s="71"/>
      <c r="AV374" s="71"/>
      <c r="AW374" s="71"/>
      <c r="AX374" s="71"/>
      <c r="AY374" s="71"/>
      <c r="AZ374" s="71"/>
      <c r="BA374" s="71"/>
      <c r="BB374" s="71"/>
    </row>
    <row r="375" spans="1:54" ht="20">
      <c r="A375" s="71"/>
      <c r="B375" s="71"/>
      <c r="C375" s="71"/>
      <c r="D375" s="71"/>
      <c r="E375" s="71"/>
      <c r="F375" s="71"/>
      <c r="G375" s="71"/>
      <c r="H375" s="71"/>
      <c r="I375" s="71"/>
      <c r="J375" s="71"/>
      <c r="K375" s="71"/>
      <c r="L375" s="71"/>
      <c r="M375" s="71"/>
      <c r="N375" s="91"/>
      <c r="O375" s="91"/>
      <c r="P375" s="91"/>
      <c r="Q375" s="91"/>
      <c r="R375" s="91"/>
      <c r="S375" s="9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c r="AP375" s="71"/>
      <c r="AQ375" s="71"/>
      <c r="AR375" s="71"/>
      <c r="AS375" s="71"/>
      <c r="AT375" s="71"/>
      <c r="AU375" s="71"/>
      <c r="AV375" s="71"/>
      <c r="AW375" s="71"/>
      <c r="AX375" s="71"/>
      <c r="AY375" s="71"/>
      <c r="AZ375" s="71"/>
      <c r="BA375" s="71"/>
      <c r="BB375" s="71"/>
    </row>
    <row r="376" spans="1:54" ht="20">
      <c r="A376" s="71"/>
      <c r="B376" s="71"/>
      <c r="C376" s="71"/>
      <c r="D376" s="71"/>
      <c r="E376" s="71"/>
      <c r="F376" s="71"/>
      <c r="G376" s="71"/>
      <c r="H376" s="71"/>
      <c r="I376" s="71"/>
      <c r="J376" s="71"/>
      <c r="K376" s="71"/>
      <c r="L376" s="71"/>
      <c r="M376" s="71"/>
      <c r="N376" s="91"/>
      <c r="O376" s="91"/>
      <c r="P376" s="91"/>
      <c r="Q376" s="91"/>
      <c r="R376" s="91"/>
      <c r="S376" s="9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c r="AP376" s="71"/>
      <c r="AQ376" s="71"/>
      <c r="AR376" s="71"/>
      <c r="AS376" s="71"/>
      <c r="AT376" s="71"/>
      <c r="AU376" s="71"/>
      <c r="AV376" s="71"/>
      <c r="AW376" s="71"/>
      <c r="AX376" s="71"/>
      <c r="AY376" s="71"/>
      <c r="AZ376" s="71"/>
      <c r="BA376" s="71"/>
      <c r="BB376" s="71"/>
    </row>
    <row r="377" spans="1:54" ht="20">
      <c r="A377" s="71"/>
      <c r="B377" s="71"/>
      <c r="C377" s="71"/>
      <c r="D377" s="71"/>
      <c r="E377" s="71"/>
      <c r="F377" s="71"/>
      <c r="G377" s="71"/>
      <c r="H377" s="71"/>
      <c r="I377" s="71"/>
      <c r="J377" s="71"/>
      <c r="K377" s="71"/>
      <c r="L377" s="71"/>
      <c r="M377" s="71"/>
      <c r="N377" s="91"/>
      <c r="O377" s="91"/>
      <c r="P377" s="91"/>
      <c r="Q377" s="91"/>
      <c r="R377" s="91"/>
      <c r="S377" s="9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c r="AP377" s="71"/>
      <c r="AQ377" s="71"/>
      <c r="AR377" s="71"/>
      <c r="AS377" s="71"/>
      <c r="AT377" s="71"/>
      <c r="AU377" s="71"/>
      <c r="AV377" s="71"/>
      <c r="AW377" s="71"/>
      <c r="AX377" s="71"/>
      <c r="AY377" s="71"/>
      <c r="AZ377" s="71"/>
      <c r="BA377" s="71"/>
      <c r="BB377" s="71"/>
    </row>
    <row r="378" spans="1:54" ht="20">
      <c r="A378" s="71"/>
      <c r="B378" s="71"/>
      <c r="C378" s="71"/>
      <c r="D378" s="71"/>
      <c r="E378" s="71"/>
      <c r="F378" s="71"/>
      <c r="G378" s="71"/>
      <c r="H378" s="71"/>
      <c r="I378" s="71"/>
      <c r="J378" s="71"/>
      <c r="K378" s="71"/>
      <c r="L378" s="71"/>
      <c r="M378" s="71"/>
      <c r="N378" s="91"/>
      <c r="O378" s="91"/>
      <c r="P378" s="91"/>
      <c r="Q378" s="91"/>
      <c r="R378" s="91"/>
      <c r="S378" s="9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c r="AP378" s="71"/>
      <c r="AQ378" s="71"/>
      <c r="AR378" s="71"/>
      <c r="AS378" s="71"/>
      <c r="AT378" s="71"/>
      <c r="AU378" s="71"/>
      <c r="AV378" s="71"/>
      <c r="AW378" s="71"/>
      <c r="AX378" s="71"/>
      <c r="AY378" s="71"/>
      <c r="AZ378" s="71"/>
      <c r="BA378" s="71"/>
      <c r="BB378" s="71"/>
    </row>
    <row r="379" spans="1:54" ht="20">
      <c r="A379" s="71"/>
      <c r="B379" s="71"/>
      <c r="C379" s="71"/>
      <c r="D379" s="71"/>
      <c r="E379" s="71"/>
      <c r="F379" s="71"/>
      <c r="G379" s="71"/>
      <c r="H379" s="71"/>
      <c r="I379" s="71"/>
      <c r="J379" s="71"/>
      <c r="K379" s="71"/>
      <c r="L379" s="71"/>
      <c r="M379" s="71"/>
      <c r="N379" s="91"/>
      <c r="O379" s="91"/>
      <c r="P379" s="91"/>
      <c r="Q379" s="91"/>
      <c r="R379" s="91"/>
      <c r="S379" s="9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c r="AP379" s="71"/>
      <c r="AQ379" s="71"/>
      <c r="AR379" s="71"/>
      <c r="AS379" s="71"/>
      <c r="AT379" s="71"/>
      <c r="AU379" s="71"/>
      <c r="AV379" s="71"/>
      <c r="AW379" s="71"/>
      <c r="AX379" s="71"/>
      <c r="AY379" s="71"/>
      <c r="AZ379" s="71"/>
      <c r="BA379" s="71"/>
      <c r="BB379" s="71"/>
    </row>
    <row r="380" spans="1:54" ht="20">
      <c r="A380" s="71"/>
      <c r="B380" s="71"/>
      <c r="C380" s="71"/>
      <c r="D380" s="71"/>
      <c r="E380" s="71"/>
      <c r="F380" s="71"/>
      <c r="G380" s="71"/>
      <c r="H380" s="71"/>
      <c r="I380" s="71"/>
      <c r="J380" s="71"/>
      <c r="K380" s="71"/>
      <c r="L380" s="71"/>
      <c r="M380" s="71"/>
      <c r="N380" s="91"/>
      <c r="O380" s="91"/>
      <c r="P380" s="91"/>
      <c r="Q380" s="91"/>
      <c r="R380" s="91"/>
      <c r="S380" s="9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c r="AP380" s="71"/>
      <c r="AQ380" s="71"/>
      <c r="AR380" s="71"/>
      <c r="AS380" s="71"/>
      <c r="AT380" s="71"/>
      <c r="AU380" s="71"/>
      <c r="AV380" s="71"/>
      <c r="AW380" s="71"/>
      <c r="AX380" s="71"/>
      <c r="AY380" s="71"/>
      <c r="AZ380" s="71"/>
      <c r="BA380" s="71"/>
      <c r="BB380" s="71"/>
    </row>
    <row r="381" spans="1:54" ht="20">
      <c r="A381" s="71"/>
      <c r="B381" s="71"/>
      <c r="C381" s="71"/>
      <c r="D381" s="71"/>
      <c r="E381" s="71"/>
      <c r="F381" s="71"/>
      <c r="G381" s="71"/>
      <c r="H381" s="71"/>
      <c r="I381" s="71"/>
      <c r="J381" s="71"/>
      <c r="K381" s="71"/>
      <c r="L381" s="71"/>
      <c r="M381" s="71"/>
      <c r="N381" s="91"/>
      <c r="O381" s="91"/>
      <c r="P381" s="91"/>
      <c r="Q381" s="91"/>
      <c r="R381" s="91"/>
      <c r="S381" s="9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c r="AP381" s="71"/>
      <c r="AQ381" s="71"/>
      <c r="AR381" s="71"/>
      <c r="AS381" s="71"/>
      <c r="AT381" s="71"/>
      <c r="AU381" s="71"/>
      <c r="AV381" s="71"/>
      <c r="AW381" s="71"/>
      <c r="AX381" s="71"/>
      <c r="AY381" s="71"/>
      <c r="AZ381" s="71"/>
      <c r="BA381" s="71"/>
      <c r="BB381" s="71"/>
    </row>
    <row r="382" spans="1:54" ht="20">
      <c r="A382" s="71"/>
      <c r="B382" s="71"/>
      <c r="C382" s="71"/>
      <c r="D382" s="71"/>
      <c r="E382" s="71"/>
      <c r="F382" s="71"/>
      <c r="G382" s="71"/>
      <c r="H382" s="71"/>
      <c r="I382" s="71"/>
      <c r="J382" s="71"/>
      <c r="K382" s="71"/>
      <c r="L382" s="71"/>
      <c r="M382" s="71"/>
      <c r="N382" s="91"/>
      <c r="O382" s="91"/>
      <c r="P382" s="91"/>
      <c r="Q382" s="91"/>
      <c r="R382" s="91"/>
      <c r="S382" s="9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c r="AP382" s="71"/>
      <c r="AQ382" s="71"/>
      <c r="AR382" s="71"/>
      <c r="AS382" s="71"/>
      <c r="AT382" s="71"/>
      <c r="AU382" s="71"/>
      <c r="AV382" s="71"/>
      <c r="AW382" s="71"/>
      <c r="AX382" s="71"/>
      <c r="AY382" s="71"/>
      <c r="AZ382" s="71"/>
      <c r="BA382" s="71"/>
      <c r="BB382" s="71"/>
    </row>
    <row r="383" spans="1:54" ht="20">
      <c r="A383" s="71"/>
      <c r="B383" s="71"/>
      <c r="C383" s="71"/>
      <c r="D383" s="71"/>
      <c r="E383" s="71"/>
      <c r="F383" s="71"/>
      <c r="G383" s="71"/>
      <c r="H383" s="71"/>
      <c r="I383" s="71"/>
      <c r="J383" s="71"/>
      <c r="K383" s="71"/>
      <c r="L383" s="71"/>
      <c r="M383" s="71"/>
      <c r="N383" s="91"/>
      <c r="O383" s="91"/>
      <c r="P383" s="91"/>
      <c r="Q383" s="91"/>
      <c r="R383" s="91"/>
      <c r="S383" s="9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c r="AP383" s="71"/>
      <c r="AQ383" s="71"/>
      <c r="AR383" s="71"/>
      <c r="AS383" s="71"/>
      <c r="AT383" s="71"/>
      <c r="AU383" s="71"/>
      <c r="AV383" s="71"/>
      <c r="AW383" s="71"/>
      <c r="AX383" s="71"/>
      <c r="AY383" s="71"/>
      <c r="AZ383" s="71"/>
      <c r="BA383" s="71"/>
      <c r="BB383" s="71"/>
    </row>
    <row r="384" spans="1:54" ht="20">
      <c r="A384" s="71"/>
      <c r="B384" s="71"/>
      <c r="C384" s="71"/>
      <c r="D384" s="71"/>
      <c r="E384" s="71"/>
      <c r="F384" s="71"/>
      <c r="G384" s="71"/>
      <c r="H384" s="71"/>
      <c r="I384" s="71"/>
      <c r="J384" s="71"/>
      <c r="K384" s="71"/>
      <c r="L384" s="71"/>
      <c r="M384" s="71"/>
      <c r="N384" s="91"/>
      <c r="O384" s="91"/>
      <c r="P384" s="91"/>
      <c r="Q384" s="91"/>
      <c r="R384" s="91"/>
      <c r="S384" s="9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c r="AP384" s="71"/>
      <c r="AQ384" s="71"/>
      <c r="AR384" s="71"/>
      <c r="AS384" s="71"/>
      <c r="AT384" s="71"/>
      <c r="AU384" s="71"/>
      <c r="AV384" s="71"/>
      <c r="AW384" s="71"/>
      <c r="AX384" s="71"/>
      <c r="AY384" s="71"/>
      <c r="AZ384" s="71"/>
      <c r="BA384" s="71"/>
      <c r="BB384" s="71"/>
    </row>
    <row r="385" spans="1:54" ht="20">
      <c r="A385" s="71"/>
      <c r="B385" s="71"/>
      <c r="C385" s="71"/>
      <c r="D385" s="71"/>
      <c r="E385" s="71"/>
      <c r="F385" s="71"/>
      <c r="G385" s="71"/>
      <c r="H385" s="71"/>
      <c r="I385" s="71"/>
      <c r="J385" s="71"/>
      <c r="K385" s="71"/>
      <c r="L385" s="71"/>
      <c r="M385" s="71"/>
      <c r="N385" s="91"/>
      <c r="O385" s="91"/>
      <c r="P385" s="91"/>
      <c r="Q385" s="91"/>
      <c r="R385" s="91"/>
      <c r="S385" s="9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c r="AP385" s="71"/>
      <c r="AQ385" s="71"/>
      <c r="AR385" s="71"/>
      <c r="AS385" s="71"/>
      <c r="AT385" s="71"/>
      <c r="AU385" s="71"/>
      <c r="AV385" s="71"/>
      <c r="AW385" s="71"/>
      <c r="AX385" s="71"/>
      <c r="AY385" s="71"/>
      <c r="AZ385" s="71"/>
      <c r="BA385" s="71"/>
      <c r="BB385" s="71"/>
    </row>
    <row r="386" spans="1:54" ht="20">
      <c r="A386" s="71"/>
      <c r="B386" s="71"/>
      <c r="C386" s="71"/>
      <c r="D386" s="71"/>
      <c r="E386" s="71"/>
      <c r="F386" s="71"/>
      <c r="G386" s="71"/>
      <c r="H386" s="71"/>
      <c r="I386" s="71"/>
      <c r="J386" s="71"/>
      <c r="K386" s="71"/>
      <c r="L386" s="71"/>
      <c r="M386" s="71"/>
      <c r="N386" s="91"/>
      <c r="O386" s="91"/>
      <c r="P386" s="91"/>
      <c r="Q386" s="91"/>
      <c r="R386" s="91"/>
      <c r="S386" s="9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c r="AP386" s="71"/>
      <c r="AQ386" s="71"/>
      <c r="AR386" s="71"/>
      <c r="AS386" s="71"/>
      <c r="AT386" s="71"/>
      <c r="AU386" s="71"/>
      <c r="AV386" s="71"/>
      <c r="AW386" s="71"/>
      <c r="AX386" s="71"/>
      <c r="AY386" s="71"/>
      <c r="AZ386" s="71"/>
      <c r="BA386" s="71"/>
      <c r="BB386" s="71"/>
    </row>
    <row r="387" spans="1:54" ht="20">
      <c r="A387" s="71"/>
      <c r="B387" s="71"/>
      <c r="C387" s="71"/>
      <c r="D387" s="71"/>
      <c r="E387" s="71"/>
      <c r="F387" s="71"/>
      <c r="G387" s="71"/>
      <c r="H387" s="71"/>
      <c r="I387" s="71"/>
      <c r="J387" s="71"/>
      <c r="K387" s="71"/>
      <c r="L387" s="71"/>
      <c r="M387" s="71"/>
      <c r="N387" s="91"/>
      <c r="O387" s="91"/>
      <c r="P387" s="91"/>
      <c r="Q387" s="91"/>
      <c r="R387" s="91"/>
      <c r="S387" s="9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c r="AP387" s="71"/>
      <c r="AQ387" s="71"/>
      <c r="AR387" s="71"/>
      <c r="AS387" s="71"/>
      <c r="AT387" s="71"/>
      <c r="AU387" s="71"/>
      <c r="AV387" s="71"/>
      <c r="AW387" s="71"/>
      <c r="AX387" s="71"/>
      <c r="AY387" s="71"/>
      <c r="AZ387" s="71"/>
      <c r="BA387" s="71"/>
      <c r="BB387" s="71"/>
    </row>
    <row r="388" spans="1:54" ht="20">
      <c r="A388" s="71"/>
      <c r="B388" s="71"/>
      <c r="C388" s="71"/>
      <c r="D388" s="71"/>
      <c r="E388" s="71"/>
      <c r="F388" s="71"/>
      <c r="G388" s="71"/>
      <c r="H388" s="71"/>
      <c r="I388" s="71"/>
      <c r="J388" s="71"/>
      <c r="K388" s="71"/>
      <c r="L388" s="71"/>
      <c r="M388" s="71"/>
      <c r="N388" s="91"/>
      <c r="O388" s="91"/>
      <c r="P388" s="91"/>
      <c r="Q388" s="91"/>
      <c r="R388" s="91"/>
      <c r="S388" s="9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c r="AP388" s="71"/>
      <c r="AQ388" s="71"/>
      <c r="AR388" s="71"/>
      <c r="AS388" s="71"/>
      <c r="AT388" s="71"/>
      <c r="AU388" s="71"/>
      <c r="AV388" s="71"/>
      <c r="AW388" s="71"/>
      <c r="AX388" s="71"/>
      <c r="AY388" s="71"/>
      <c r="AZ388" s="71"/>
      <c r="BA388" s="71"/>
      <c r="BB388" s="71"/>
    </row>
    <row r="389" spans="1:54" ht="20">
      <c r="A389" s="71"/>
      <c r="B389" s="71"/>
      <c r="C389" s="71"/>
      <c r="D389" s="71"/>
      <c r="E389" s="71"/>
      <c r="F389" s="71"/>
      <c r="G389" s="71"/>
      <c r="H389" s="71"/>
      <c r="I389" s="71"/>
      <c r="J389" s="71"/>
      <c r="K389" s="71"/>
      <c r="L389" s="71"/>
      <c r="M389" s="71"/>
      <c r="N389" s="91"/>
      <c r="O389" s="91"/>
      <c r="P389" s="91"/>
      <c r="Q389" s="91"/>
      <c r="R389" s="91"/>
      <c r="S389" s="9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c r="AP389" s="71"/>
      <c r="AQ389" s="71"/>
      <c r="AR389" s="71"/>
      <c r="AS389" s="71"/>
      <c r="AT389" s="71"/>
      <c r="AU389" s="71"/>
      <c r="AV389" s="71"/>
      <c r="AW389" s="71"/>
      <c r="AX389" s="71"/>
      <c r="AY389" s="71"/>
      <c r="AZ389" s="71"/>
      <c r="BA389" s="71"/>
      <c r="BB389" s="71"/>
    </row>
    <row r="390" spans="1:54" ht="20">
      <c r="A390" s="71"/>
      <c r="B390" s="71"/>
      <c r="C390" s="71"/>
      <c r="D390" s="71"/>
      <c r="E390" s="71"/>
      <c r="F390" s="71"/>
      <c r="G390" s="71"/>
      <c r="H390" s="71"/>
      <c r="I390" s="71"/>
      <c r="J390" s="71"/>
      <c r="K390" s="71"/>
      <c r="L390" s="71"/>
      <c r="M390" s="71"/>
      <c r="N390" s="91"/>
      <c r="O390" s="91"/>
      <c r="P390" s="91"/>
      <c r="Q390" s="91"/>
      <c r="R390" s="91"/>
      <c r="S390" s="9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c r="AS390" s="71"/>
      <c r="AT390" s="71"/>
      <c r="AU390" s="71"/>
      <c r="AV390" s="71"/>
      <c r="AW390" s="71"/>
      <c r="AX390" s="71"/>
      <c r="AY390" s="71"/>
      <c r="AZ390" s="71"/>
      <c r="BA390" s="71"/>
      <c r="BB390" s="71"/>
    </row>
    <row r="391" spans="1:54" ht="20">
      <c r="A391" s="71"/>
      <c r="B391" s="71"/>
      <c r="C391" s="71"/>
      <c r="D391" s="71"/>
      <c r="E391" s="71"/>
      <c r="F391" s="71"/>
      <c r="G391" s="71"/>
      <c r="H391" s="71"/>
      <c r="I391" s="71"/>
      <c r="J391" s="71"/>
      <c r="K391" s="71"/>
      <c r="L391" s="71"/>
      <c r="M391" s="71"/>
      <c r="N391" s="91"/>
      <c r="O391" s="91"/>
      <c r="P391" s="91"/>
      <c r="Q391" s="91"/>
      <c r="R391" s="91"/>
      <c r="S391" s="9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c r="AS391" s="71"/>
      <c r="AT391" s="71"/>
      <c r="AU391" s="71"/>
      <c r="AV391" s="71"/>
      <c r="AW391" s="71"/>
      <c r="AX391" s="71"/>
      <c r="AY391" s="71"/>
      <c r="AZ391" s="71"/>
      <c r="BA391" s="71"/>
      <c r="BB391" s="71"/>
    </row>
    <row r="392" spans="1:54" ht="20">
      <c r="A392" s="71"/>
      <c r="B392" s="71"/>
      <c r="C392" s="71"/>
      <c r="D392" s="71"/>
      <c r="E392" s="71"/>
      <c r="F392" s="71"/>
      <c r="G392" s="71"/>
      <c r="H392" s="71"/>
      <c r="I392" s="71"/>
      <c r="J392" s="71"/>
      <c r="K392" s="71"/>
      <c r="L392" s="71"/>
      <c r="M392" s="71"/>
      <c r="N392" s="91"/>
      <c r="O392" s="91"/>
      <c r="P392" s="91"/>
      <c r="Q392" s="91"/>
      <c r="R392" s="91"/>
      <c r="S392" s="9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c r="AP392" s="71"/>
      <c r="AQ392" s="71"/>
      <c r="AR392" s="71"/>
      <c r="AS392" s="71"/>
      <c r="AT392" s="71"/>
      <c r="AU392" s="71"/>
      <c r="AV392" s="71"/>
      <c r="AW392" s="71"/>
      <c r="AX392" s="71"/>
      <c r="AY392" s="71"/>
      <c r="AZ392" s="71"/>
      <c r="BA392" s="71"/>
      <c r="BB392" s="71"/>
    </row>
    <row r="393" spans="1:54" ht="20">
      <c r="A393" s="71"/>
      <c r="B393" s="71"/>
      <c r="C393" s="71"/>
      <c r="D393" s="71"/>
      <c r="E393" s="71"/>
      <c r="F393" s="71"/>
      <c r="G393" s="71"/>
      <c r="H393" s="71"/>
      <c r="I393" s="71"/>
      <c r="J393" s="71"/>
      <c r="K393" s="71"/>
      <c r="L393" s="71"/>
      <c r="M393" s="71"/>
      <c r="N393" s="91"/>
      <c r="O393" s="91"/>
      <c r="P393" s="91"/>
      <c r="Q393" s="91"/>
      <c r="R393" s="91"/>
      <c r="S393" s="9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c r="AS393" s="71"/>
      <c r="AT393" s="71"/>
      <c r="AU393" s="71"/>
      <c r="AV393" s="71"/>
      <c r="AW393" s="71"/>
      <c r="AX393" s="71"/>
      <c r="AY393" s="71"/>
      <c r="AZ393" s="71"/>
      <c r="BA393" s="71"/>
      <c r="BB393" s="71"/>
    </row>
    <row r="394" spans="1:54" ht="20">
      <c r="A394" s="71"/>
      <c r="B394" s="71"/>
      <c r="C394" s="71"/>
      <c r="D394" s="71"/>
      <c r="E394" s="71"/>
      <c r="F394" s="71"/>
      <c r="G394" s="71"/>
      <c r="H394" s="71"/>
      <c r="I394" s="71"/>
      <c r="J394" s="71"/>
      <c r="K394" s="71"/>
      <c r="L394" s="71"/>
      <c r="M394" s="71"/>
      <c r="N394" s="91"/>
      <c r="O394" s="91"/>
      <c r="P394" s="91"/>
      <c r="Q394" s="91"/>
      <c r="R394" s="91"/>
      <c r="S394" s="9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c r="AS394" s="71"/>
      <c r="AT394" s="71"/>
      <c r="AU394" s="71"/>
      <c r="AV394" s="71"/>
      <c r="AW394" s="71"/>
      <c r="AX394" s="71"/>
      <c r="AY394" s="71"/>
      <c r="AZ394" s="71"/>
      <c r="BA394" s="71"/>
      <c r="BB394" s="71"/>
    </row>
    <row r="395" spans="1:54" ht="20">
      <c r="A395" s="71"/>
      <c r="B395" s="71"/>
      <c r="C395" s="71"/>
      <c r="D395" s="71"/>
      <c r="E395" s="71"/>
      <c r="F395" s="71"/>
      <c r="G395" s="71"/>
      <c r="H395" s="71"/>
      <c r="I395" s="71"/>
      <c r="J395" s="71"/>
      <c r="K395" s="71"/>
      <c r="L395" s="71"/>
      <c r="M395" s="71"/>
      <c r="N395" s="91"/>
      <c r="O395" s="91"/>
      <c r="P395" s="91"/>
      <c r="Q395" s="91"/>
      <c r="R395" s="91"/>
      <c r="S395" s="9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c r="AS395" s="71"/>
      <c r="AT395" s="71"/>
      <c r="AU395" s="71"/>
      <c r="AV395" s="71"/>
      <c r="AW395" s="71"/>
      <c r="AX395" s="71"/>
      <c r="AY395" s="71"/>
      <c r="AZ395" s="71"/>
      <c r="BA395" s="71"/>
      <c r="BB395" s="71"/>
    </row>
    <row r="396" spans="1:54" ht="20">
      <c r="A396" s="71"/>
      <c r="B396" s="71"/>
      <c r="C396" s="71"/>
      <c r="D396" s="71"/>
      <c r="E396" s="71"/>
      <c r="F396" s="71"/>
      <c r="G396" s="71"/>
      <c r="H396" s="71"/>
      <c r="I396" s="71"/>
      <c r="J396" s="71"/>
      <c r="K396" s="71"/>
      <c r="L396" s="71"/>
      <c r="M396" s="71"/>
      <c r="N396" s="91"/>
      <c r="O396" s="91"/>
      <c r="P396" s="91"/>
      <c r="Q396" s="91"/>
      <c r="R396" s="91"/>
      <c r="S396" s="9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c r="AP396" s="71"/>
      <c r="AQ396" s="71"/>
      <c r="AR396" s="71"/>
      <c r="AS396" s="71"/>
      <c r="AT396" s="71"/>
      <c r="AU396" s="71"/>
      <c r="AV396" s="71"/>
      <c r="AW396" s="71"/>
      <c r="AX396" s="71"/>
      <c r="AY396" s="71"/>
      <c r="AZ396" s="71"/>
      <c r="BA396" s="71"/>
      <c r="BB396" s="71"/>
    </row>
    <row r="397" spans="1:54" ht="20">
      <c r="A397" s="71"/>
      <c r="B397" s="71"/>
      <c r="C397" s="71"/>
      <c r="D397" s="71"/>
      <c r="E397" s="71"/>
      <c r="F397" s="71"/>
      <c r="G397" s="71"/>
      <c r="H397" s="71"/>
      <c r="I397" s="71"/>
      <c r="J397" s="71"/>
      <c r="K397" s="71"/>
      <c r="L397" s="71"/>
      <c r="M397" s="71"/>
      <c r="N397" s="91"/>
      <c r="O397" s="91"/>
      <c r="P397" s="91"/>
      <c r="Q397" s="91"/>
      <c r="R397" s="91"/>
      <c r="S397" s="9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c r="AP397" s="71"/>
      <c r="AQ397" s="71"/>
      <c r="AR397" s="71"/>
      <c r="AS397" s="71"/>
      <c r="AT397" s="71"/>
      <c r="AU397" s="71"/>
      <c r="AV397" s="71"/>
      <c r="AW397" s="71"/>
      <c r="AX397" s="71"/>
      <c r="AY397" s="71"/>
      <c r="AZ397" s="71"/>
      <c r="BA397" s="71"/>
      <c r="BB397" s="71"/>
    </row>
    <row r="398" spans="1:54" ht="20">
      <c r="A398" s="71"/>
      <c r="B398" s="71"/>
      <c r="C398" s="71"/>
      <c r="D398" s="71"/>
      <c r="E398" s="71"/>
      <c r="F398" s="71"/>
      <c r="G398" s="71"/>
      <c r="H398" s="71"/>
      <c r="I398" s="71"/>
      <c r="J398" s="71"/>
      <c r="K398" s="71"/>
      <c r="L398" s="71"/>
      <c r="M398" s="71"/>
      <c r="N398" s="91"/>
      <c r="O398" s="91"/>
      <c r="P398" s="91"/>
      <c r="Q398" s="91"/>
      <c r="R398" s="91"/>
      <c r="S398" s="9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c r="AS398" s="71"/>
      <c r="AT398" s="71"/>
      <c r="AU398" s="71"/>
      <c r="AV398" s="71"/>
      <c r="AW398" s="71"/>
      <c r="AX398" s="71"/>
      <c r="AY398" s="71"/>
      <c r="AZ398" s="71"/>
      <c r="BA398" s="71"/>
      <c r="BB398" s="71"/>
    </row>
    <row r="399" spans="1:54" ht="20">
      <c r="A399" s="71"/>
      <c r="B399" s="71"/>
      <c r="C399" s="71"/>
      <c r="D399" s="71"/>
      <c r="E399" s="71"/>
      <c r="F399" s="71"/>
      <c r="G399" s="71"/>
      <c r="H399" s="71"/>
      <c r="I399" s="71"/>
      <c r="J399" s="71"/>
      <c r="K399" s="71"/>
      <c r="L399" s="71"/>
      <c r="M399" s="71"/>
      <c r="N399" s="91"/>
      <c r="O399" s="91"/>
      <c r="P399" s="91"/>
      <c r="Q399" s="91"/>
      <c r="R399" s="91"/>
      <c r="S399" s="9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c r="AP399" s="71"/>
      <c r="AQ399" s="71"/>
      <c r="AR399" s="71"/>
      <c r="AS399" s="71"/>
      <c r="AT399" s="71"/>
      <c r="AU399" s="71"/>
      <c r="AV399" s="71"/>
      <c r="AW399" s="71"/>
      <c r="AX399" s="71"/>
      <c r="AY399" s="71"/>
      <c r="AZ399" s="71"/>
      <c r="BA399" s="71"/>
      <c r="BB399" s="71"/>
    </row>
    <row r="400" spans="1:54" ht="20">
      <c r="A400" s="71"/>
      <c r="B400" s="71"/>
      <c r="C400" s="71"/>
      <c r="D400" s="71"/>
      <c r="E400" s="71"/>
      <c r="F400" s="71"/>
      <c r="G400" s="71"/>
      <c r="H400" s="71"/>
      <c r="I400" s="71"/>
      <c r="J400" s="71"/>
      <c r="K400" s="71"/>
      <c r="L400" s="71"/>
      <c r="M400" s="71"/>
      <c r="N400" s="91"/>
      <c r="O400" s="91"/>
      <c r="P400" s="91"/>
      <c r="Q400" s="91"/>
      <c r="R400" s="91"/>
      <c r="S400" s="9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c r="AP400" s="71"/>
      <c r="AQ400" s="71"/>
      <c r="AR400" s="71"/>
      <c r="AS400" s="71"/>
      <c r="AT400" s="71"/>
      <c r="AU400" s="71"/>
      <c r="AV400" s="71"/>
      <c r="AW400" s="71"/>
      <c r="AX400" s="71"/>
      <c r="AY400" s="71"/>
      <c r="AZ400" s="71"/>
      <c r="BA400" s="71"/>
      <c r="BB400" s="71"/>
    </row>
    <row r="401" spans="1:54" ht="20">
      <c r="A401" s="71"/>
      <c r="B401" s="71"/>
      <c r="C401" s="71"/>
      <c r="D401" s="71"/>
      <c r="E401" s="71"/>
      <c r="F401" s="71"/>
      <c r="G401" s="71"/>
      <c r="H401" s="71"/>
      <c r="I401" s="71"/>
      <c r="J401" s="71"/>
      <c r="K401" s="71"/>
      <c r="L401" s="71"/>
      <c r="M401" s="71"/>
      <c r="N401" s="91"/>
      <c r="O401" s="91"/>
      <c r="P401" s="91"/>
      <c r="Q401" s="91"/>
      <c r="R401" s="91"/>
      <c r="S401" s="9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c r="AP401" s="71"/>
      <c r="AQ401" s="71"/>
      <c r="AR401" s="71"/>
      <c r="AS401" s="71"/>
      <c r="AT401" s="71"/>
      <c r="AU401" s="71"/>
      <c r="AV401" s="71"/>
      <c r="AW401" s="71"/>
      <c r="AX401" s="71"/>
      <c r="AY401" s="71"/>
      <c r="AZ401" s="71"/>
      <c r="BA401" s="71"/>
      <c r="BB401" s="71"/>
    </row>
    <row r="402" spans="1:54" ht="20">
      <c r="A402" s="71"/>
      <c r="B402" s="71"/>
      <c r="C402" s="71"/>
      <c r="D402" s="71"/>
      <c r="E402" s="71"/>
      <c r="F402" s="71"/>
      <c r="G402" s="71"/>
      <c r="H402" s="71"/>
      <c r="I402" s="71"/>
      <c r="J402" s="71"/>
      <c r="K402" s="71"/>
      <c r="L402" s="71"/>
      <c r="M402" s="71"/>
      <c r="N402" s="91"/>
      <c r="O402" s="91"/>
      <c r="P402" s="91"/>
      <c r="Q402" s="91"/>
      <c r="R402" s="91"/>
      <c r="S402" s="9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c r="AP402" s="71"/>
      <c r="AQ402" s="71"/>
      <c r="AR402" s="71"/>
      <c r="AS402" s="71"/>
      <c r="AT402" s="71"/>
      <c r="AU402" s="71"/>
      <c r="AV402" s="71"/>
      <c r="AW402" s="71"/>
      <c r="AX402" s="71"/>
      <c r="AY402" s="71"/>
      <c r="AZ402" s="71"/>
      <c r="BA402" s="71"/>
      <c r="BB402" s="71"/>
    </row>
    <row r="403" spans="1:54" ht="20">
      <c r="A403" s="71"/>
      <c r="B403" s="71"/>
      <c r="C403" s="71"/>
      <c r="D403" s="71"/>
      <c r="E403" s="71"/>
      <c r="F403" s="71"/>
      <c r="G403" s="71"/>
      <c r="H403" s="71"/>
      <c r="I403" s="71"/>
      <c r="J403" s="71"/>
      <c r="K403" s="71"/>
      <c r="L403" s="71"/>
      <c r="M403" s="71"/>
      <c r="N403" s="91"/>
      <c r="O403" s="91"/>
      <c r="P403" s="91"/>
      <c r="Q403" s="91"/>
      <c r="R403" s="91"/>
      <c r="S403" s="9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c r="AP403" s="71"/>
      <c r="AQ403" s="71"/>
      <c r="AR403" s="71"/>
      <c r="AS403" s="71"/>
      <c r="AT403" s="71"/>
      <c r="AU403" s="71"/>
      <c r="AV403" s="71"/>
      <c r="AW403" s="71"/>
      <c r="AX403" s="71"/>
      <c r="AY403" s="71"/>
      <c r="AZ403" s="71"/>
      <c r="BA403" s="71"/>
      <c r="BB403" s="71"/>
    </row>
    <row r="404" spans="1:54" ht="20">
      <c r="A404" s="71"/>
      <c r="B404" s="71"/>
      <c r="C404" s="71"/>
      <c r="D404" s="71"/>
      <c r="E404" s="71"/>
      <c r="F404" s="71"/>
      <c r="G404" s="71"/>
      <c r="H404" s="71"/>
      <c r="I404" s="71"/>
      <c r="J404" s="71"/>
      <c r="K404" s="71"/>
      <c r="L404" s="71"/>
      <c r="M404" s="71"/>
      <c r="N404" s="91"/>
      <c r="O404" s="91"/>
      <c r="P404" s="91"/>
      <c r="Q404" s="91"/>
      <c r="R404" s="91"/>
      <c r="S404" s="9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c r="AP404" s="71"/>
      <c r="AQ404" s="71"/>
      <c r="AR404" s="71"/>
      <c r="AS404" s="71"/>
      <c r="AT404" s="71"/>
      <c r="AU404" s="71"/>
      <c r="AV404" s="71"/>
      <c r="AW404" s="71"/>
      <c r="AX404" s="71"/>
      <c r="AY404" s="71"/>
      <c r="AZ404" s="71"/>
      <c r="BA404" s="71"/>
      <c r="BB404" s="71"/>
    </row>
    <row r="405" spans="1:54" ht="20">
      <c r="A405" s="71"/>
      <c r="B405" s="71"/>
      <c r="C405" s="71"/>
      <c r="D405" s="71"/>
      <c r="E405" s="71"/>
      <c r="F405" s="71"/>
      <c r="G405" s="71"/>
      <c r="H405" s="71"/>
      <c r="I405" s="71"/>
      <c r="J405" s="71"/>
      <c r="K405" s="71"/>
      <c r="L405" s="71"/>
      <c r="M405" s="71"/>
      <c r="N405" s="91"/>
      <c r="O405" s="91"/>
      <c r="P405" s="91"/>
      <c r="Q405" s="91"/>
      <c r="R405" s="91"/>
      <c r="S405" s="9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c r="AP405" s="71"/>
      <c r="AQ405" s="71"/>
      <c r="AR405" s="71"/>
      <c r="AS405" s="71"/>
      <c r="AT405" s="71"/>
      <c r="AU405" s="71"/>
      <c r="AV405" s="71"/>
      <c r="AW405" s="71"/>
      <c r="AX405" s="71"/>
      <c r="AY405" s="71"/>
      <c r="AZ405" s="71"/>
      <c r="BA405" s="71"/>
      <c r="BB405" s="71"/>
    </row>
    <row r="406" spans="1:54" ht="20">
      <c r="A406" s="71"/>
      <c r="B406" s="71"/>
      <c r="C406" s="71"/>
      <c r="D406" s="71"/>
      <c r="E406" s="71"/>
      <c r="F406" s="71"/>
      <c r="G406" s="71"/>
      <c r="H406" s="71"/>
      <c r="I406" s="71"/>
      <c r="J406" s="71"/>
      <c r="K406" s="71"/>
      <c r="L406" s="71"/>
      <c r="M406" s="71"/>
      <c r="N406" s="91"/>
      <c r="O406" s="91"/>
      <c r="P406" s="91"/>
      <c r="Q406" s="91"/>
      <c r="R406" s="91"/>
      <c r="S406" s="9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c r="AP406" s="71"/>
      <c r="AQ406" s="71"/>
      <c r="AR406" s="71"/>
      <c r="AS406" s="71"/>
      <c r="AT406" s="71"/>
      <c r="AU406" s="71"/>
      <c r="AV406" s="71"/>
      <c r="AW406" s="71"/>
      <c r="AX406" s="71"/>
      <c r="AY406" s="71"/>
      <c r="AZ406" s="71"/>
      <c r="BA406" s="71"/>
      <c r="BB406" s="71"/>
    </row>
    <row r="407" spans="1:54" ht="20">
      <c r="A407" s="71"/>
      <c r="B407" s="71"/>
      <c r="C407" s="71"/>
      <c r="D407" s="71"/>
      <c r="E407" s="71"/>
      <c r="F407" s="71"/>
      <c r="G407" s="71"/>
      <c r="H407" s="71"/>
      <c r="I407" s="71"/>
      <c r="J407" s="71"/>
      <c r="K407" s="71"/>
      <c r="L407" s="71"/>
      <c r="M407" s="71"/>
      <c r="N407" s="91"/>
      <c r="O407" s="91"/>
      <c r="P407" s="91"/>
      <c r="Q407" s="91"/>
      <c r="R407" s="91"/>
      <c r="S407" s="9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c r="AP407" s="71"/>
      <c r="AQ407" s="71"/>
      <c r="AR407" s="71"/>
      <c r="AS407" s="71"/>
      <c r="AT407" s="71"/>
      <c r="AU407" s="71"/>
      <c r="AV407" s="71"/>
      <c r="AW407" s="71"/>
      <c r="AX407" s="71"/>
      <c r="AY407" s="71"/>
      <c r="AZ407" s="71"/>
      <c r="BA407" s="71"/>
      <c r="BB407" s="71"/>
    </row>
    <row r="408" spans="1:54" ht="20">
      <c r="A408" s="71"/>
      <c r="B408" s="71"/>
      <c r="C408" s="71"/>
      <c r="D408" s="71"/>
      <c r="E408" s="71"/>
      <c r="F408" s="71"/>
      <c r="G408" s="71"/>
      <c r="H408" s="71"/>
      <c r="I408" s="71"/>
      <c r="J408" s="71"/>
      <c r="K408" s="71"/>
      <c r="L408" s="71"/>
      <c r="M408" s="71"/>
      <c r="N408" s="91"/>
      <c r="O408" s="91"/>
      <c r="P408" s="91"/>
      <c r="Q408" s="91"/>
      <c r="R408" s="91"/>
      <c r="S408" s="9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c r="AP408" s="71"/>
      <c r="AQ408" s="71"/>
      <c r="AR408" s="71"/>
      <c r="AS408" s="71"/>
      <c r="AT408" s="71"/>
      <c r="AU408" s="71"/>
      <c r="AV408" s="71"/>
      <c r="AW408" s="71"/>
      <c r="AX408" s="71"/>
      <c r="AY408" s="71"/>
      <c r="AZ408" s="71"/>
      <c r="BA408" s="71"/>
      <c r="BB408" s="71"/>
    </row>
    <row r="409" spans="1:54" ht="20">
      <c r="A409" s="71"/>
      <c r="B409" s="71"/>
      <c r="C409" s="71"/>
      <c r="D409" s="71"/>
      <c r="E409" s="71"/>
      <c r="F409" s="71"/>
      <c r="G409" s="71"/>
      <c r="H409" s="71"/>
      <c r="I409" s="71"/>
      <c r="J409" s="71"/>
      <c r="K409" s="71"/>
      <c r="L409" s="71"/>
      <c r="M409" s="71"/>
      <c r="N409" s="91"/>
      <c r="O409" s="91"/>
      <c r="P409" s="91"/>
      <c r="Q409" s="91"/>
      <c r="R409" s="91"/>
      <c r="S409" s="9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c r="AS409" s="71"/>
      <c r="AT409" s="71"/>
      <c r="AU409" s="71"/>
      <c r="AV409" s="71"/>
      <c r="AW409" s="71"/>
      <c r="AX409" s="71"/>
      <c r="AY409" s="71"/>
      <c r="AZ409" s="71"/>
      <c r="BA409" s="71"/>
      <c r="BB409" s="71"/>
    </row>
    <row r="410" spans="1:54" ht="20">
      <c r="A410" s="71"/>
      <c r="B410" s="71"/>
      <c r="C410" s="71"/>
      <c r="D410" s="71"/>
      <c r="E410" s="71"/>
      <c r="F410" s="71"/>
      <c r="G410" s="71"/>
      <c r="H410" s="71"/>
      <c r="I410" s="71"/>
      <c r="J410" s="71"/>
      <c r="K410" s="71"/>
      <c r="L410" s="71"/>
      <c r="M410" s="71"/>
      <c r="N410" s="91"/>
      <c r="O410" s="91"/>
      <c r="P410" s="91"/>
      <c r="Q410" s="91"/>
      <c r="R410" s="91"/>
      <c r="S410" s="9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c r="AP410" s="71"/>
      <c r="AQ410" s="71"/>
      <c r="AR410" s="71"/>
      <c r="AS410" s="71"/>
      <c r="AT410" s="71"/>
      <c r="AU410" s="71"/>
      <c r="AV410" s="71"/>
      <c r="AW410" s="71"/>
      <c r="AX410" s="71"/>
      <c r="AY410" s="71"/>
      <c r="AZ410" s="71"/>
      <c r="BA410" s="71"/>
      <c r="BB410" s="71"/>
    </row>
    <row r="411" spans="1:54" ht="20">
      <c r="A411" s="71"/>
      <c r="B411" s="71"/>
      <c r="C411" s="71"/>
      <c r="D411" s="71"/>
      <c r="E411" s="71"/>
      <c r="F411" s="71"/>
      <c r="G411" s="71"/>
      <c r="H411" s="71"/>
      <c r="I411" s="71"/>
      <c r="J411" s="71"/>
      <c r="K411" s="71"/>
      <c r="L411" s="71"/>
      <c r="M411" s="71"/>
      <c r="N411" s="91"/>
      <c r="O411" s="91"/>
      <c r="P411" s="91"/>
      <c r="Q411" s="91"/>
      <c r="R411" s="91"/>
      <c r="S411" s="9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c r="AP411" s="71"/>
      <c r="AQ411" s="71"/>
      <c r="AR411" s="71"/>
      <c r="AS411" s="71"/>
      <c r="AT411" s="71"/>
      <c r="AU411" s="71"/>
      <c r="AV411" s="71"/>
      <c r="AW411" s="71"/>
      <c r="AX411" s="71"/>
      <c r="AY411" s="71"/>
      <c r="AZ411" s="71"/>
      <c r="BA411" s="71"/>
      <c r="BB411" s="71"/>
    </row>
    <row r="412" spans="1:54" ht="20">
      <c r="A412" s="71"/>
      <c r="B412" s="71"/>
      <c r="C412" s="71"/>
      <c r="D412" s="71"/>
      <c r="E412" s="71"/>
      <c r="F412" s="71"/>
      <c r="G412" s="71"/>
      <c r="H412" s="71"/>
      <c r="I412" s="71"/>
      <c r="J412" s="71"/>
      <c r="K412" s="71"/>
      <c r="L412" s="71"/>
      <c r="M412" s="71"/>
      <c r="N412" s="91"/>
      <c r="O412" s="91"/>
      <c r="P412" s="91"/>
      <c r="Q412" s="91"/>
      <c r="R412" s="91"/>
      <c r="S412" s="9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c r="AS412" s="71"/>
      <c r="AT412" s="71"/>
      <c r="AU412" s="71"/>
      <c r="AV412" s="71"/>
      <c r="AW412" s="71"/>
      <c r="AX412" s="71"/>
      <c r="AY412" s="71"/>
      <c r="AZ412" s="71"/>
      <c r="BA412" s="71"/>
      <c r="BB412" s="71"/>
    </row>
    <row r="413" spans="1:54" ht="20">
      <c r="A413" s="71"/>
      <c r="B413" s="71"/>
      <c r="C413" s="71"/>
      <c r="D413" s="71"/>
      <c r="E413" s="71"/>
      <c r="F413" s="71"/>
      <c r="G413" s="71"/>
      <c r="H413" s="71"/>
      <c r="I413" s="71"/>
      <c r="J413" s="71"/>
      <c r="K413" s="71"/>
      <c r="L413" s="71"/>
      <c r="M413" s="71"/>
      <c r="N413" s="91"/>
      <c r="O413" s="91"/>
      <c r="P413" s="91"/>
      <c r="Q413" s="91"/>
      <c r="R413" s="91"/>
      <c r="S413" s="9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c r="AP413" s="71"/>
      <c r="AQ413" s="71"/>
      <c r="AR413" s="71"/>
      <c r="AS413" s="71"/>
      <c r="AT413" s="71"/>
      <c r="AU413" s="71"/>
      <c r="AV413" s="71"/>
      <c r="AW413" s="71"/>
      <c r="AX413" s="71"/>
      <c r="AY413" s="71"/>
      <c r="AZ413" s="71"/>
      <c r="BA413" s="71"/>
      <c r="BB413" s="71"/>
    </row>
    <row r="414" spans="1:54" ht="20">
      <c r="A414" s="71"/>
      <c r="B414" s="71"/>
      <c r="C414" s="71"/>
      <c r="D414" s="71"/>
      <c r="E414" s="71"/>
      <c r="F414" s="71"/>
      <c r="G414" s="71"/>
      <c r="H414" s="71"/>
      <c r="I414" s="71"/>
      <c r="J414" s="71"/>
      <c r="K414" s="71"/>
      <c r="L414" s="71"/>
      <c r="M414" s="71"/>
      <c r="N414" s="91"/>
      <c r="O414" s="91"/>
      <c r="P414" s="91"/>
      <c r="Q414" s="91"/>
      <c r="R414" s="91"/>
      <c r="S414" s="9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c r="AP414" s="71"/>
      <c r="AQ414" s="71"/>
      <c r="AR414" s="71"/>
      <c r="AS414" s="71"/>
      <c r="AT414" s="71"/>
      <c r="AU414" s="71"/>
      <c r="AV414" s="71"/>
      <c r="AW414" s="71"/>
      <c r="AX414" s="71"/>
      <c r="AY414" s="71"/>
      <c r="AZ414" s="71"/>
      <c r="BA414" s="71"/>
      <c r="BB414" s="71"/>
    </row>
    <row r="415" spans="1:54" ht="20">
      <c r="A415" s="71"/>
      <c r="B415" s="71"/>
      <c r="C415" s="71"/>
      <c r="D415" s="71"/>
      <c r="E415" s="71"/>
      <c r="F415" s="71"/>
      <c r="G415" s="71"/>
      <c r="H415" s="71"/>
      <c r="I415" s="71"/>
      <c r="J415" s="71"/>
      <c r="K415" s="71"/>
      <c r="L415" s="71"/>
      <c r="M415" s="71"/>
      <c r="N415" s="91"/>
      <c r="O415" s="91"/>
      <c r="P415" s="91"/>
      <c r="Q415" s="91"/>
      <c r="R415" s="91"/>
      <c r="S415" s="9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c r="AP415" s="71"/>
      <c r="AQ415" s="71"/>
      <c r="AR415" s="71"/>
      <c r="AS415" s="71"/>
      <c r="AT415" s="71"/>
      <c r="AU415" s="71"/>
      <c r="AV415" s="71"/>
      <c r="AW415" s="71"/>
      <c r="AX415" s="71"/>
      <c r="AY415" s="71"/>
      <c r="AZ415" s="71"/>
      <c r="BA415" s="71"/>
      <c r="BB415" s="71"/>
    </row>
    <row r="416" spans="1:54" ht="20">
      <c r="A416" s="71"/>
      <c r="B416" s="71"/>
      <c r="C416" s="71"/>
      <c r="D416" s="71"/>
      <c r="E416" s="71"/>
      <c r="F416" s="71"/>
      <c r="G416" s="71"/>
      <c r="H416" s="71"/>
      <c r="I416" s="71"/>
      <c r="J416" s="71"/>
      <c r="K416" s="71"/>
      <c r="L416" s="71"/>
      <c r="M416" s="71"/>
      <c r="N416" s="91"/>
      <c r="O416" s="91"/>
      <c r="P416" s="91"/>
      <c r="Q416" s="91"/>
      <c r="R416" s="91"/>
      <c r="S416" s="9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c r="AP416" s="71"/>
      <c r="AQ416" s="71"/>
      <c r="AR416" s="71"/>
      <c r="AS416" s="71"/>
      <c r="AT416" s="71"/>
      <c r="AU416" s="71"/>
      <c r="AV416" s="71"/>
      <c r="AW416" s="71"/>
      <c r="AX416" s="71"/>
      <c r="AY416" s="71"/>
      <c r="AZ416" s="71"/>
      <c r="BA416" s="71"/>
      <c r="BB416" s="71"/>
    </row>
    <row r="417" spans="1:54" ht="20">
      <c r="A417" s="71"/>
      <c r="B417" s="71"/>
      <c r="C417" s="71"/>
      <c r="D417" s="71"/>
      <c r="E417" s="71"/>
      <c r="F417" s="71"/>
      <c r="G417" s="71"/>
      <c r="H417" s="71"/>
      <c r="I417" s="71"/>
      <c r="J417" s="71"/>
      <c r="K417" s="71"/>
      <c r="L417" s="71"/>
      <c r="M417" s="71"/>
      <c r="N417" s="91"/>
      <c r="O417" s="91"/>
      <c r="P417" s="91"/>
      <c r="Q417" s="91"/>
      <c r="R417" s="91"/>
      <c r="S417" s="9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c r="AP417" s="71"/>
      <c r="AQ417" s="71"/>
      <c r="AR417" s="71"/>
      <c r="AS417" s="71"/>
      <c r="AT417" s="71"/>
      <c r="AU417" s="71"/>
      <c r="AV417" s="71"/>
      <c r="AW417" s="71"/>
      <c r="AX417" s="71"/>
      <c r="AY417" s="71"/>
      <c r="AZ417" s="71"/>
      <c r="BA417" s="71"/>
      <c r="BB417" s="71"/>
    </row>
    <row r="418" spans="1:54" ht="20">
      <c r="A418" s="71"/>
      <c r="B418" s="71"/>
      <c r="C418" s="71"/>
      <c r="D418" s="71"/>
      <c r="E418" s="71"/>
      <c r="F418" s="71"/>
      <c r="G418" s="71"/>
      <c r="H418" s="71"/>
      <c r="I418" s="71"/>
      <c r="J418" s="71"/>
      <c r="K418" s="71"/>
      <c r="L418" s="71"/>
      <c r="M418" s="71"/>
      <c r="N418" s="91"/>
      <c r="O418" s="91"/>
      <c r="P418" s="91"/>
      <c r="Q418" s="91"/>
      <c r="R418" s="91"/>
      <c r="S418" s="9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c r="AP418" s="71"/>
      <c r="AQ418" s="71"/>
      <c r="AR418" s="71"/>
      <c r="AS418" s="71"/>
      <c r="AT418" s="71"/>
      <c r="AU418" s="71"/>
      <c r="AV418" s="71"/>
      <c r="AW418" s="71"/>
      <c r="AX418" s="71"/>
      <c r="AY418" s="71"/>
      <c r="AZ418" s="71"/>
      <c r="BA418" s="71"/>
      <c r="BB418" s="71"/>
    </row>
    <row r="419" spans="1:54" ht="20">
      <c r="A419" s="71"/>
      <c r="B419" s="71"/>
      <c r="C419" s="71"/>
      <c r="D419" s="71"/>
      <c r="E419" s="71"/>
      <c r="F419" s="71"/>
      <c r="G419" s="71"/>
      <c r="H419" s="71"/>
      <c r="I419" s="71"/>
      <c r="J419" s="71"/>
      <c r="K419" s="71"/>
      <c r="L419" s="71"/>
      <c r="M419" s="71"/>
      <c r="N419" s="91"/>
      <c r="O419" s="91"/>
      <c r="P419" s="91"/>
      <c r="Q419" s="91"/>
      <c r="R419" s="91"/>
      <c r="S419" s="9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c r="AP419" s="71"/>
      <c r="AQ419" s="71"/>
      <c r="AR419" s="71"/>
      <c r="AS419" s="71"/>
      <c r="AT419" s="71"/>
      <c r="AU419" s="71"/>
      <c r="AV419" s="71"/>
      <c r="AW419" s="71"/>
      <c r="AX419" s="71"/>
      <c r="AY419" s="71"/>
      <c r="AZ419" s="71"/>
      <c r="BA419" s="71"/>
      <c r="BB419" s="71"/>
    </row>
    <row r="420" spans="1:54" ht="20">
      <c r="A420" s="71"/>
      <c r="B420" s="71"/>
      <c r="C420" s="71"/>
      <c r="D420" s="71"/>
      <c r="E420" s="71"/>
      <c r="F420" s="71"/>
      <c r="G420" s="71"/>
      <c r="H420" s="71"/>
      <c r="I420" s="71"/>
      <c r="J420" s="71"/>
      <c r="K420" s="71"/>
      <c r="L420" s="71"/>
      <c r="M420" s="71"/>
      <c r="N420" s="91"/>
      <c r="O420" s="91"/>
      <c r="P420" s="91"/>
      <c r="Q420" s="91"/>
      <c r="R420" s="91"/>
      <c r="S420" s="9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c r="AP420" s="71"/>
      <c r="AQ420" s="71"/>
      <c r="AR420" s="71"/>
      <c r="AS420" s="71"/>
      <c r="AT420" s="71"/>
      <c r="AU420" s="71"/>
      <c r="AV420" s="71"/>
      <c r="AW420" s="71"/>
      <c r="AX420" s="71"/>
      <c r="AY420" s="71"/>
      <c r="AZ420" s="71"/>
      <c r="BA420" s="71"/>
      <c r="BB420" s="71"/>
    </row>
    <row r="421" spans="1:54" ht="20">
      <c r="A421" s="71"/>
      <c r="B421" s="71"/>
      <c r="C421" s="71"/>
      <c r="D421" s="71"/>
      <c r="E421" s="71"/>
      <c r="F421" s="71"/>
      <c r="G421" s="71"/>
      <c r="H421" s="71"/>
      <c r="I421" s="71"/>
      <c r="J421" s="71"/>
      <c r="K421" s="71"/>
      <c r="L421" s="71"/>
      <c r="M421" s="71"/>
      <c r="N421" s="91"/>
      <c r="O421" s="91"/>
      <c r="P421" s="91"/>
      <c r="Q421" s="91"/>
      <c r="R421" s="91"/>
      <c r="S421" s="9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c r="AP421" s="71"/>
      <c r="AQ421" s="71"/>
      <c r="AR421" s="71"/>
      <c r="AS421" s="71"/>
      <c r="AT421" s="71"/>
      <c r="AU421" s="71"/>
      <c r="AV421" s="71"/>
      <c r="AW421" s="71"/>
      <c r="AX421" s="71"/>
      <c r="AY421" s="71"/>
      <c r="AZ421" s="71"/>
      <c r="BA421" s="71"/>
      <c r="BB421" s="71"/>
    </row>
    <row r="422" spans="1:54" ht="20">
      <c r="A422" s="71"/>
      <c r="B422" s="71"/>
      <c r="C422" s="71"/>
      <c r="D422" s="71"/>
      <c r="E422" s="71"/>
      <c r="F422" s="71"/>
      <c r="G422" s="71"/>
      <c r="H422" s="71"/>
      <c r="I422" s="71"/>
      <c r="J422" s="71"/>
      <c r="K422" s="71"/>
      <c r="L422" s="71"/>
      <c r="M422" s="71"/>
      <c r="N422" s="91"/>
      <c r="O422" s="91"/>
      <c r="P422" s="91"/>
      <c r="Q422" s="91"/>
      <c r="R422" s="91"/>
      <c r="S422" s="9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c r="AP422" s="71"/>
      <c r="AQ422" s="71"/>
      <c r="AR422" s="71"/>
      <c r="AS422" s="71"/>
      <c r="AT422" s="71"/>
      <c r="AU422" s="71"/>
      <c r="AV422" s="71"/>
      <c r="AW422" s="71"/>
      <c r="AX422" s="71"/>
      <c r="AY422" s="71"/>
      <c r="AZ422" s="71"/>
      <c r="BA422" s="71"/>
      <c r="BB422" s="71"/>
    </row>
    <row r="423" spans="1:54" ht="20">
      <c r="A423" s="71"/>
      <c r="B423" s="71"/>
      <c r="C423" s="71"/>
      <c r="D423" s="71"/>
      <c r="E423" s="71"/>
      <c r="F423" s="71"/>
      <c r="G423" s="71"/>
      <c r="H423" s="71"/>
      <c r="I423" s="71"/>
      <c r="J423" s="71"/>
      <c r="K423" s="71"/>
      <c r="L423" s="71"/>
      <c r="M423" s="71"/>
      <c r="N423" s="91"/>
      <c r="O423" s="91"/>
      <c r="P423" s="91"/>
      <c r="Q423" s="91"/>
      <c r="R423" s="91"/>
      <c r="S423" s="9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c r="AP423" s="71"/>
      <c r="AQ423" s="71"/>
      <c r="AR423" s="71"/>
      <c r="AS423" s="71"/>
      <c r="AT423" s="71"/>
      <c r="AU423" s="71"/>
      <c r="AV423" s="71"/>
      <c r="AW423" s="71"/>
      <c r="AX423" s="71"/>
      <c r="AY423" s="71"/>
      <c r="AZ423" s="71"/>
      <c r="BA423" s="71"/>
      <c r="BB423" s="71"/>
    </row>
    <row r="424" spans="1:54" ht="20">
      <c r="A424" s="71"/>
      <c r="B424" s="71"/>
      <c r="C424" s="71"/>
      <c r="D424" s="71"/>
      <c r="E424" s="71"/>
      <c r="F424" s="71"/>
      <c r="G424" s="71"/>
      <c r="H424" s="71"/>
      <c r="I424" s="71"/>
      <c r="J424" s="71"/>
      <c r="K424" s="71"/>
      <c r="L424" s="71"/>
      <c r="M424" s="71"/>
      <c r="N424" s="91"/>
      <c r="O424" s="91"/>
      <c r="P424" s="91"/>
      <c r="Q424" s="91"/>
      <c r="R424" s="91"/>
      <c r="S424" s="9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c r="AP424" s="71"/>
      <c r="AQ424" s="71"/>
      <c r="AR424" s="71"/>
      <c r="AS424" s="71"/>
      <c r="AT424" s="71"/>
      <c r="AU424" s="71"/>
      <c r="AV424" s="71"/>
      <c r="AW424" s="71"/>
      <c r="AX424" s="71"/>
      <c r="AY424" s="71"/>
      <c r="AZ424" s="71"/>
      <c r="BA424" s="71"/>
      <c r="BB424" s="71"/>
    </row>
    <row r="425" spans="1:54" ht="20">
      <c r="A425" s="71"/>
      <c r="B425" s="71"/>
      <c r="C425" s="71"/>
      <c r="D425" s="71"/>
      <c r="E425" s="71"/>
      <c r="F425" s="71"/>
      <c r="G425" s="71"/>
      <c r="H425" s="71"/>
      <c r="I425" s="71"/>
      <c r="J425" s="71"/>
      <c r="K425" s="71"/>
      <c r="L425" s="71"/>
      <c r="M425" s="71"/>
      <c r="N425" s="91"/>
      <c r="O425" s="91"/>
      <c r="P425" s="91"/>
      <c r="Q425" s="91"/>
      <c r="R425" s="91"/>
      <c r="S425" s="9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c r="AP425" s="71"/>
      <c r="AQ425" s="71"/>
      <c r="AR425" s="71"/>
      <c r="AS425" s="71"/>
      <c r="AT425" s="71"/>
      <c r="AU425" s="71"/>
      <c r="AV425" s="71"/>
      <c r="AW425" s="71"/>
      <c r="AX425" s="71"/>
      <c r="AY425" s="71"/>
      <c r="AZ425" s="71"/>
      <c r="BA425" s="71"/>
      <c r="BB425" s="71"/>
    </row>
    <row r="426" spans="1:54" ht="20">
      <c r="A426" s="71"/>
      <c r="B426" s="71"/>
      <c r="C426" s="71"/>
      <c r="D426" s="71"/>
      <c r="E426" s="71"/>
      <c r="F426" s="71"/>
      <c r="G426" s="71"/>
      <c r="H426" s="71"/>
      <c r="I426" s="71"/>
      <c r="J426" s="71"/>
      <c r="K426" s="71"/>
      <c r="L426" s="71"/>
      <c r="M426" s="71"/>
      <c r="N426" s="91"/>
      <c r="O426" s="91"/>
      <c r="P426" s="91"/>
      <c r="Q426" s="91"/>
      <c r="R426" s="91"/>
      <c r="S426" s="9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c r="AP426" s="71"/>
      <c r="AQ426" s="71"/>
      <c r="AR426" s="71"/>
      <c r="AS426" s="71"/>
      <c r="AT426" s="71"/>
      <c r="AU426" s="71"/>
      <c r="AV426" s="71"/>
      <c r="AW426" s="71"/>
      <c r="AX426" s="71"/>
      <c r="AY426" s="71"/>
      <c r="AZ426" s="71"/>
      <c r="BA426" s="71"/>
      <c r="BB426" s="71"/>
    </row>
    <row r="427" spans="1:54" ht="20">
      <c r="A427" s="71"/>
      <c r="B427" s="71"/>
      <c r="C427" s="71"/>
      <c r="D427" s="71"/>
      <c r="E427" s="71"/>
      <c r="F427" s="71"/>
      <c r="G427" s="71"/>
      <c r="H427" s="71"/>
      <c r="I427" s="71"/>
      <c r="J427" s="71"/>
      <c r="K427" s="71"/>
      <c r="L427" s="71"/>
      <c r="M427" s="71"/>
      <c r="N427" s="91"/>
      <c r="O427" s="91"/>
      <c r="P427" s="91"/>
      <c r="Q427" s="91"/>
      <c r="R427" s="91"/>
      <c r="S427" s="9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c r="AP427" s="71"/>
      <c r="AQ427" s="71"/>
      <c r="AR427" s="71"/>
      <c r="AS427" s="71"/>
      <c r="AT427" s="71"/>
      <c r="AU427" s="71"/>
      <c r="AV427" s="71"/>
      <c r="AW427" s="71"/>
      <c r="AX427" s="71"/>
      <c r="AY427" s="71"/>
      <c r="AZ427" s="71"/>
      <c r="BA427" s="71"/>
      <c r="BB427" s="71"/>
    </row>
    <row r="428" spans="1:54" ht="20">
      <c r="A428" s="71"/>
      <c r="B428" s="71"/>
      <c r="C428" s="71"/>
      <c r="D428" s="71"/>
      <c r="E428" s="71"/>
      <c r="F428" s="71"/>
      <c r="G428" s="71"/>
      <c r="H428" s="71"/>
      <c r="I428" s="71"/>
      <c r="J428" s="71"/>
      <c r="K428" s="71"/>
      <c r="L428" s="71"/>
      <c r="M428" s="71"/>
      <c r="N428" s="91"/>
      <c r="O428" s="91"/>
      <c r="P428" s="91"/>
      <c r="Q428" s="91"/>
      <c r="R428" s="91"/>
      <c r="S428" s="9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c r="AP428" s="71"/>
      <c r="AQ428" s="71"/>
      <c r="AR428" s="71"/>
      <c r="AS428" s="71"/>
      <c r="AT428" s="71"/>
      <c r="AU428" s="71"/>
      <c r="AV428" s="71"/>
      <c r="AW428" s="71"/>
      <c r="AX428" s="71"/>
      <c r="AY428" s="71"/>
      <c r="AZ428" s="71"/>
      <c r="BA428" s="71"/>
      <c r="BB428" s="71"/>
    </row>
    <row r="429" spans="1:54" ht="20">
      <c r="A429" s="71"/>
      <c r="B429" s="71"/>
      <c r="C429" s="71"/>
      <c r="D429" s="71"/>
      <c r="E429" s="71"/>
      <c r="F429" s="71"/>
      <c r="G429" s="71"/>
      <c r="H429" s="71"/>
      <c r="I429" s="71"/>
      <c r="J429" s="71"/>
      <c r="K429" s="71"/>
      <c r="L429" s="71"/>
      <c r="M429" s="71"/>
      <c r="N429" s="91"/>
      <c r="O429" s="91"/>
      <c r="P429" s="91"/>
      <c r="Q429" s="91"/>
      <c r="R429" s="91"/>
      <c r="S429" s="9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c r="AP429" s="71"/>
      <c r="AQ429" s="71"/>
      <c r="AR429" s="71"/>
      <c r="AS429" s="71"/>
      <c r="AT429" s="71"/>
      <c r="AU429" s="71"/>
      <c r="AV429" s="71"/>
      <c r="AW429" s="71"/>
      <c r="AX429" s="71"/>
      <c r="AY429" s="71"/>
      <c r="AZ429" s="71"/>
      <c r="BA429" s="71"/>
      <c r="BB429" s="71"/>
    </row>
    <row r="430" spans="1:54" ht="20">
      <c r="A430" s="71"/>
      <c r="B430" s="71"/>
      <c r="C430" s="71"/>
      <c r="D430" s="71"/>
      <c r="E430" s="71"/>
      <c r="F430" s="71"/>
      <c r="G430" s="71"/>
      <c r="H430" s="71"/>
      <c r="I430" s="71"/>
      <c r="J430" s="71"/>
      <c r="K430" s="71"/>
      <c r="L430" s="71"/>
      <c r="M430" s="71"/>
      <c r="N430" s="91"/>
      <c r="O430" s="91"/>
      <c r="P430" s="91"/>
      <c r="Q430" s="91"/>
      <c r="R430" s="91"/>
      <c r="S430" s="9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c r="AP430" s="71"/>
      <c r="AQ430" s="71"/>
      <c r="AR430" s="71"/>
      <c r="AS430" s="71"/>
      <c r="AT430" s="71"/>
      <c r="AU430" s="71"/>
      <c r="AV430" s="71"/>
      <c r="AW430" s="71"/>
      <c r="AX430" s="71"/>
      <c r="AY430" s="71"/>
      <c r="AZ430" s="71"/>
      <c r="BA430" s="71"/>
      <c r="BB430" s="71"/>
    </row>
    <row r="431" spans="1:54" ht="20">
      <c r="A431" s="71"/>
      <c r="B431" s="71"/>
      <c r="C431" s="71"/>
      <c r="D431" s="71"/>
      <c r="E431" s="71"/>
      <c r="F431" s="71"/>
      <c r="G431" s="71"/>
      <c r="H431" s="71"/>
      <c r="I431" s="71"/>
      <c r="J431" s="71"/>
      <c r="K431" s="71"/>
      <c r="L431" s="71"/>
      <c r="M431" s="71"/>
      <c r="N431" s="91"/>
      <c r="O431" s="91"/>
      <c r="P431" s="91"/>
      <c r="Q431" s="91"/>
      <c r="R431" s="91"/>
      <c r="S431" s="9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c r="AP431" s="71"/>
      <c r="AQ431" s="71"/>
      <c r="AR431" s="71"/>
      <c r="AS431" s="71"/>
      <c r="AT431" s="71"/>
      <c r="AU431" s="71"/>
      <c r="AV431" s="71"/>
      <c r="AW431" s="71"/>
      <c r="AX431" s="71"/>
      <c r="AY431" s="71"/>
      <c r="AZ431" s="71"/>
      <c r="BA431" s="71"/>
      <c r="BB431" s="71"/>
    </row>
    <row r="432" spans="1:54" ht="20">
      <c r="A432" s="71"/>
      <c r="B432" s="71"/>
      <c r="C432" s="71"/>
      <c r="D432" s="71"/>
      <c r="E432" s="71"/>
      <c r="F432" s="71"/>
      <c r="G432" s="71"/>
      <c r="H432" s="71"/>
      <c r="I432" s="71"/>
      <c r="J432" s="71"/>
      <c r="K432" s="71"/>
      <c r="L432" s="71"/>
      <c r="M432" s="71"/>
      <c r="N432" s="91"/>
      <c r="O432" s="91"/>
      <c r="P432" s="91"/>
      <c r="Q432" s="91"/>
      <c r="R432" s="91"/>
      <c r="S432" s="9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c r="AP432" s="71"/>
      <c r="AQ432" s="71"/>
      <c r="AR432" s="71"/>
      <c r="AS432" s="71"/>
      <c r="AT432" s="71"/>
      <c r="AU432" s="71"/>
      <c r="AV432" s="71"/>
      <c r="AW432" s="71"/>
      <c r="AX432" s="71"/>
      <c r="AY432" s="71"/>
      <c r="AZ432" s="71"/>
      <c r="BA432" s="71"/>
      <c r="BB432" s="71"/>
    </row>
    <row r="433" spans="1:54" ht="20">
      <c r="A433" s="71"/>
      <c r="B433" s="71"/>
      <c r="C433" s="71"/>
      <c r="D433" s="71"/>
      <c r="E433" s="71"/>
      <c r="F433" s="71"/>
      <c r="G433" s="71"/>
      <c r="H433" s="71"/>
      <c r="I433" s="71"/>
      <c r="J433" s="71"/>
      <c r="K433" s="71"/>
      <c r="L433" s="71"/>
      <c r="M433" s="71"/>
      <c r="N433" s="91"/>
      <c r="O433" s="91"/>
      <c r="P433" s="91"/>
      <c r="Q433" s="91"/>
      <c r="R433" s="91"/>
      <c r="S433" s="9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c r="AP433" s="71"/>
      <c r="AQ433" s="71"/>
      <c r="AR433" s="71"/>
      <c r="AS433" s="71"/>
      <c r="AT433" s="71"/>
      <c r="AU433" s="71"/>
      <c r="AV433" s="71"/>
      <c r="AW433" s="71"/>
      <c r="AX433" s="71"/>
      <c r="AY433" s="71"/>
      <c r="AZ433" s="71"/>
      <c r="BA433" s="71"/>
      <c r="BB433" s="71"/>
    </row>
    <row r="434" spans="1:54" ht="20">
      <c r="A434" s="71"/>
      <c r="B434" s="71"/>
      <c r="C434" s="71"/>
      <c r="D434" s="71"/>
      <c r="E434" s="71"/>
      <c r="F434" s="71"/>
      <c r="G434" s="71"/>
      <c r="H434" s="71"/>
      <c r="I434" s="71"/>
      <c r="J434" s="71"/>
      <c r="K434" s="71"/>
      <c r="L434" s="71"/>
      <c r="M434" s="71"/>
      <c r="N434" s="91"/>
      <c r="O434" s="91"/>
      <c r="P434" s="91"/>
      <c r="Q434" s="91"/>
      <c r="R434" s="91"/>
      <c r="S434" s="9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c r="AP434" s="71"/>
      <c r="AQ434" s="71"/>
      <c r="AR434" s="71"/>
      <c r="AS434" s="71"/>
      <c r="AT434" s="71"/>
      <c r="AU434" s="71"/>
      <c r="AV434" s="71"/>
      <c r="AW434" s="71"/>
      <c r="AX434" s="71"/>
      <c r="AY434" s="71"/>
      <c r="AZ434" s="71"/>
      <c r="BA434" s="71"/>
      <c r="BB434" s="71"/>
    </row>
    <row r="435" spans="1:54" ht="20">
      <c r="A435" s="71"/>
      <c r="B435" s="71"/>
      <c r="C435" s="71"/>
      <c r="D435" s="71"/>
      <c r="E435" s="71"/>
      <c r="F435" s="71"/>
      <c r="G435" s="71"/>
      <c r="H435" s="71"/>
      <c r="I435" s="71"/>
      <c r="J435" s="71"/>
      <c r="K435" s="71"/>
      <c r="L435" s="71"/>
      <c r="M435" s="71"/>
      <c r="N435" s="91"/>
      <c r="O435" s="91"/>
      <c r="P435" s="91"/>
      <c r="Q435" s="91"/>
      <c r="R435" s="91"/>
      <c r="S435" s="9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c r="AP435" s="71"/>
      <c r="AQ435" s="71"/>
      <c r="AR435" s="71"/>
      <c r="AS435" s="71"/>
      <c r="AT435" s="71"/>
      <c r="AU435" s="71"/>
      <c r="AV435" s="71"/>
      <c r="AW435" s="71"/>
      <c r="AX435" s="71"/>
      <c r="AY435" s="71"/>
      <c r="AZ435" s="71"/>
      <c r="BA435" s="71"/>
      <c r="BB435" s="71"/>
    </row>
    <row r="436" spans="1:54" ht="20">
      <c r="A436" s="71"/>
      <c r="B436" s="71"/>
      <c r="C436" s="71"/>
      <c r="D436" s="71"/>
      <c r="E436" s="71"/>
      <c r="F436" s="71"/>
      <c r="G436" s="71"/>
      <c r="H436" s="71"/>
      <c r="I436" s="71"/>
      <c r="J436" s="71"/>
      <c r="K436" s="71"/>
      <c r="L436" s="71"/>
      <c r="M436" s="71"/>
      <c r="N436" s="91"/>
      <c r="O436" s="91"/>
      <c r="P436" s="91"/>
      <c r="Q436" s="91"/>
      <c r="R436" s="91"/>
      <c r="S436" s="9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c r="AP436" s="71"/>
      <c r="AQ436" s="71"/>
      <c r="AR436" s="71"/>
      <c r="AS436" s="71"/>
      <c r="AT436" s="71"/>
      <c r="AU436" s="71"/>
      <c r="AV436" s="71"/>
      <c r="AW436" s="71"/>
      <c r="AX436" s="71"/>
      <c r="AY436" s="71"/>
      <c r="AZ436" s="71"/>
      <c r="BA436" s="71"/>
      <c r="BB436" s="71"/>
    </row>
    <row r="437" spans="1:54" ht="20">
      <c r="A437" s="71"/>
      <c r="B437" s="71"/>
      <c r="C437" s="71"/>
      <c r="D437" s="71"/>
      <c r="E437" s="71"/>
      <c r="F437" s="71"/>
      <c r="G437" s="71"/>
      <c r="H437" s="71"/>
      <c r="I437" s="71"/>
      <c r="J437" s="71"/>
      <c r="K437" s="71"/>
      <c r="L437" s="71"/>
      <c r="M437" s="71"/>
      <c r="N437" s="91"/>
      <c r="O437" s="91"/>
      <c r="P437" s="91"/>
      <c r="Q437" s="91"/>
      <c r="R437" s="91"/>
      <c r="S437" s="9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c r="AP437" s="71"/>
      <c r="AQ437" s="71"/>
      <c r="AR437" s="71"/>
      <c r="AS437" s="71"/>
      <c r="AT437" s="71"/>
      <c r="AU437" s="71"/>
      <c r="AV437" s="71"/>
      <c r="AW437" s="71"/>
      <c r="AX437" s="71"/>
      <c r="AY437" s="71"/>
      <c r="AZ437" s="71"/>
      <c r="BA437" s="71"/>
      <c r="BB437" s="71"/>
    </row>
    <row r="438" spans="1:54" ht="20">
      <c r="A438" s="71"/>
      <c r="B438" s="71"/>
      <c r="C438" s="71"/>
      <c r="D438" s="71"/>
      <c r="E438" s="71"/>
      <c r="F438" s="71"/>
      <c r="G438" s="71"/>
      <c r="H438" s="71"/>
      <c r="I438" s="71"/>
      <c r="J438" s="71"/>
      <c r="K438" s="71"/>
      <c r="L438" s="71"/>
      <c r="M438" s="71"/>
      <c r="N438" s="91"/>
      <c r="O438" s="91"/>
      <c r="P438" s="91"/>
      <c r="Q438" s="91"/>
      <c r="R438" s="91"/>
      <c r="S438" s="9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c r="AP438" s="71"/>
      <c r="AQ438" s="71"/>
      <c r="AR438" s="71"/>
      <c r="AS438" s="71"/>
      <c r="AT438" s="71"/>
      <c r="AU438" s="71"/>
      <c r="AV438" s="71"/>
      <c r="AW438" s="71"/>
      <c r="AX438" s="71"/>
      <c r="AY438" s="71"/>
      <c r="AZ438" s="71"/>
      <c r="BA438" s="71"/>
      <c r="BB438" s="71"/>
    </row>
    <row r="439" spans="1:54" ht="20">
      <c r="A439" s="71"/>
      <c r="B439" s="71"/>
      <c r="C439" s="71"/>
      <c r="D439" s="71"/>
      <c r="E439" s="71"/>
      <c r="F439" s="71"/>
      <c r="G439" s="71"/>
      <c r="H439" s="71"/>
      <c r="I439" s="71"/>
      <c r="J439" s="71"/>
      <c r="K439" s="71"/>
      <c r="L439" s="71"/>
      <c r="M439" s="71"/>
      <c r="N439" s="91"/>
      <c r="O439" s="91"/>
      <c r="P439" s="91"/>
      <c r="Q439" s="91"/>
      <c r="R439" s="91"/>
      <c r="S439" s="9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c r="AP439" s="71"/>
      <c r="AQ439" s="71"/>
      <c r="AR439" s="71"/>
      <c r="AS439" s="71"/>
      <c r="AT439" s="71"/>
      <c r="AU439" s="71"/>
      <c r="AV439" s="71"/>
      <c r="AW439" s="71"/>
      <c r="AX439" s="71"/>
      <c r="AY439" s="71"/>
      <c r="AZ439" s="71"/>
      <c r="BA439" s="71"/>
      <c r="BB439" s="71"/>
    </row>
    <row r="440" spans="1:54" ht="20">
      <c r="A440" s="71"/>
      <c r="B440" s="71"/>
      <c r="C440" s="71"/>
      <c r="D440" s="71"/>
      <c r="E440" s="71"/>
      <c r="F440" s="71"/>
      <c r="G440" s="71"/>
      <c r="H440" s="71"/>
      <c r="I440" s="71"/>
      <c r="J440" s="71"/>
      <c r="K440" s="71"/>
      <c r="L440" s="71"/>
      <c r="M440" s="71"/>
      <c r="N440" s="91"/>
      <c r="O440" s="91"/>
      <c r="P440" s="91"/>
      <c r="Q440" s="91"/>
      <c r="R440" s="91"/>
      <c r="S440" s="9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c r="AP440" s="71"/>
      <c r="AQ440" s="71"/>
      <c r="AR440" s="71"/>
      <c r="AS440" s="71"/>
      <c r="AT440" s="71"/>
      <c r="AU440" s="71"/>
      <c r="AV440" s="71"/>
      <c r="AW440" s="71"/>
      <c r="AX440" s="71"/>
      <c r="AY440" s="71"/>
      <c r="AZ440" s="71"/>
      <c r="BA440" s="71"/>
      <c r="BB440" s="71"/>
    </row>
    <row r="441" spans="1:54" ht="20">
      <c r="A441" s="71"/>
      <c r="B441" s="71"/>
      <c r="C441" s="71"/>
      <c r="D441" s="71"/>
      <c r="E441" s="71"/>
      <c r="F441" s="71"/>
      <c r="G441" s="71"/>
      <c r="H441" s="71"/>
      <c r="I441" s="71"/>
      <c r="J441" s="71"/>
      <c r="K441" s="71"/>
      <c r="L441" s="71"/>
      <c r="M441" s="71"/>
      <c r="N441" s="91"/>
      <c r="O441" s="91"/>
      <c r="P441" s="91"/>
      <c r="Q441" s="91"/>
      <c r="R441" s="91"/>
      <c r="S441" s="9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c r="AP441" s="71"/>
      <c r="AQ441" s="71"/>
      <c r="AR441" s="71"/>
      <c r="AS441" s="71"/>
      <c r="AT441" s="71"/>
      <c r="AU441" s="71"/>
      <c r="AV441" s="71"/>
      <c r="AW441" s="71"/>
      <c r="AX441" s="71"/>
      <c r="AY441" s="71"/>
      <c r="AZ441" s="71"/>
      <c r="BA441" s="71"/>
      <c r="BB441" s="71"/>
    </row>
    <row r="442" spans="1:54" ht="20">
      <c r="A442" s="71"/>
      <c r="B442" s="71"/>
      <c r="C442" s="71"/>
      <c r="D442" s="71"/>
      <c r="E442" s="71"/>
      <c r="F442" s="71"/>
      <c r="G442" s="71"/>
      <c r="H442" s="71"/>
      <c r="I442" s="71"/>
      <c r="J442" s="71"/>
      <c r="K442" s="71"/>
      <c r="L442" s="71"/>
      <c r="M442" s="71"/>
      <c r="N442" s="91"/>
      <c r="O442" s="91"/>
      <c r="P442" s="91"/>
      <c r="Q442" s="91"/>
      <c r="R442" s="91"/>
      <c r="S442" s="9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c r="AP442" s="71"/>
      <c r="AQ442" s="71"/>
      <c r="AR442" s="71"/>
      <c r="AS442" s="71"/>
      <c r="AT442" s="71"/>
      <c r="AU442" s="71"/>
      <c r="AV442" s="71"/>
      <c r="AW442" s="71"/>
      <c r="AX442" s="71"/>
      <c r="AY442" s="71"/>
      <c r="AZ442" s="71"/>
      <c r="BA442" s="71"/>
      <c r="BB442" s="71"/>
    </row>
    <row r="443" spans="1:54" ht="20">
      <c r="A443" s="71"/>
      <c r="B443" s="71"/>
      <c r="C443" s="71"/>
      <c r="D443" s="71"/>
      <c r="E443" s="71"/>
      <c r="F443" s="71"/>
      <c r="G443" s="71"/>
      <c r="H443" s="71"/>
      <c r="I443" s="71"/>
      <c r="J443" s="71"/>
      <c r="K443" s="71"/>
      <c r="L443" s="71"/>
      <c r="M443" s="71"/>
      <c r="N443" s="91"/>
      <c r="O443" s="91"/>
      <c r="P443" s="91"/>
      <c r="Q443" s="91"/>
      <c r="R443" s="91"/>
      <c r="S443" s="9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c r="AP443" s="71"/>
      <c r="AQ443" s="71"/>
      <c r="AR443" s="71"/>
      <c r="AS443" s="71"/>
      <c r="AT443" s="71"/>
      <c r="AU443" s="71"/>
      <c r="AV443" s="71"/>
      <c r="AW443" s="71"/>
      <c r="AX443" s="71"/>
      <c r="AY443" s="71"/>
      <c r="AZ443" s="71"/>
      <c r="BA443" s="71"/>
      <c r="BB443" s="71"/>
    </row>
    <row r="444" spans="1:54" ht="20">
      <c r="A444" s="71"/>
      <c r="B444" s="71"/>
      <c r="C444" s="71"/>
      <c r="D444" s="71"/>
      <c r="E444" s="71"/>
      <c r="F444" s="71"/>
      <c r="G444" s="71"/>
      <c r="H444" s="71"/>
      <c r="I444" s="71"/>
      <c r="J444" s="71"/>
      <c r="K444" s="71"/>
      <c r="L444" s="71"/>
      <c r="M444" s="71"/>
      <c r="N444" s="91"/>
      <c r="O444" s="91"/>
      <c r="P444" s="91"/>
      <c r="Q444" s="91"/>
      <c r="R444" s="91"/>
      <c r="S444" s="9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c r="AP444" s="71"/>
      <c r="AQ444" s="71"/>
      <c r="AR444" s="71"/>
      <c r="AS444" s="71"/>
      <c r="AT444" s="71"/>
      <c r="AU444" s="71"/>
      <c r="AV444" s="71"/>
      <c r="AW444" s="71"/>
      <c r="AX444" s="71"/>
      <c r="AY444" s="71"/>
      <c r="AZ444" s="71"/>
      <c r="BA444" s="71"/>
      <c r="BB444" s="71"/>
    </row>
    <row r="445" spans="1:54" ht="20">
      <c r="A445" s="71"/>
      <c r="B445" s="71"/>
      <c r="C445" s="71"/>
      <c r="D445" s="71"/>
      <c r="E445" s="71"/>
      <c r="F445" s="71"/>
      <c r="G445" s="71"/>
      <c r="H445" s="71"/>
      <c r="I445" s="71"/>
      <c r="J445" s="71"/>
      <c r="K445" s="71"/>
      <c r="L445" s="71"/>
      <c r="M445" s="71"/>
      <c r="N445" s="91"/>
      <c r="O445" s="91"/>
      <c r="P445" s="91"/>
      <c r="Q445" s="91"/>
      <c r="R445" s="91"/>
      <c r="S445" s="9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c r="AP445" s="71"/>
      <c r="AQ445" s="71"/>
      <c r="AR445" s="71"/>
      <c r="AS445" s="71"/>
      <c r="AT445" s="71"/>
      <c r="AU445" s="71"/>
      <c r="AV445" s="71"/>
      <c r="AW445" s="71"/>
      <c r="AX445" s="71"/>
      <c r="AY445" s="71"/>
      <c r="AZ445" s="71"/>
      <c r="BA445" s="71"/>
      <c r="BB445" s="71"/>
    </row>
    <row r="446" spans="1:54" ht="20">
      <c r="A446" s="71"/>
      <c r="B446" s="71"/>
      <c r="C446" s="71"/>
      <c r="D446" s="71"/>
      <c r="E446" s="71"/>
      <c r="F446" s="71"/>
      <c r="G446" s="71"/>
      <c r="H446" s="71"/>
      <c r="I446" s="71"/>
      <c r="J446" s="71"/>
      <c r="K446" s="71"/>
      <c r="L446" s="71"/>
      <c r="M446" s="71"/>
      <c r="N446" s="91"/>
      <c r="O446" s="91"/>
      <c r="P446" s="91"/>
      <c r="Q446" s="91"/>
      <c r="R446" s="91"/>
      <c r="S446" s="9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c r="AP446" s="71"/>
      <c r="AQ446" s="71"/>
      <c r="AR446" s="71"/>
      <c r="AS446" s="71"/>
      <c r="AT446" s="71"/>
      <c r="AU446" s="71"/>
      <c r="AV446" s="71"/>
      <c r="AW446" s="71"/>
      <c r="AX446" s="71"/>
      <c r="AY446" s="71"/>
      <c r="AZ446" s="71"/>
      <c r="BA446" s="71"/>
      <c r="BB446" s="71"/>
    </row>
    <row r="447" spans="1:54" ht="20">
      <c r="A447" s="71"/>
      <c r="B447" s="71"/>
      <c r="C447" s="71"/>
      <c r="D447" s="71"/>
      <c r="E447" s="71"/>
      <c r="F447" s="71"/>
      <c r="G447" s="71"/>
      <c r="H447" s="71"/>
      <c r="I447" s="71"/>
      <c r="J447" s="71"/>
      <c r="K447" s="71"/>
      <c r="L447" s="71"/>
      <c r="M447" s="71"/>
      <c r="N447" s="91"/>
      <c r="O447" s="91"/>
      <c r="P447" s="91"/>
      <c r="Q447" s="91"/>
      <c r="R447" s="91"/>
      <c r="S447" s="9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c r="AP447" s="71"/>
      <c r="AQ447" s="71"/>
      <c r="AR447" s="71"/>
      <c r="AS447" s="71"/>
      <c r="AT447" s="71"/>
      <c r="AU447" s="71"/>
      <c r="AV447" s="71"/>
      <c r="AW447" s="71"/>
      <c r="AX447" s="71"/>
      <c r="AY447" s="71"/>
      <c r="AZ447" s="71"/>
      <c r="BA447" s="71"/>
      <c r="BB447" s="71"/>
    </row>
    <row r="448" spans="1:54" ht="20">
      <c r="A448" s="71"/>
      <c r="B448" s="71"/>
      <c r="C448" s="71"/>
      <c r="D448" s="71"/>
      <c r="E448" s="71"/>
      <c r="F448" s="71"/>
      <c r="G448" s="71"/>
      <c r="H448" s="71"/>
      <c r="I448" s="71"/>
      <c r="J448" s="71"/>
      <c r="K448" s="71"/>
      <c r="L448" s="71"/>
      <c r="M448" s="71"/>
      <c r="N448" s="91"/>
      <c r="O448" s="91"/>
      <c r="P448" s="91"/>
      <c r="Q448" s="91"/>
      <c r="R448" s="91"/>
      <c r="S448" s="9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c r="AP448" s="71"/>
      <c r="AQ448" s="71"/>
      <c r="AR448" s="71"/>
      <c r="AS448" s="71"/>
      <c r="AT448" s="71"/>
      <c r="AU448" s="71"/>
      <c r="AV448" s="71"/>
      <c r="AW448" s="71"/>
      <c r="AX448" s="71"/>
      <c r="AY448" s="71"/>
      <c r="AZ448" s="71"/>
      <c r="BA448" s="71"/>
      <c r="BB448" s="71"/>
    </row>
    <row r="449" spans="1:54" ht="20">
      <c r="A449" s="71"/>
      <c r="B449" s="71"/>
      <c r="C449" s="71"/>
      <c r="D449" s="71"/>
      <c r="E449" s="71"/>
      <c r="F449" s="71"/>
      <c r="G449" s="71"/>
      <c r="H449" s="71"/>
      <c r="I449" s="71"/>
      <c r="J449" s="71"/>
      <c r="K449" s="71"/>
      <c r="L449" s="71"/>
      <c r="M449" s="71"/>
      <c r="N449" s="91"/>
      <c r="O449" s="91"/>
      <c r="P449" s="91"/>
      <c r="Q449" s="91"/>
      <c r="R449" s="91"/>
      <c r="S449" s="9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c r="AP449" s="71"/>
      <c r="AQ449" s="71"/>
      <c r="AR449" s="71"/>
      <c r="AS449" s="71"/>
      <c r="AT449" s="71"/>
      <c r="AU449" s="71"/>
      <c r="AV449" s="71"/>
      <c r="AW449" s="71"/>
      <c r="AX449" s="71"/>
      <c r="AY449" s="71"/>
      <c r="AZ449" s="71"/>
      <c r="BA449" s="71"/>
      <c r="BB449" s="71"/>
    </row>
    <row r="450" spans="1:54" ht="20">
      <c r="A450" s="71"/>
      <c r="B450" s="71"/>
      <c r="C450" s="71"/>
      <c r="D450" s="71"/>
      <c r="E450" s="71"/>
      <c r="F450" s="71"/>
      <c r="G450" s="71"/>
      <c r="H450" s="71"/>
      <c r="I450" s="71"/>
      <c r="J450" s="71"/>
      <c r="K450" s="71"/>
      <c r="L450" s="71"/>
      <c r="M450" s="71"/>
      <c r="N450" s="91"/>
      <c r="O450" s="91"/>
      <c r="P450" s="91"/>
      <c r="Q450" s="91"/>
      <c r="R450" s="91"/>
      <c r="S450" s="9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c r="AP450" s="71"/>
      <c r="AQ450" s="71"/>
      <c r="AR450" s="71"/>
      <c r="AS450" s="71"/>
      <c r="AT450" s="71"/>
      <c r="AU450" s="71"/>
      <c r="AV450" s="71"/>
      <c r="AW450" s="71"/>
      <c r="AX450" s="71"/>
      <c r="AY450" s="71"/>
      <c r="AZ450" s="71"/>
      <c r="BA450" s="71"/>
      <c r="BB450" s="71"/>
    </row>
    <row r="451" spans="1:54" ht="20">
      <c r="A451" s="71"/>
      <c r="B451" s="71"/>
      <c r="C451" s="71"/>
      <c r="D451" s="71"/>
      <c r="E451" s="71"/>
      <c r="F451" s="71"/>
      <c r="G451" s="71"/>
      <c r="H451" s="71"/>
      <c r="I451" s="71"/>
      <c r="J451" s="71"/>
      <c r="K451" s="71"/>
      <c r="L451" s="71"/>
      <c r="M451" s="71"/>
      <c r="N451" s="91"/>
      <c r="O451" s="91"/>
      <c r="P451" s="91"/>
      <c r="Q451" s="91"/>
      <c r="R451" s="91"/>
      <c r="S451" s="9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c r="AP451" s="71"/>
      <c r="AQ451" s="71"/>
      <c r="AR451" s="71"/>
      <c r="AS451" s="71"/>
      <c r="AT451" s="71"/>
      <c r="AU451" s="71"/>
      <c r="AV451" s="71"/>
      <c r="AW451" s="71"/>
      <c r="AX451" s="71"/>
      <c r="AY451" s="71"/>
      <c r="AZ451" s="71"/>
      <c r="BA451" s="71"/>
      <c r="BB451" s="71"/>
    </row>
    <row r="452" spans="1:54" ht="20">
      <c r="A452" s="71"/>
      <c r="B452" s="71"/>
      <c r="C452" s="71"/>
      <c r="D452" s="71"/>
      <c r="E452" s="71"/>
      <c r="F452" s="71"/>
      <c r="G452" s="71"/>
      <c r="H452" s="71"/>
      <c r="I452" s="71"/>
      <c r="J452" s="71"/>
      <c r="K452" s="71"/>
      <c r="L452" s="71"/>
      <c r="M452" s="71"/>
      <c r="N452" s="91"/>
      <c r="O452" s="91"/>
      <c r="P452" s="91"/>
      <c r="Q452" s="91"/>
      <c r="R452" s="91"/>
      <c r="S452" s="9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c r="AP452" s="71"/>
      <c r="AQ452" s="71"/>
      <c r="AR452" s="71"/>
      <c r="AS452" s="71"/>
      <c r="AT452" s="71"/>
      <c r="AU452" s="71"/>
      <c r="AV452" s="71"/>
      <c r="AW452" s="71"/>
      <c r="AX452" s="71"/>
      <c r="AY452" s="71"/>
      <c r="AZ452" s="71"/>
      <c r="BA452" s="71"/>
      <c r="BB452" s="71"/>
    </row>
    <row r="453" spans="1:54" ht="20">
      <c r="A453" s="71"/>
      <c r="B453" s="71"/>
      <c r="C453" s="71"/>
      <c r="D453" s="71"/>
      <c r="E453" s="71"/>
      <c r="F453" s="71"/>
      <c r="G453" s="71"/>
      <c r="H453" s="71"/>
      <c r="I453" s="71"/>
      <c r="J453" s="71"/>
      <c r="K453" s="71"/>
      <c r="L453" s="71"/>
      <c r="M453" s="71"/>
      <c r="N453" s="91"/>
      <c r="O453" s="91"/>
      <c r="P453" s="91"/>
      <c r="Q453" s="91"/>
      <c r="R453" s="91"/>
      <c r="S453" s="9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c r="AP453" s="71"/>
      <c r="AQ453" s="71"/>
      <c r="AR453" s="71"/>
      <c r="AS453" s="71"/>
      <c r="AT453" s="71"/>
      <c r="AU453" s="71"/>
      <c r="AV453" s="71"/>
      <c r="AW453" s="71"/>
      <c r="AX453" s="71"/>
      <c r="AY453" s="71"/>
      <c r="AZ453" s="71"/>
      <c r="BA453" s="71"/>
      <c r="BB453" s="71"/>
    </row>
    <row r="454" spans="1:54" ht="20">
      <c r="A454" s="71"/>
      <c r="B454" s="71"/>
      <c r="C454" s="71"/>
      <c r="D454" s="71"/>
      <c r="E454" s="71"/>
      <c r="F454" s="71"/>
      <c r="G454" s="71"/>
      <c r="H454" s="71"/>
      <c r="I454" s="71"/>
      <c r="J454" s="71"/>
      <c r="K454" s="71"/>
      <c r="L454" s="71"/>
      <c r="M454" s="71"/>
      <c r="N454" s="91"/>
      <c r="O454" s="91"/>
      <c r="P454" s="91"/>
      <c r="Q454" s="91"/>
      <c r="R454" s="91"/>
      <c r="S454" s="9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c r="AP454" s="71"/>
      <c r="AQ454" s="71"/>
      <c r="AR454" s="71"/>
      <c r="AS454" s="71"/>
      <c r="AT454" s="71"/>
      <c r="AU454" s="71"/>
      <c r="AV454" s="71"/>
      <c r="AW454" s="71"/>
      <c r="AX454" s="71"/>
      <c r="AY454" s="71"/>
      <c r="AZ454" s="71"/>
      <c r="BA454" s="71"/>
      <c r="BB454" s="71"/>
    </row>
    <row r="455" spans="1:54" ht="20">
      <c r="A455" s="71"/>
      <c r="B455" s="71"/>
      <c r="C455" s="71"/>
      <c r="D455" s="71"/>
      <c r="E455" s="71"/>
      <c r="F455" s="71"/>
      <c r="G455" s="71"/>
      <c r="H455" s="71"/>
      <c r="I455" s="71"/>
      <c r="J455" s="71"/>
      <c r="K455" s="71"/>
      <c r="L455" s="71"/>
      <c r="M455" s="71"/>
      <c r="N455" s="91"/>
      <c r="O455" s="91"/>
      <c r="P455" s="91"/>
      <c r="Q455" s="91"/>
      <c r="R455" s="91"/>
      <c r="S455" s="9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c r="AP455" s="71"/>
      <c r="AQ455" s="71"/>
      <c r="AR455" s="71"/>
      <c r="AS455" s="71"/>
      <c r="AT455" s="71"/>
      <c r="AU455" s="71"/>
      <c r="AV455" s="71"/>
      <c r="AW455" s="71"/>
      <c r="AX455" s="71"/>
      <c r="AY455" s="71"/>
      <c r="AZ455" s="71"/>
      <c r="BA455" s="71"/>
      <c r="BB455" s="71"/>
    </row>
    <row r="456" spans="1:54" ht="20">
      <c r="A456" s="71"/>
      <c r="B456" s="71"/>
      <c r="C456" s="71"/>
      <c r="D456" s="71"/>
      <c r="E456" s="71"/>
      <c r="F456" s="71"/>
      <c r="G456" s="71"/>
      <c r="H456" s="71"/>
      <c r="I456" s="71"/>
      <c r="J456" s="71"/>
      <c r="K456" s="71"/>
      <c r="L456" s="71"/>
      <c r="M456" s="71"/>
      <c r="N456" s="91"/>
      <c r="O456" s="91"/>
      <c r="P456" s="91"/>
      <c r="Q456" s="91"/>
      <c r="R456" s="91"/>
      <c r="S456" s="9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c r="AP456" s="71"/>
      <c r="AQ456" s="71"/>
      <c r="AR456" s="71"/>
      <c r="AS456" s="71"/>
      <c r="AT456" s="71"/>
      <c r="AU456" s="71"/>
      <c r="AV456" s="71"/>
      <c r="AW456" s="71"/>
      <c r="AX456" s="71"/>
      <c r="AY456" s="71"/>
      <c r="AZ456" s="71"/>
      <c r="BA456" s="71"/>
      <c r="BB456" s="71"/>
    </row>
    <row r="457" spans="1:54" ht="20">
      <c r="A457" s="71"/>
      <c r="B457" s="71"/>
      <c r="C457" s="71"/>
      <c r="D457" s="71"/>
      <c r="E457" s="71"/>
      <c r="F457" s="71"/>
      <c r="G457" s="71"/>
      <c r="H457" s="71"/>
      <c r="I457" s="71"/>
      <c r="J457" s="71"/>
      <c r="K457" s="71"/>
      <c r="L457" s="71"/>
      <c r="M457" s="71"/>
      <c r="N457" s="91"/>
      <c r="O457" s="91"/>
      <c r="P457" s="91"/>
      <c r="Q457" s="91"/>
      <c r="R457" s="91"/>
      <c r="S457" s="9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c r="AP457" s="71"/>
      <c r="AQ457" s="71"/>
      <c r="AR457" s="71"/>
      <c r="AS457" s="71"/>
      <c r="AT457" s="71"/>
      <c r="AU457" s="71"/>
      <c r="AV457" s="71"/>
      <c r="AW457" s="71"/>
      <c r="AX457" s="71"/>
      <c r="AY457" s="71"/>
      <c r="AZ457" s="71"/>
      <c r="BA457" s="71"/>
      <c r="BB457" s="71"/>
    </row>
    <row r="458" spans="1:54" ht="20">
      <c r="A458" s="71"/>
      <c r="B458" s="71"/>
      <c r="C458" s="71"/>
      <c r="D458" s="71"/>
      <c r="E458" s="71"/>
      <c r="F458" s="71"/>
      <c r="G458" s="71"/>
      <c r="H458" s="71"/>
      <c r="I458" s="71"/>
      <c r="J458" s="71"/>
      <c r="K458" s="71"/>
      <c r="L458" s="71"/>
      <c r="M458" s="71"/>
      <c r="N458" s="91"/>
      <c r="O458" s="91"/>
      <c r="P458" s="91"/>
      <c r="Q458" s="91"/>
      <c r="R458" s="91"/>
      <c r="S458" s="9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c r="AP458" s="71"/>
      <c r="AQ458" s="71"/>
      <c r="AR458" s="71"/>
      <c r="AS458" s="71"/>
      <c r="AT458" s="71"/>
      <c r="AU458" s="71"/>
      <c r="AV458" s="71"/>
      <c r="AW458" s="71"/>
      <c r="AX458" s="71"/>
      <c r="AY458" s="71"/>
      <c r="AZ458" s="71"/>
      <c r="BA458" s="71"/>
      <c r="BB458" s="71"/>
    </row>
    <row r="459" spans="1:54" ht="20">
      <c r="A459" s="71"/>
      <c r="B459" s="71"/>
      <c r="C459" s="71"/>
      <c r="D459" s="71"/>
      <c r="E459" s="71"/>
      <c r="F459" s="71"/>
      <c r="G459" s="71"/>
      <c r="H459" s="71"/>
      <c r="I459" s="71"/>
      <c r="J459" s="71"/>
      <c r="K459" s="71"/>
      <c r="L459" s="71"/>
      <c r="M459" s="71"/>
      <c r="N459" s="91"/>
      <c r="O459" s="91"/>
      <c r="P459" s="91"/>
      <c r="Q459" s="91"/>
      <c r="R459" s="91"/>
      <c r="S459" s="9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c r="AP459" s="71"/>
      <c r="AQ459" s="71"/>
      <c r="AR459" s="71"/>
      <c r="AS459" s="71"/>
      <c r="AT459" s="71"/>
      <c r="AU459" s="71"/>
      <c r="AV459" s="71"/>
      <c r="AW459" s="71"/>
      <c r="AX459" s="71"/>
      <c r="AY459" s="71"/>
      <c r="AZ459" s="71"/>
      <c r="BA459" s="71"/>
      <c r="BB459" s="71"/>
    </row>
    <row r="460" spans="1:54" ht="20">
      <c r="A460" s="71"/>
      <c r="B460" s="71"/>
      <c r="C460" s="71"/>
      <c r="D460" s="71"/>
      <c r="E460" s="71"/>
      <c r="F460" s="71"/>
      <c r="G460" s="71"/>
      <c r="H460" s="71"/>
      <c r="I460" s="71"/>
      <c r="J460" s="71"/>
      <c r="K460" s="71"/>
      <c r="L460" s="71"/>
      <c r="M460" s="71"/>
      <c r="N460" s="91"/>
      <c r="O460" s="91"/>
      <c r="P460" s="91"/>
      <c r="Q460" s="91"/>
      <c r="R460" s="91"/>
      <c r="S460" s="9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c r="AP460" s="71"/>
      <c r="AQ460" s="71"/>
      <c r="AR460" s="71"/>
      <c r="AS460" s="71"/>
      <c r="AT460" s="71"/>
      <c r="AU460" s="71"/>
      <c r="AV460" s="71"/>
      <c r="AW460" s="71"/>
      <c r="AX460" s="71"/>
      <c r="AY460" s="71"/>
      <c r="AZ460" s="71"/>
      <c r="BA460" s="71"/>
      <c r="BB460" s="71"/>
    </row>
    <row r="461" spans="1:54" ht="20">
      <c r="A461" s="71"/>
      <c r="B461" s="71"/>
      <c r="C461" s="71"/>
      <c r="D461" s="71"/>
      <c r="E461" s="71"/>
      <c r="F461" s="71"/>
      <c r="G461" s="71"/>
      <c r="H461" s="71"/>
      <c r="I461" s="71"/>
      <c r="J461" s="71"/>
      <c r="K461" s="71"/>
      <c r="L461" s="71"/>
      <c r="M461" s="71"/>
      <c r="N461" s="91"/>
      <c r="O461" s="91"/>
      <c r="P461" s="91"/>
      <c r="Q461" s="91"/>
      <c r="R461" s="91"/>
      <c r="S461" s="9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c r="AP461" s="71"/>
      <c r="AQ461" s="71"/>
      <c r="AR461" s="71"/>
      <c r="AS461" s="71"/>
      <c r="AT461" s="71"/>
      <c r="AU461" s="71"/>
      <c r="AV461" s="71"/>
      <c r="AW461" s="71"/>
      <c r="AX461" s="71"/>
      <c r="AY461" s="71"/>
      <c r="AZ461" s="71"/>
      <c r="BA461" s="71"/>
      <c r="BB461" s="71"/>
    </row>
    <row r="462" spans="1:54" ht="20">
      <c r="A462" s="71"/>
      <c r="B462" s="71"/>
      <c r="C462" s="71"/>
      <c r="D462" s="71"/>
      <c r="E462" s="71"/>
      <c r="F462" s="71"/>
      <c r="G462" s="71"/>
      <c r="H462" s="71"/>
      <c r="I462" s="71"/>
      <c r="J462" s="71"/>
      <c r="K462" s="71"/>
      <c r="L462" s="71"/>
      <c r="M462" s="71"/>
      <c r="N462" s="91"/>
      <c r="O462" s="91"/>
      <c r="P462" s="91"/>
      <c r="Q462" s="91"/>
      <c r="R462" s="91"/>
      <c r="S462" s="9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c r="AP462" s="71"/>
      <c r="AQ462" s="71"/>
      <c r="AR462" s="71"/>
      <c r="AS462" s="71"/>
      <c r="AT462" s="71"/>
      <c r="AU462" s="71"/>
      <c r="AV462" s="71"/>
      <c r="AW462" s="71"/>
      <c r="AX462" s="71"/>
      <c r="AY462" s="71"/>
      <c r="AZ462" s="71"/>
      <c r="BA462" s="71"/>
      <c r="BB462" s="71"/>
    </row>
    <row r="463" spans="1:54" ht="20">
      <c r="A463" s="71"/>
      <c r="B463" s="71"/>
      <c r="C463" s="71"/>
      <c r="D463" s="71"/>
      <c r="E463" s="71"/>
      <c r="F463" s="71"/>
      <c r="G463" s="71"/>
      <c r="H463" s="71"/>
      <c r="I463" s="71"/>
      <c r="J463" s="71"/>
      <c r="K463" s="71"/>
      <c r="L463" s="71"/>
      <c r="M463" s="71"/>
      <c r="N463" s="91"/>
      <c r="O463" s="91"/>
      <c r="P463" s="91"/>
      <c r="Q463" s="91"/>
      <c r="R463" s="91"/>
      <c r="S463" s="9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c r="AP463" s="71"/>
      <c r="AQ463" s="71"/>
      <c r="AR463" s="71"/>
      <c r="AS463" s="71"/>
      <c r="AT463" s="71"/>
      <c r="AU463" s="71"/>
      <c r="AV463" s="71"/>
      <c r="AW463" s="71"/>
      <c r="AX463" s="71"/>
      <c r="AY463" s="71"/>
      <c r="AZ463" s="71"/>
      <c r="BA463" s="71"/>
      <c r="BB463" s="71"/>
    </row>
    <row r="464" spans="1:54" ht="20">
      <c r="A464" s="71"/>
      <c r="B464" s="71"/>
      <c r="C464" s="71"/>
      <c r="D464" s="71"/>
      <c r="E464" s="71"/>
      <c r="F464" s="71"/>
      <c r="G464" s="71"/>
      <c r="H464" s="71"/>
      <c r="I464" s="71"/>
      <c r="J464" s="71"/>
      <c r="K464" s="71"/>
      <c r="L464" s="71"/>
      <c r="M464" s="71"/>
      <c r="N464" s="91"/>
      <c r="O464" s="91"/>
      <c r="P464" s="91"/>
      <c r="Q464" s="91"/>
      <c r="R464" s="91"/>
      <c r="S464" s="9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c r="AP464" s="71"/>
      <c r="AQ464" s="71"/>
      <c r="AR464" s="71"/>
      <c r="AS464" s="71"/>
      <c r="AT464" s="71"/>
      <c r="AU464" s="71"/>
      <c r="AV464" s="71"/>
      <c r="AW464" s="71"/>
      <c r="AX464" s="71"/>
      <c r="AY464" s="71"/>
      <c r="AZ464" s="71"/>
      <c r="BA464" s="71"/>
      <c r="BB464" s="71"/>
    </row>
    <row r="465" spans="1:54" ht="20">
      <c r="A465" s="71"/>
      <c r="B465" s="71"/>
      <c r="C465" s="71"/>
      <c r="D465" s="71"/>
      <c r="E465" s="71"/>
      <c r="F465" s="71"/>
      <c r="G465" s="71"/>
      <c r="H465" s="71"/>
      <c r="I465" s="71"/>
      <c r="J465" s="71"/>
      <c r="K465" s="71"/>
      <c r="L465" s="71"/>
      <c r="M465" s="71"/>
      <c r="N465" s="91"/>
      <c r="O465" s="91"/>
      <c r="P465" s="91"/>
      <c r="Q465" s="91"/>
      <c r="R465" s="91"/>
      <c r="S465" s="9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c r="AP465" s="71"/>
      <c r="AQ465" s="71"/>
      <c r="AR465" s="71"/>
      <c r="AS465" s="71"/>
      <c r="AT465" s="71"/>
      <c r="AU465" s="71"/>
      <c r="AV465" s="71"/>
      <c r="AW465" s="71"/>
      <c r="AX465" s="71"/>
      <c r="AY465" s="71"/>
      <c r="AZ465" s="71"/>
      <c r="BA465" s="71"/>
      <c r="BB465" s="71"/>
    </row>
    <row r="466" spans="1:54" ht="20">
      <c r="A466" s="71"/>
      <c r="B466" s="71"/>
      <c r="C466" s="71"/>
      <c r="D466" s="71"/>
      <c r="E466" s="71"/>
      <c r="F466" s="71"/>
      <c r="G466" s="71"/>
      <c r="H466" s="71"/>
      <c r="I466" s="71"/>
      <c r="J466" s="71"/>
      <c r="K466" s="71"/>
      <c r="L466" s="71"/>
      <c r="M466" s="71"/>
      <c r="N466" s="91"/>
      <c r="O466" s="91"/>
      <c r="P466" s="91"/>
      <c r="Q466" s="91"/>
      <c r="R466" s="91"/>
      <c r="S466" s="9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c r="AP466" s="71"/>
      <c r="AQ466" s="71"/>
      <c r="AR466" s="71"/>
      <c r="AS466" s="71"/>
      <c r="AT466" s="71"/>
      <c r="AU466" s="71"/>
      <c r="AV466" s="71"/>
      <c r="AW466" s="71"/>
      <c r="AX466" s="71"/>
      <c r="AY466" s="71"/>
      <c r="AZ466" s="71"/>
      <c r="BA466" s="71"/>
      <c r="BB466" s="71"/>
    </row>
    <row r="467" spans="1:54" ht="20">
      <c r="A467" s="71"/>
      <c r="B467" s="71"/>
      <c r="C467" s="71"/>
      <c r="D467" s="71"/>
      <c r="E467" s="71"/>
      <c r="F467" s="71"/>
      <c r="G467" s="71"/>
      <c r="H467" s="71"/>
      <c r="I467" s="71"/>
      <c r="J467" s="71"/>
      <c r="K467" s="71"/>
      <c r="L467" s="71"/>
      <c r="M467" s="71"/>
      <c r="N467" s="91"/>
      <c r="O467" s="91"/>
      <c r="P467" s="91"/>
      <c r="Q467" s="91"/>
      <c r="R467" s="91"/>
      <c r="S467" s="9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c r="AP467" s="71"/>
      <c r="AQ467" s="71"/>
      <c r="AR467" s="71"/>
      <c r="AS467" s="71"/>
      <c r="AT467" s="71"/>
      <c r="AU467" s="71"/>
      <c r="AV467" s="71"/>
      <c r="AW467" s="71"/>
      <c r="AX467" s="71"/>
      <c r="AY467" s="71"/>
      <c r="AZ467" s="71"/>
      <c r="BA467" s="71"/>
      <c r="BB467" s="71"/>
    </row>
    <row r="468" spans="1:54" ht="20">
      <c r="A468" s="71"/>
      <c r="B468" s="71"/>
      <c r="C468" s="71"/>
      <c r="D468" s="71"/>
      <c r="E468" s="71"/>
      <c r="F468" s="71"/>
      <c r="G468" s="71"/>
      <c r="H468" s="71"/>
      <c r="I468" s="71"/>
      <c r="J468" s="71"/>
      <c r="K468" s="71"/>
      <c r="L468" s="71"/>
      <c r="M468" s="71"/>
      <c r="N468" s="91"/>
      <c r="O468" s="91"/>
      <c r="P468" s="91"/>
      <c r="Q468" s="91"/>
      <c r="R468" s="91"/>
      <c r="S468" s="9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c r="AP468" s="71"/>
      <c r="AQ468" s="71"/>
      <c r="AR468" s="71"/>
      <c r="AS468" s="71"/>
      <c r="AT468" s="71"/>
      <c r="AU468" s="71"/>
      <c r="AV468" s="71"/>
      <c r="AW468" s="71"/>
      <c r="AX468" s="71"/>
      <c r="AY468" s="71"/>
      <c r="AZ468" s="71"/>
      <c r="BA468" s="71"/>
      <c r="BB468" s="71"/>
    </row>
    <row r="469" spans="1:54" ht="20">
      <c r="A469" s="71"/>
      <c r="B469" s="71"/>
      <c r="C469" s="71"/>
      <c r="D469" s="71"/>
      <c r="E469" s="71"/>
      <c r="F469" s="71"/>
      <c r="G469" s="71"/>
      <c r="H469" s="71"/>
      <c r="I469" s="71"/>
      <c r="J469" s="71"/>
      <c r="K469" s="71"/>
      <c r="L469" s="71"/>
      <c r="M469" s="71"/>
      <c r="N469" s="91"/>
      <c r="O469" s="91"/>
      <c r="P469" s="91"/>
      <c r="Q469" s="91"/>
      <c r="R469" s="91"/>
      <c r="S469" s="9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c r="AP469" s="71"/>
      <c r="AQ469" s="71"/>
      <c r="AR469" s="71"/>
      <c r="AS469" s="71"/>
      <c r="AT469" s="71"/>
      <c r="AU469" s="71"/>
      <c r="AV469" s="71"/>
      <c r="AW469" s="71"/>
      <c r="AX469" s="71"/>
      <c r="AY469" s="71"/>
      <c r="AZ469" s="71"/>
      <c r="BA469" s="71"/>
      <c r="BB469" s="71"/>
    </row>
    <row r="470" spans="1:54" ht="20">
      <c r="A470" s="71"/>
      <c r="B470" s="71"/>
      <c r="C470" s="71"/>
      <c r="D470" s="71"/>
      <c r="E470" s="71"/>
      <c r="F470" s="71"/>
      <c r="G470" s="71"/>
      <c r="H470" s="71"/>
      <c r="I470" s="71"/>
      <c r="J470" s="71"/>
      <c r="K470" s="71"/>
      <c r="L470" s="71"/>
      <c r="M470" s="71"/>
      <c r="N470" s="91"/>
      <c r="O470" s="91"/>
      <c r="P470" s="91"/>
      <c r="Q470" s="91"/>
      <c r="R470" s="91"/>
      <c r="S470" s="9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c r="AP470" s="71"/>
      <c r="AQ470" s="71"/>
      <c r="AR470" s="71"/>
      <c r="AS470" s="71"/>
      <c r="AT470" s="71"/>
      <c r="AU470" s="71"/>
      <c r="AV470" s="71"/>
      <c r="AW470" s="71"/>
      <c r="AX470" s="71"/>
      <c r="AY470" s="71"/>
      <c r="AZ470" s="71"/>
      <c r="BA470" s="71"/>
      <c r="BB470" s="71"/>
    </row>
    <row r="471" spans="1:54" ht="20">
      <c r="A471" s="71"/>
      <c r="B471" s="71"/>
      <c r="C471" s="71"/>
      <c r="D471" s="71"/>
      <c r="E471" s="71"/>
      <c r="F471" s="71"/>
      <c r="G471" s="71"/>
      <c r="H471" s="71"/>
      <c r="I471" s="71"/>
      <c r="J471" s="71"/>
      <c r="K471" s="71"/>
      <c r="L471" s="71"/>
      <c r="M471" s="71"/>
      <c r="N471" s="91"/>
      <c r="O471" s="91"/>
      <c r="P471" s="91"/>
      <c r="Q471" s="91"/>
      <c r="R471" s="91"/>
      <c r="S471" s="9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c r="AP471" s="71"/>
      <c r="AQ471" s="71"/>
      <c r="AR471" s="71"/>
      <c r="AS471" s="71"/>
      <c r="AT471" s="71"/>
      <c r="AU471" s="71"/>
      <c r="AV471" s="71"/>
      <c r="AW471" s="71"/>
      <c r="AX471" s="71"/>
      <c r="AY471" s="71"/>
      <c r="AZ471" s="71"/>
      <c r="BA471" s="71"/>
      <c r="BB471" s="71"/>
    </row>
    <row r="472" spans="1:54" ht="20">
      <c r="A472" s="71"/>
      <c r="B472" s="71"/>
      <c r="C472" s="71"/>
      <c r="D472" s="71"/>
      <c r="E472" s="71"/>
      <c r="F472" s="71"/>
      <c r="G472" s="71"/>
      <c r="H472" s="71"/>
      <c r="I472" s="71"/>
      <c r="J472" s="71"/>
      <c r="K472" s="71"/>
      <c r="L472" s="71"/>
      <c r="M472" s="71"/>
      <c r="N472" s="91"/>
      <c r="O472" s="91"/>
      <c r="P472" s="91"/>
      <c r="Q472" s="91"/>
      <c r="R472" s="91"/>
      <c r="S472" s="9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c r="AP472" s="71"/>
      <c r="AQ472" s="71"/>
      <c r="AR472" s="71"/>
      <c r="AS472" s="71"/>
      <c r="AT472" s="71"/>
      <c r="AU472" s="71"/>
      <c r="AV472" s="71"/>
      <c r="AW472" s="71"/>
      <c r="AX472" s="71"/>
      <c r="AY472" s="71"/>
      <c r="AZ472" s="71"/>
      <c r="BA472" s="71"/>
      <c r="BB472" s="71"/>
    </row>
    <row r="473" spans="1:54" ht="20">
      <c r="A473" s="71"/>
      <c r="B473" s="71"/>
      <c r="C473" s="71"/>
      <c r="D473" s="71"/>
      <c r="E473" s="71"/>
      <c r="F473" s="71"/>
      <c r="G473" s="71"/>
      <c r="H473" s="71"/>
      <c r="I473" s="71"/>
      <c r="J473" s="71"/>
      <c r="K473" s="71"/>
      <c r="L473" s="71"/>
      <c r="M473" s="71"/>
      <c r="N473" s="91"/>
      <c r="O473" s="91"/>
      <c r="P473" s="91"/>
      <c r="Q473" s="91"/>
      <c r="R473" s="91"/>
      <c r="S473" s="9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c r="AP473" s="71"/>
      <c r="AQ473" s="71"/>
      <c r="AR473" s="71"/>
      <c r="AS473" s="71"/>
      <c r="AT473" s="71"/>
      <c r="AU473" s="71"/>
      <c r="AV473" s="71"/>
      <c r="AW473" s="71"/>
      <c r="AX473" s="71"/>
      <c r="AY473" s="71"/>
      <c r="AZ473" s="71"/>
      <c r="BA473" s="71"/>
      <c r="BB473" s="71"/>
    </row>
    <row r="474" spans="1:54" ht="20">
      <c r="A474" s="71"/>
      <c r="B474" s="71"/>
      <c r="C474" s="71"/>
      <c r="D474" s="71"/>
      <c r="E474" s="71"/>
      <c r="F474" s="71"/>
      <c r="G474" s="71"/>
      <c r="H474" s="71"/>
      <c r="I474" s="71"/>
      <c r="J474" s="71"/>
      <c r="K474" s="71"/>
      <c r="L474" s="71"/>
      <c r="M474" s="71"/>
      <c r="N474" s="91"/>
      <c r="O474" s="91"/>
      <c r="P474" s="91"/>
      <c r="Q474" s="91"/>
      <c r="R474" s="91"/>
      <c r="S474" s="9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c r="AP474" s="71"/>
      <c r="AQ474" s="71"/>
      <c r="AR474" s="71"/>
      <c r="AS474" s="71"/>
      <c r="AT474" s="71"/>
      <c r="AU474" s="71"/>
      <c r="AV474" s="71"/>
      <c r="AW474" s="71"/>
      <c r="AX474" s="71"/>
      <c r="AY474" s="71"/>
      <c r="AZ474" s="71"/>
      <c r="BA474" s="71"/>
      <c r="BB474" s="71"/>
    </row>
    <row r="475" spans="1:54" ht="20">
      <c r="A475" s="71"/>
      <c r="B475" s="71"/>
      <c r="C475" s="71"/>
      <c r="D475" s="71"/>
      <c r="E475" s="71"/>
      <c r="F475" s="71"/>
      <c r="G475" s="71"/>
      <c r="H475" s="71"/>
      <c r="I475" s="71"/>
      <c r="J475" s="71"/>
      <c r="K475" s="71"/>
      <c r="L475" s="71"/>
      <c r="M475" s="71"/>
      <c r="N475" s="91"/>
      <c r="O475" s="91"/>
      <c r="P475" s="91"/>
      <c r="Q475" s="91"/>
      <c r="R475" s="91"/>
      <c r="S475" s="9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c r="AP475" s="71"/>
      <c r="AQ475" s="71"/>
      <c r="AR475" s="71"/>
      <c r="AS475" s="71"/>
      <c r="AT475" s="71"/>
      <c r="AU475" s="71"/>
      <c r="AV475" s="71"/>
      <c r="AW475" s="71"/>
      <c r="AX475" s="71"/>
      <c r="AY475" s="71"/>
      <c r="AZ475" s="71"/>
      <c r="BA475" s="71"/>
      <c r="BB475" s="71"/>
    </row>
    <row r="476" spans="1:54" ht="20">
      <c r="A476" s="71"/>
      <c r="B476" s="71"/>
      <c r="C476" s="71"/>
      <c r="D476" s="71"/>
      <c r="E476" s="71"/>
      <c r="F476" s="71"/>
      <c r="G476" s="71"/>
      <c r="H476" s="71"/>
      <c r="I476" s="71"/>
      <c r="J476" s="71"/>
      <c r="K476" s="71"/>
      <c r="L476" s="71"/>
      <c r="M476" s="71"/>
      <c r="N476" s="91"/>
      <c r="O476" s="91"/>
      <c r="P476" s="91"/>
      <c r="Q476" s="91"/>
      <c r="R476" s="91"/>
      <c r="S476" s="9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c r="AP476" s="71"/>
      <c r="AQ476" s="71"/>
      <c r="AR476" s="71"/>
      <c r="AS476" s="71"/>
      <c r="AT476" s="71"/>
      <c r="AU476" s="71"/>
      <c r="AV476" s="71"/>
      <c r="AW476" s="71"/>
      <c r="AX476" s="71"/>
      <c r="AY476" s="71"/>
      <c r="AZ476" s="71"/>
      <c r="BA476" s="71"/>
      <c r="BB476" s="71"/>
    </row>
    <row r="477" spans="1:54" ht="20">
      <c r="A477" s="71"/>
      <c r="B477" s="71"/>
      <c r="C477" s="71"/>
      <c r="D477" s="71"/>
      <c r="E477" s="71"/>
      <c r="F477" s="71"/>
      <c r="G477" s="71"/>
      <c r="H477" s="71"/>
      <c r="I477" s="71"/>
      <c r="J477" s="71"/>
      <c r="K477" s="71"/>
      <c r="L477" s="71"/>
      <c r="M477" s="71"/>
      <c r="N477" s="91"/>
      <c r="O477" s="91"/>
      <c r="P477" s="91"/>
      <c r="Q477" s="91"/>
      <c r="R477" s="91"/>
      <c r="S477" s="9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c r="AP477" s="71"/>
      <c r="AQ477" s="71"/>
      <c r="AR477" s="71"/>
      <c r="AS477" s="71"/>
      <c r="AT477" s="71"/>
      <c r="AU477" s="71"/>
      <c r="AV477" s="71"/>
      <c r="AW477" s="71"/>
      <c r="AX477" s="71"/>
      <c r="AY477" s="71"/>
      <c r="AZ477" s="71"/>
      <c r="BA477" s="71"/>
      <c r="BB477" s="71"/>
    </row>
    <row r="478" spans="1:54" ht="20">
      <c r="A478" s="71"/>
      <c r="B478" s="71"/>
      <c r="C478" s="71"/>
      <c r="D478" s="71"/>
      <c r="E478" s="71"/>
      <c r="F478" s="71"/>
      <c r="G478" s="71"/>
      <c r="H478" s="71"/>
      <c r="I478" s="71"/>
      <c r="J478" s="71"/>
      <c r="K478" s="71"/>
      <c r="L478" s="71"/>
      <c r="M478" s="71"/>
      <c r="N478" s="91"/>
      <c r="O478" s="91"/>
      <c r="P478" s="91"/>
      <c r="Q478" s="91"/>
      <c r="R478" s="91"/>
      <c r="S478" s="9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c r="AP478" s="71"/>
      <c r="AQ478" s="71"/>
      <c r="AR478" s="71"/>
      <c r="AS478" s="71"/>
      <c r="AT478" s="71"/>
      <c r="AU478" s="71"/>
      <c r="AV478" s="71"/>
      <c r="AW478" s="71"/>
      <c r="AX478" s="71"/>
      <c r="AY478" s="71"/>
      <c r="AZ478" s="71"/>
      <c r="BA478" s="71"/>
      <c r="BB478" s="71"/>
    </row>
    <row r="479" spans="1:54" ht="20">
      <c r="A479" s="71"/>
      <c r="B479" s="71"/>
      <c r="C479" s="71"/>
      <c r="D479" s="71"/>
      <c r="E479" s="71"/>
      <c r="F479" s="71"/>
      <c r="G479" s="71"/>
      <c r="H479" s="71"/>
      <c r="I479" s="71"/>
      <c r="J479" s="71"/>
      <c r="K479" s="71"/>
      <c r="L479" s="71"/>
      <c r="M479" s="71"/>
      <c r="N479" s="91"/>
      <c r="O479" s="91"/>
      <c r="P479" s="91"/>
      <c r="Q479" s="91"/>
      <c r="R479" s="91"/>
      <c r="S479" s="9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c r="AP479" s="71"/>
      <c r="AQ479" s="71"/>
      <c r="AR479" s="71"/>
      <c r="AS479" s="71"/>
      <c r="AT479" s="71"/>
      <c r="AU479" s="71"/>
      <c r="AV479" s="71"/>
      <c r="AW479" s="71"/>
      <c r="AX479" s="71"/>
      <c r="AY479" s="71"/>
      <c r="AZ479" s="71"/>
      <c r="BA479" s="71"/>
      <c r="BB479" s="71"/>
    </row>
    <row r="480" spans="1:54" ht="20">
      <c r="A480" s="71"/>
      <c r="B480" s="71"/>
      <c r="C480" s="71"/>
      <c r="D480" s="71"/>
      <c r="E480" s="71"/>
      <c r="F480" s="71"/>
      <c r="G480" s="71"/>
      <c r="H480" s="71"/>
      <c r="I480" s="71"/>
      <c r="J480" s="71"/>
      <c r="K480" s="71"/>
      <c r="L480" s="71"/>
      <c r="M480" s="71"/>
      <c r="N480" s="91"/>
      <c r="O480" s="91"/>
      <c r="P480" s="91"/>
      <c r="Q480" s="91"/>
      <c r="R480" s="91"/>
      <c r="S480" s="9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c r="AP480" s="71"/>
      <c r="AQ480" s="71"/>
      <c r="AR480" s="71"/>
      <c r="AS480" s="71"/>
      <c r="AT480" s="71"/>
      <c r="AU480" s="71"/>
      <c r="AV480" s="71"/>
      <c r="AW480" s="71"/>
      <c r="AX480" s="71"/>
      <c r="AY480" s="71"/>
      <c r="AZ480" s="71"/>
      <c r="BA480" s="71"/>
      <c r="BB480" s="71"/>
    </row>
    <row r="481" spans="1:54" ht="20">
      <c r="A481" s="71"/>
      <c r="B481" s="71"/>
      <c r="C481" s="71"/>
      <c r="D481" s="71"/>
      <c r="E481" s="71"/>
      <c r="F481" s="71"/>
      <c r="G481" s="71"/>
      <c r="H481" s="71"/>
      <c r="I481" s="71"/>
      <c r="J481" s="71"/>
      <c r="K481" s="71"/>
      <c r="L481" s="71"/>
      <c r="M481" s="71"/>
      <c r="N481" s="91"/>
      <c r="O481" s="91"/>
      <c r="P481" s="91"/>
      <c r="Q481" s="91"/>
      <c r="R481" s="91"/>
      <c r="S481" s="9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c r="AP481" s="71"/>
      <c r="AQ481" s="71"/>
      <c r="AR481" s="71"/>
      <c r="AS481" s="71"/>
      <c r="AT481" s="71"/>
      <c r="AU481" s="71"/>
      <c r="AV481" s="71"/>
      <c r="AW481" s="71"/>
      <c r="AX481" s="71"/>
      <c r="AY481" s="71"/>
      <c r="AZ481" s="71"/>
      <c r="BA481" s="71"/>
      <c r="BB481" s="71"/>
    </row>
    <row r="482" spans="1:54" ht="20">
      <c r="A482" s="71"/>
      <c r="B482" s="71"/>
      <c r="C482" s="71"/>
      <c r="D482" s="71"/>
      <c r="E482" s="71"/>
      <c r="F482" s="71"/>
      <c r="G482" s="71"/>
      <c r="H482" s="71"/>
      <c r="I482" s="71"/>
      <c r="J482" s="71"/>
      <c r="K482" s="71"/>
      <c r="L482" s="71"/>
      <c r="M482" s="71"/>
      <c r="N482" s="91"/>
      <c r="O482" s="91"/>
      <c r="P482" s="91"/>
      <c r="Q482" s="91"/>
      <c r="R482" s="91"/>
      <c r="S482" s="9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c r="AP482" s="71"/>
      <c r="AQ482" s="71"/>
      <c r="AR482" s="71"/>
      <c r="AS482" s="71"/>
      <c r="AT482" s="71"/>
      <c r="AU482" s="71"/>
      <c r="AV482" s="71"/>
      <c r="AW482" s="71"/>
      <c r="AX482" s="71"/>
      <c r="AY482" s="71"/>
      <c r="AZ482" s="71"/>
      <c r="BA482" s="71"/>
      <c r="BB482" s="71"/>
    </row>
    <row r="483" spans="1:54" ht="20">
      <c r="A483" s="71"/>
      <c r="B483" s="71"/>
      <c r="C483" s="71"/>
      <c r="D483" s="71"/>
      <c r="E483" s="71"/>
      <c r="F483" s="71"/>
      <c r="G483" s="71"/>
      <c r="H483" s="71"/>
      <c r="I483" s="71"/>
      <c r="J483" s="71"/>
      <c r="K483" s="71"/>
      <c r="L483" s="71"/>
      <c r="M483" s="71"/>
      <c r="N483" s="91"/>
      <c r="O483" s="91"/>
      <c r="P483" s="91"/>
      <c r="Q483" s="91"/>
      <c r="R483" s="91"/>
      <c r="S483" s="9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c r="AP483" s="71"/>
      <c r="AQ483" s="71"/>
      <c r="AR483" s="71"/>
      <c r="AS483" s="71"/>
      <c r="AT483" s="71"/>
      <c r="AU483" s="71"/>
      <c r="AV483" s="71"/>
      <c r="AW483" s="71"/>
      <c r="AX483" s="71"/>
      <c r="AY483" s="71"/>
      <c r="AZ483" s="71"/>
      <c r="BA483" s="71"/>
      <c r="BB483" s="71"/>
    </row>
    <row r="484" spans="1:54" ht="20">
      <c r="A484" s="71"/>
      <c r="B484" s="71"/>
      <c r="C484" s="71"/>
      <c r="D484" s="71"/>
      <c r="E484" s="71"/>
      <c r="F484" s="71"/>
      <c r="G484" s="71"/>
      <c r="H484" s="71"/>
      <c r="I484" s="71"/>
      <c r="J484" s="71"/>
      <c r="K484" s="71"/>
      <c r="L484" s="71"/>
      <c r="M484" s="71"/>
      <c r="N484" s="91"/>
      <c r="O484" s="91"/>
      <c r="P484" s="91"/>
      <c r="Q484" s="91"/>
      <c r="R484" s="91"/>
      <c r="S484" s="9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c r="AP484" s="71"/>
      <c r="AQ484" s="71"/>
      <c r="AR484" s="71"/>
      <c r="AS484" s="71"/>
      <c r="AT484" s="71"/>
      <c r="AU484" s="71"/>
      <c r="AV484" s="71"/>
      <c r="AW484" s="71"/>
      <c r="AX484" s="71"/>
      <c r="AY484" s="71"/>
      <c r="AZ484" s="71"/>
      <c r="BA484" s="71"/>
      <c r="BB484" s="71"/>
    </row>
    <row r="485" spans="1:54" ht="20">
      <c r="A485" s="71"/>
      <c r="B485" s="71"/>
      <c r="C485" s="71"/>
      <c r="D485" s="71"/>
      <c r="E485" s="71"/>
      <c r="F485" s="71"/>
      <c r="G485" s="71"/>
      <c r="H485" s="71"/>
      <c r="I485" s="71"/>
      <c r="J485" s="71"/>
      <c r="K485" s="71"/>
      <c r="L485" s="71"/>
      <c r="M485" s="71"/>
      <c r="N485" s="91"/>
      <c r="O485" s="91"/>
      <c r="P485" s="91"/>
      <c r="Q485" s="91"/>
      <c r="R485" s="91"/>
      <c r="S485" s="9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c r="AP485" s="71"/>
      <c r="AQ485" s="71"/>
      <c r="AR485" s="71"/>
      <c r="AS485" s="71"/>
      <c r="AT485" s="71"/>
      <c r="AU485" s="71"/>
      <c r="AV485" s="71"/>
      <c r="AW485" s="71"/>
      <c r="AX485" s="71"/>
      <c r="AY485" s="71"/>
      <c r="AZ485" s="71"/>
      <c r="BA485" s="71"/>
      <c r="BB485" s="71"/>
    </row>
    <row r="486" spans="1:54" ht="20">
      <c r="A486" s="71"/>
      <c r="B486" s="71"/>
      <c r="C486" s="71"/>
      <c r="D486" s="71"/>
      <c r="E486" s="71"/>
      <c r="F486" s="71"/>
      <c r="G486" s="71"/>
      <c r="H486" s="71"/>
      <c r="I486" s="71"/>
      <c r="J486" s="71"/>
      <c r="K486" s="71"/>
      <c r="L486" s="71"/>
      <c r="M486" s="71"/>
      <c r="N486" s="91"/>
      <c r="O486" s="91"/>
      <c r="P486" s="91"/>
      <c r="Q486" s="91"/>
      <c r="R486" s="91"/>
      <c r="S486" s="9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c r="AP486" s="71"/>
      <c r="AQ486" s="71"/>
      <c r="AR486" s="71"/>
      <c r="AS486" s="71"/>
      <c r="AT486" s="71"/>
      <c r="AU486" s="71"/>
      <c r="AV486" s="71"/>
      <c r="AW486" s="71"/>
      <c r="AX486" s="71"/>
      <c r="AY486" s="71"/>
      <c r="AZ486" s="71"/>
      <c r="BA486" s="71"/>
      <c r="BB486" s="71"/>
    </row>
    <row r="487" spans="1:54" ht="20">
      <c r="A487" s="71"/>
      <c r="B487" s="71"/>
      <c r="C487" s="71"/>
      <c r="D487" s="71"/>
      <c r="E487" s="71"/>
      <c r="F487" s="71"/>
      <c r="G487" s="71"/>
      <c r="H487" s="71"/>
      <c r="I487" s="71"/>
      <c r="J487" s="71"/>
      <c r="K487" s="71"/>
      <c r="L487" s="71"/>
      <c r="M487" s="71"/>
      <c r="N487" s="91"/>
      <c r="O487" s="91"/>
      <c r="P487" s="91"/>
      <c r="Q487" s="91"/>
      <c r="R487" s="91"/>
      <c r="S487" s="9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c r="AP487" s="71"/>
      <c r="AQ487" s="71"/>
      <c r="AR487" s="71"/>
      <c r="AS487" s="71"/>
      <c r="AT487" s="71"/>
      <c r="AU487" s="71"/>
      <c r="AV487" s="71"/>
      <c r="AW487" s="71"/>
      <c r="AX487" s="71"/>
      <c r="AY487" s="71"/>
      <c r="AZ487" s="71"/>
      <c r="BA487" s="71"/>
      <c r="BB487" s="71"/>
    </row>
    <row r="488" spans="1:54" ht="20">
      <c r="A488" s="71"/>
      <c r="B488" s="71"/>
      <c r="C488" s="71"/>
      <c r="D488" s="71"/>
      <c r="E488" s="71"/>
      <c r="F488" s="71"/>
      <c r="G488" s="71"/>
      <c r="H488" s="71"/>
      <c r="I488" s="71"/>
      <c r="J488" s="71"/>
      <c r="K488" s="71"/>
      <c r="L488" s="71"/>
      <c r="M488" s="71"/>
      <c r="N488" s="91"/>
      <c r="O488" s="91"/>
      <c r="P488" s="91"/>
      <c r="Q488" s="91"/>
      <c r="R488" s="91"/>
      <c r="S488" s="9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c r="AP488" s="71"/>
      <c r="AQ488" s="71"/>
      <c r="AR488" s="71"/>
      <c r="AS488" s="71"/>
      <c r="AT488" s="71"/>
      <c r="AU488" s="71"/>
      <c r="AV488" s="71"/>
      <c r="AW488" s="71"/>
      <c r="AX488" s="71"/>
      <c r="AY488" s="71"/>
      <c r="AZ488" s="71"/>
      <c r="BA488" s="71"/>
      <c r="BB488" s="71"/>
    </row>
    <row r="489" spans="1:54" ht="20">
      <c r="A489" s="71"/>
      <c r="B489" s="71"/>
      <c r="C489" s="71"/>
      <c r="D489" s="71"/>
      <c r="E489" s="71"/>
      <c r="F489" s="71"/>
      <c r="G489" s="71"/>
      <c r="H489" s="71"/>
      <c r="I489" s="71"/>
      <c r="J489" s="71"/>
      <c r="K489" s="71"/>
      <c r="L489" s="71"/>
      <c r="M489" s="71"/>
      <c r="N489" s="91"/>
      <c r="O489" s="91"/>
      <c r="P489" s="91"/>
      <c r="Q489" s="91"/>
      <c r="R489" s="91"/>
      <c r="S489" s="9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c r="AP489" s="71"/>
      <c r="AQ489" s="71"/>
      <c r="AR489" s="71"/>
      <c r="AS489" s="71"/>
      <c r="AT489" s="71"/>
      <c r="AU489" s="71"/>
      <c r="AV489" s="71"/>
      <c r="AW489" s="71"/>
      <c r="AX489" s="71"/>
      <c r="AY489" s="71"/>
      <c r="AZ489" s="71"/>
      <c r="BA489" s="71"/>
      <c r="BB489" s="71"/>
    </row>
    <row r="490" spans="1:54" ht="20">
      <c r="A490" s="71"/>
      <c r="B490" s="71"/>
      <c r="C490" s="71"/>
      <c r="D490" s="71"/>
      <c r="E490" s="71"/>
      <c r="F490" s="71"/>
      <c r="G490" s="71"/>
      <c r="H490" s="71"/>
      <c r="I490" s="71"/>
      <c r="J490" s="71"/>
      <c r="K490" s="71"/>
      <c r="L490" s="71"/>
      <c r="M490" s="71"/>
      <c r="N490" s="91"/>
      <c r="O490" s="91"/>
      <c r="P490" s="91"/>
      <c r="Q490" s="91"/>
      <c r="R490" s="91"/>
      <c r="S490" s="9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c r="AP490" s="71"/>
      <c r="AQ490" s="71"/>
      <c r="AR490" s="71"/>
      <c r="AS490" s="71"/>
      <c r="AT490" s="71"/>
      <c r="AU490" s="71"/>
      <c r="AV490" s="71"/>
      <c r="AW490" s="71"/>
      <c r="AX490" s="71"/>
      <c r="AY490" s="71"/>
      <c r="AZ490" s="71"/>
      <c r="BA490" s="71"/>
      <c r="BB490" s="71"/>
    </row>
    <row r="491" spans="1:54" ht="20">
      <c r="A491" s="71"/>
      <c r="B491" s="71"/>
      <c r="C491" s="71"/>
      <c r="D491" s="71"/>
      <c r="E491" s="71"/>
      <c r="F491" s="71"/>
      <c r="G491" s="71"/>
      <c r="H491" s="71"/>
      <c r="I491" s="71"/>
      <c r="J491" s="71"/>
      <c r="K491" s="71"/>
      <c r="L491" s="71"/>
      <c r="M491" s="71"/>
      <c r="N491" s="91"/>
      <c r="O491" s="91"/>
      <c r="P491" s="91"/>
      <c r="Q491" s="91"/>
      <c r="R491" s="91"/>
      <c r="S491" s="9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c r="AP491" s="71"/>
      <c r="AQ491" s="71"/>
      <c r="AR491" s="71"/>
      <c r="AS491" s="71"/>
      <c r="AT491" s="71"/>
      <c r="AU491" s="71"/>
      <c r="AV491" s="71"/>
      <c r="AW491" s="71"/>
      <c r="AX491" s="71"/>
      <c r="AY491" s="71"/>
      <c r="AZ491" s="71"/>
      <c r="BA491" s="71"/>
      <c r="BB491" s="71"/>
    </row>
    <row r="492" spans="1:54" ht="20">
      <c r="A492" s="71"/>
      <c r="B492" s="71"/>
      <c r="C492" s="71"/>
      <c r="D492" s="71"/>
      <c r="E492" s="71"/>
      <c r="F492" s="71"/>
      <c r="G492" s="71"/>
      <c r="H492" s="71"/>
      <c r="I492" s="71"/>
      <c r="J492" s="71"/>
      <c r="K492" s="71"/>
      <c r="L492" s="71"/>
      <c r="M492" s="71"/>
      <c r="N492" s="91"/>
      <c r="O492" s="91"/>
      <c r="P492" s="91"/>
      <c r="Q492" s="91"/>
      <c r="R492" s="91"/>
      <c r="S492" s="9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c r="AP492" s="71"/>
      <c r="AQ492" s="71"/>
      <c r="AR492" s="71"/>
      <c r="AS492" s="71"/>
      <c r="AT492" s="71"/>
      <c r="AU492" s="71"/>
      <c r="AV492" s="71"/>
      <c r="AW492" s="71"/>
      <c r="AX492" s="71"/>
      <c r="AY492" s="71"/>
      <c r="AZ492" s="71"/>
      <c r="BA492" s="71"/>
      <c r="BB492" s="71"/>
    </row>
    <row r="493" spans="1:54" ht="20">
      <c r="A493" s="71"/>
      <c r="B493" s="71"/>
      <c r="C493" s="71"/>
      <c r="D493" s="71"/>
      <c r="E493" s="71"/>
      <c r="F493" s="71"/>
      <c r="G493" s="71"/>
      <c r="H493" s="71"/>
      <c r="I493" s="71"/>
      <c r="J493" s="71"/>
      <c r="K493" s="71"/>
      <c r="L493" s="71"/>
      <c r="M493" s="71"/>
      <c r="N493" s="91"/>
      <c r="O493" s="91"/>
      <c r="P493" s="91"/>
      <c r="Q493" s="91"/>
      <c r="R493" s="91"/>
      <c r="S493" s="9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c r="AP493" s="71"/>
      <c r="AQ493" s="71"/>
      <c r="AR493" s="71"/>
      <c r="AS493" s="71"/>
      <c r="AT493" s="71"/>
      <c r="AU493" s="71"/>
      <c r="AV493" s="71"/>
      <c r="AW493" s="71"/>
      <c r="AX493" s="71"/>
      <c r="AY493" s="71"/>
      <c r="AZ493" s="71"/>
      <c r="BA493" s="71"/>
      <c r="BB493" s="71"/>
    </row>
    <row r="494" spans="1:54" ht="20">
      <c r="A494" s="71"/>
      <c r="B494" s="71"/>
      <c r="C494" s="71"/>
      <c r="D494" s="71"/>
      <c r="E494" s="71"/>
      <c r="F494" s="71"/>
      <c r="G494" s="71"/>
      <c r="H494" s="71"/>
      <c r="I494" s="71"/>
      <c r="J494" s="71"/>
      <c r="K494" s="71"/>
      <c r="L494" s="71"/>
      <c r="M494" s="71"/>
      <c r="N494" s="91"/>
      <c r="O494" s="91"/>
      <c r="P494" s="91"/>
      <c r="Q494" s="91"/>
      <c r="R494" s="91"/>
      <c r="S494" s="9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c r="AP494" s="71"/>
      <c r="AQ494" s="71"/>
      <c r="AR494" s="71"/>
      <c r="AS494" s="71"/>
      <c r="AT494" s="71"/>
      <c r="AU494" s="71"/>
      <c r="AV494" s="71"/>
      <c r="AW494" s="71"/>
      <c r="AX494" s="71"/>
      <c r="AY494" s="71"/>
      <c r="AZ494" s="71"/>
      <c r="BA494" s="71"/>
      <c r="BB494" s="71"/>
    </row>
    <row r="495" spans="1:54" ht="20">
      <c r="A495" s="71"/>
      <c r="B495" s="71"/>
      <c r="C495" s="71"/>
      <c r="D495" s="71"/>
      <c r="E495" s="71"/>
      <c r="F495" s="71"/>
      <c r="G495" s="71"/>
      <c r="H495" s="71"/>
      <c r="I495" s="71"/>
      <c r="J495" s="71"/>
      <c r="K495" s="71"/>
      <c r="L495" s="71"/>
      <c r="M495" s="71"/>
      <c r="N495" s="91"/>
      <c r="O495" s="91"/>
      <c r="P495" s="91"/>
      <c r="Q495" s="91"/>
      <c r="R495" s="91"/>
      <c r="S495" s="9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c r="AP495" s="71"/>
      <c r="AQ495" s="71"/>
      <c r="AR495" s="71"/>
      <c r="AS495" s="71"/>
      <c r="AT495" s="71"/>
      <c r="AU495" s="71"/>
      <c r="AV495" s="71"/>
      <c r="AW495" s="71"/>
      <c r="AX495" s="71"/>
      <c r="AY495" s="71"/>
      <c r="AZ495" s="71"/>
      <c r="BA495" s="71"/>
      <c r="BB495" s="71"/>
    </row>
    <row r="496" spans="1:54" ht="20">
      <c r="A496" s="71"/>
      <c r="B496" s="71"/>
      <c r="C496" s="71"/>
      <c r="D496" s="71"/>
      <c r="E496" s="71"/>
      <c r="F496" s="71"/>
      <c r="G496" s="71"/>
      <c r="H496" s="71"/>
      <c r="I496" s="71"/>
      <c r="J496" s="71"/>
      <c r="K496" s="71"/>
      <c r="L496" s="71"/>
      <c r="M496" s="71"/>
      <c r="N496" s="91"/>
      <c r="O496" s="91"/>
      <c r="P496" s="91"/>
      <c r="Q496" s="91"/>
      <c r="R496" s="91"/>
      <c r="S496" s="9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c r="AP496" s="71"/>
      <c r="AQ496" s="71"/>
      <c r="AR496" s="71"/>
      <c r="AS496" s="71"/>
      <c r="AT496" s="71"/>
      <c r="AU496" s="71"/>
      <c r="AV496" s="71"/>
      <c r="AW496" s="71"/>
      <c r="AX496" s="71"/>
      <c r="AY496" s="71"/>
      <c r="AZ496" s="71"/>
      <c r="BA496" s="71"/>
      <c r="BB496" s="71"/>
    </row>
    <row r="497" spans="1:54" ht="20">
      <c r="A497" s="71"/>
      <c r="B497" s="71"/>
      <c r="C497" s="71"/>
      <c r="D497" s="71"/>
      <c r="E497" s="71"/>
      <c r="F497" s="71"/>
      <c r="G497" s="71"/>
      <c r="H497" s="71"/>
      <c r="I497" s="71"/>
      <c r="J497" s="71"/>
      <c r="K497" s="71"/>
      <c r="L497" s="71"/>
      <c r="M497" s="71"/>
      <c r="N497" s="91"/>
      <c r="O497" s="91"/>
      <c r="P497" s="91"/>
      <c r="Q497" s="91"/>
      <c r="R497" s="91"/>
      <c r="S497" s="9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c r="AP497" s="71"/>
      <c r="AQ497" s="71"/>
      <c r="AR497" s="71"/>
      <c r="AS497" s="71"/>
      <c r="AT497" s="71"/>
      <c r="AU497" s="71"/>
      <c r="AV497" s="71"/>
      <c r="AW497" s="71"/>
      <c r="AX497" s="71"/>
      <c r="AY497" s="71"/>
      <c r="AZ497" s="71"/>
      <c r="BA497" s="71"/>
      <c r="BB497" s="71"/>
    </row>
    <row r="498" spans="1:54" ht="20">
      <c r="A498" s="71"/>
      <c r="B498" s="71"/>
      <c r="C498" s="71"/>
      <c r="D498" s="71"/>
      <c r="E498" s="71"/>
      <c r="F498" s="71"/>
      <c r="G498" s="71"/>
      <c r="H498" s="71"/>
      <c r="I498" s="71"/>
      <c r="J498" s="71"/>
      <c r="K498" s="71"/>
      <c r="L498" s="71"/>
      <c r="M498" s="71"/>
      <c r="N498" s="91"/>
      <c r="O498" s="91"/>
      <c r="P498" s="91"/>
      <c r="Q498" s="91"/>
      <c r="R498" s="91"/>
      <c r="S498" s="9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c r="AP498" s="71"/>
      <c r="AQ498" s="71"/>
      <c r="AR498" s="71"/>
      <c r="AS498" s="71"/>
      <c r="AT498" s="71"/>
      <c r="AU498" s="71"/>
      <c r="AV498" s="71"/>
      <c r="AW498" s="71"/>
      <c r="AX498" s="71"/>
      <c r="AY498" s="71"/>
      <c r="AZ498" s="71"/>
      <c r="BA498" s="71"/>
      <c r="BB498" s="71"/>
    </row>
    <row r="499" spans="1:54" ht="20">
      <c r="A499" s="71"/>
      <c r="B499" s="71"/>
      <c r="C499" s="71"/>
      <c r="D499" s="71"/>
      <c r="E499" s="71"/>
      <c r="F499" s="71"/>
      <c r="G499" s="71"/>
      <c r="H499" s="71"/>
      <c r="I499" s="71"/>
      <c r="J499" s="71"/>
      <c r="K499" s="71"/>
      <c r="L499" s="71"/>
      <c r="M499" s="71"/>
      <c r="N499" s="91"/>
      <c r="O499" s="91"/>
      <c r="P499" s="91"/>
      <c r="Q499" s="91"/>
      <c r="R499" s="91"/>
      <c r="S499" s="9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c r="AP499" s="71"/>
      <c r="AQ499" s="71"/>
      <c r="AR499" s="71"/>
      <c r="AS499" s="71"/>
      <c r="AT499" s="71"/>
      <c r="AU499" s="71"/>
      <c r="AV499" s="71"/>
      <c r="AW499" s="71"/>
      <c r="AX499" s="71"/>
      <c r="AY499" s="71"/>
      <c r="AZ499" s="71"/>
      <c r="BA499" s="71"/>
      <c r="BB499" s="71"/>
    </row>
    <row r="500" spans="1:54" ht="20">
      <c r="A500" s="71"/>
      <c r="B500" s="71"/>
      <c r="C500" s="71"/>
      <c r="D500" s="71"/>
      <c r="E500" s="71"/>
      <c r="F500" s="71"/>
      <c r="G500" s="71"/>
      <c r="H500" s="71"/>
      <c r="I500" s="71"/>
      <c r="J500" s="71"/>
      <c r="K500" s="71"/>
      <c r="L500" s="71"/>
      <c r="M500" s="71"/>
      <c r="N500" s="91"/>
      <c r="O500" s="91"/>
      <c r="P500" s="91"/>
      <c r="Q500" s="91"/>
      <c r="R500" s="91"/>
      <c r="S500" s="9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c r="AP500" s="71"/>
      <c r="AQ500" s="71"/>
      <c r="AR500" s="71"/>
      <c r="AS500" s="71"/>
      <c r="AT500" s="71"/>
      <c r="AU500" s="71"/>
      <c r="AV500" s="71"/>
      <c r="AW500" s="71"/>
      <c r="AX500" s="71"/>
      <c r="AY500" s="71"/>
      <c r="AZ500" s="71"/>
      <c r="BA500" s="71"/>
      <c r="BB500" s="71"/>
    </row>
    <row r="501" spans="1:54" ht="20">
      <c r="A501" s="71"/>
      <c r="B501" s="71"/>
      <c r="C501" s="71"/>
      <c r="D501" s="71"/>
      <c r="E501" s="71"/>
      <c r="F501" s="71"/>
      <c r="G501" s="71"/>
      <c r="H501" s="71"/>
      <c r="I501" s="71"/>
      <c r="J501" s="71"/>
      <c r="K501" s="71"/>
      <c r="L501" s="71"/>
      <c r="M501" s="71"/>
      <c r="N501" s="91"/>
      <c r="O501" s="91"/>
      <c r="P501" s="91"/>
      <c r="Q501" s="91"/>
      <c r="R501" s="91"/>
      <c r="S501" s="9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c r="AP501" s="71"/>
      <c r="AQ501" s="71"/>
      <c r="AR501" s="71"/>
      <c r="AS501" s="71"/>
      <c r="AT501" s="71"/>
      <c r="AU501" s="71"/>
      <c r="AV501" s="71"/>
      <c r="AW501" s="71"/>
      <c r="AX501" s="71"/>
      <c r="AY501" s="71"/>
      <c r="AZ501" s="71"/>
      <c r="BA501" s="71"/>
      <c r="BB501" s="71"/>
    </row>
    <row r="502" spans="1:54" ht="20">
      <c r="A502" s="71"/>
      <c r="B502" s="71"/>
      <c r="C502" s="71"/>
      <c r="D502" s="71"/>
      <c r="E502" s="71"/>
      <c r="F502" s="71"/>
      <c r="G502" s="71"/>
      <c r="H502" s="71"/>
      <c r="I502" s="71"/>
      <c r="J502" s="71"/>
      <c r="K502" s="71"/>
      <c r="L502" s="71"/>
      <c r="M502" s="71"/>
      <c r="N502" s="91"/>
      <c r="O502" s="91"/>
      <c r="P502" s="91"/>
      <c r="Q502" s="91"/>
      <c r="R502" s="91"/>
      <c r="S502" s="9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c r="AP502" s="71"/>
      <c r="AQ502" s="71"/>
      <c r="AR502" s="71"/>
      <c r="AS502" s="71"/>
      <c r="AT502" s="71"/>
      <c r="AU502" s="71"/>
      <c r="AV502" s="71"/>
      <c r="AW502" s="71"/>
      <c r="AX502" s="71"/>
      <c r="AY502" s="71"/>
      <c r="AZ502" s="71"/>
      <c r="BA502" s="71"/>
      <c r="BB502" s="71"/>
    </row>
    <row r="503" spans="1:54" ht="20">
      <c r="A503" s="71"/>
      <c r="B503" s="71"/>
      <c r="C503" s="71"/>
      <c r="D503" s="71"/>
      <c r="E503" s="71"/>
      <c r="F503" s="71"/>
      <c r="G503" s="71"/>
      <c r="H503" s="71"/>
      <c r="I503" s="71"/>
      <c r="J503" s="71"/>
      <c r="K503" s="71"/>
      <c r="L503" s="71"/>
      <c r="M503" s="71"/>
      <c r="N503" s="91"/>
      <c r="O503" s="91"/>
      <c r="P503" s="91"/>
      <c r="Q503" s="91"/>
      <c r="R503" s="91"/>
      <c r="S503" s="9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c r="AP503" s="71"/>
      <c r="AQ503" s="71"/>
      <c r="AR503" s="71"/>
      <c r="AS503" s="71"/>
      <c r="AT503" s="71"/>
      <c r="AU503" s="71"/>
      <c r="AV503" s="71"/>
      <c r="AW503" s="71"/>
      <c r="AX503" s="71"/>
      <c r="AY503" s="71"/>
      <c r="AZ503" s="71"/>
      <c r="BA503" s="71"/>
      <c r="BB503" s="71"/>
    </row>
    <row r="504" spans="1:54" ht="20">
      <c r="A504" s="71"/>
      <c r="B504" s="71"/>
      <c r="C504" s="71"/>
      <c r="D504" s="71"/>
      <c r="E504" s="71"/>
      <c r="F504" s="71"/>
      <c r="G504" s="71"/>
      <c r="H504" s="71"/>
      <c r="I504" s="71"/>
      <c r="J504" s="71"/>
      <c r="K504" s="71"/>
      <c r="L504" s="71"/>
      <c r="M504" s="71"/>
      <c r="N504" s="91"/>
      <c r="O504" s="91"/>
      <c r="P504" s="91"/>
      <c r="Q504" s="91"/>
      <c r="R504" s="91"/>
      <c r="S504" s="9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c r="AP504" s="71"/>
      <c r="AQ504" s="71"/>
      <c r="AR504" s="71"/>
      <c r="AS504" s="71"/>
      <c r="AT504" s="71"/>
      <c r="AU504" s="71"/>
      <c r="AV504" s="71"/>
      <c r="AW504" s="71"/>
      <c r="AX504" s="71"/>
      <c r="AY504" s="71"/>
      <c r="AZ504" s="71"/>
      <c r="BA504" s="71"/>
      <c r="BB504" s="71"/>
    </row>
    <row r="505" spans="1:54" ht="20">
      <c r="A505" s="71"/>
      <c r="B505" s="71"/>
      <c r="C505" s="71"/>
      <c r="D505" s="71"/>
      <c r="E505" s="71"/>
      <c r="F505" s="71"/>
      <c r="G505" s="71"/>
      <c r="H505" s="71"/>
      <c r="I505" s="71"/>
      <c r="J505" s="71"/>
      <c r="K505" s="71"/>
      <c r="L505" s="71"/>
      <c r="M505" s="71"/>
      <c r="N505" s="91"/>
      <c r="O505" s="91"/>
      <c r="P505" s="91"/>
      <c r="Q505" s="91"/>
      <c r="R505" s="91"/>
      <c r="S505" s="9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c r="AP505" s="71"/>
      <c r="AQ505" s="71"/>
      <c r="AR505" s="71"/>
      <c r="AS505" s="71"/>
      <c r="AT505" s="71"/>
      <c r="AU505" s="71"/>
      <c r="AV505" s="71"/>
      <c r="AW505" s="71"/>
      <c r="AX505" s="71"/>
      <c r="AY505" s="71"/>
      <c r="AZ505" s="71"/>
      <c r="BA505" s="71"/>
      <c r="BB505" s="71"/>
    </row>
    <row r="506" spans="1:54" ht="20">
      <c r="A506" s="71"/>
      <c r="B506" s="71"/>
      <c r="C506" s="71"/>
      <c r="D506" s="71"/>
      <c r="E506" s="71"/>
      <c r="F506" s="71"/>
      <c r="G506" s="71"/>
      <c r="H506" s="71"/>
      <c r="I506" s="71"/>
      <c r="J506" s="71"/>
      <c r="K506" s="71"/>
      <c r="L506" s="71"/>
      <c r="M506" s="71"/>
      <c r="N506" s="91"/>
      <c r="O506" s="91"/>
      <c r="P506" s="91"/>
      <c r="Q506" s="91"/>
      <c r="R506" s="91"/>
      <c r="S506" s="9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c r="AP506" s="71"/>
      <c r="AQ506" s="71"/>
      <c r="AR506" s="71"/>
      <c r="AS506" s="71"/>
      <c r="AT506" s="71"/>
      <c r="AU506" s="71"/>
      <c r="AV506" s="71"/>
      <c r="AW506" s="71"/>
      <c r="AX506" s="71"/>
      <c r="AY506" s="71"/>
      <c r="AZ506" s="71"/>
      <c r="BA506" s="71"/>
      <c r="BB506" s="71"/>
    </row>
    <row r="507" spans="1:54" ht="20">
      <c r="A507" s="71"/>
      <c r="B507" s="71"/>
      <c r="C507" s="71"/>
      <c r="D507" s="71"/>
      <c r="E507" s="71"/>
      <c r="F507" s="71"/>
      <c r="G507" s="71"/>
      <c r="H507" s="71"/>
      <c r="I507" s="71"/>
      <c r="J507" s="71"/>
      <c r="K507" s="71"/>
      <c r="L507" s="71"/>
      <c r="M507" s="71"/>
      <c r="N507" s="91"/>
      <c r="O507" s="91"/>
      <c r="P507" s="91"/>
      <c r="Q507" s="91"/>
      <c r="R507" s="91"/>
      <c r="S507" s="9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c r="AP507" s="71"/>
      <c r="AQ507" s="71"/>
      <c r="AR507" s="71"/>
      <c r="AS507" s="71"/>
      <c r="AT507" s="71"/>
      <c r="AU507" s="71"/>
      <c r="AV507" s="71"/>
      <c r="AW507" s="71"/>
      <c r="AX507" s="71"/>
      <c r="AY507" s="71"/>
      <c r="AZ507" s="71"/>
      <c r="BA507" s="71"/>
      <c r="BB507" s="71"/>
    </row>
    <row r="508" spans="1:54" ht="20">
      <c r="A508" s="71"/>
      <c r="B508" s="71"/>
      <c r="C508" s="71"/>
      <c r="D508" s="71"/>
      <c r="E508" s="71"/>
      <c r="F508" s="71"/>
      <c r="G508" s="71"/>
      <c r="H508" s="71"/>
      <c r="I508" s="71"/>
      <c r="J508" s="71"/>
      <c r="K508" s="71"/>
      <c r="L508" s="71"/>
      <c r="M508" s="71"/>
      <c r="N508" s="91"/>
      <c r="O508" s="91"/>
      <c r="P508" s="91"/>
      <c r="Q508" s="91"/>
      <c r="R508" s="91"/>
      <c r="S508" s="9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c r="AP508" s="71"/>
      <c r="AQ508" s="71"/>
      <c r="AR508" s="71"/>
      <c r="AS508" s="71"/>
      <c r="AT508" s="71"/>
      <c r="AU508" s="71"/>
      <c r="AV508" s="71"/>
      <c r="AW508" s="71"/>
      <c r="AX508" s="71"/>
      <c r="AY508" s="71"/>
      <c r="AZ508" s="71"/>
      <c r="BA508" s="71"/>
      <c r="BB508" s="71"/>
    </row>
    <row r="509" spans="1:54" ht="20">
      <c r="A509" s="71"/>
      <c r="B509" s="71"/>
      <c r="C509" s="71"/>
      <c r="D509" s="71"/>
      <c r="E509" s="71"/>
      <c r="F509" s="71"/>
      <c r="G509" s="71"/>
      <c r="H509" s="71"/>
      <c r="I509" s="71"/>
      <c r="J509" s="71"/>
      <c r="K509" s="71"/>
      <c r="L509" s="71"/>
      <c r="M509" s="71"/>
      <c r="N509" s="91"/>
      <c r="O509" s="91"/>
      <c r="P509" s="91"/>
      <c r="Q509" s="91"/>
      <c r="R509" s="91"/>
      <c r="S509" s="9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c r="AP509" s="71"/>
      <c r="AQ509" s="71"/>
      <c r="AR509" s="71"/>
      <c r="AS509" s="71"/>
      <c r="AT509" s="71"/>
      <c r="AU509" s="71"/>
      <c r="AV509" s="71"/>
      <c r="AW509" s="71"/>
      <c r="AX509" s="71"/>
      <c r="AY509" s="71"/>
      <c r="AZ509" s="71"/>
      <c r="BA509" s="71"/>
      <c r="BB509" s="71"/>
    </row>
    <row r="510" spans="1:54" ht="20">
      <c r="A510" s="71"/>
      <c r="B510" s="71"/>
      <c r="C510" s="71"/>
      <c r="D510" s="71"/>
      <c r="E510" s="71"/>
      <c r="F510" s="71"/>
      <c r="G510" s="71"/>
      <c r="H510" s="71"/>
      <c r="I510" s="71"/>
      <c r="J510" s="71"/>
      <c r="K510" s="71"/>
      <c r="L510" s="71"/>
      <c r="M510" s="71"/>
      <c r="N510" s="91"/>
      <c r="O510" s="91"/>
      <c r="P510" s="91"/>
      <c r="Q510" s="91"/>
      <c r="R510" s="91"/>
      <c r="S510" s="9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c r="AP510" s="71"/>
      <c r="AQ510" s="71"/>
      <c r="AR510" s="71"/>
      <c r="AS510" s="71"/>
      <c r="AT510" s="71"/>
      <c r="AU510" s="71"/>
      <c r="AV510" s="71"/>
      <c r="AW510" s="71"/>
      <c r="AX510" s="71"/>
      <c r="AY510" s="71"/>
      <c r="AZ510" s="71"/>
      <c r="BA510" s="71"/>
      <c r="BB510" s="71"/>
    </row>
    <row r="511" spans="1:54" ht="20">
      <c r="A511" s="71"/>
      <c r="B511" s="71"/>
      <c r="C511" s="71"/>
      <c r="D511" s="71"/>
      <c r="E511" s="71"/>
      <c r="F511" s="71"/>
      <c r="G511" s="71"/>
      <c r="H511" s="71"/>
      <c r="I511" s="71"/>
      <c r="J511" s="71"/>
      <c r="K511" s="71"/>
      <c r="L511" s="71"/>
      <c r="M511" s="71"/>
      <c r="N511" s="91"/>
      <c r="O511" s="91"/>
      <c r="P511" s="91"/>
      <c r="Q511" s="91"/>
      <c r="R511" s="91"/>
      <c r="S511" s="9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c r="AP511" s="71"/>
      <c r="AQ511" s="71"/>
      <c r="AR511" s="71"/>
      <c r="AS511" s="71"/>
      <c r="AT511" s="71"/>
      <c r="AU511" s="71"/>
      <c r="AV511" s="71"/>
      <c r="AW511" s="71"/>
      <c r="AX511" s="71"/>
      <c r="AY511" s="71"/>
      <c r="AZ511" s="71"/>
      <c r="BA511" s="71"/>
      <c r="BB511" s="71"/>
    </row>
    <row r="512" spans="1:54" ht="20">
      <c r="A512" s="71"/>
      <c r="B512" s="71"/>
      <c r="C512" s="71"/>
      <c r="D512" s="71"/>
      <c r="E512" s="71"/>
      <c r="F512" s="71"/>
      <c r="G512" s="71"/>
      <c r="H512" s="71"/>
      <c r="I512" s="71"/>
      <c r="J512" s="71"/>
      <c r="K512" s="71"/>
      <c r="L512" s="71"/>
      <c r="M512" s="71"/>
      <c r="N512" s="91"/>
      <c r="O512" s="91"/>
      <c r="P512" s="91"/>
      <c r="Q512" s="91"/>
      <c r="R512" s="91"/>
      <c r="S512" s="9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c r="AP512" s="71"/>
      <c r="AQ512" s="71"/>
      <c r="AR512" s="71"/>
      <c r="AS512" s="71"/>
      <c r="AT512" s="71"/>
      <c r="AU512" s="71"/>
      <c r="AV512" s="71"/>
      <c r="AW512" s="71"/>
      <c r="AX512" s="71"/>
      <c r="AY512" s="71"/>
      <c r="AZ512" s="71"/>
      <c r="BA512" s="71"/>
      <c r="BB512" s="71"/>
    </row>
    <row r="513" spans="1:54" ht="20">
      <c r="A513" s="71"/>
      <c r="B513" s="71"/>
      <c r="C513" s="71"/>
      <c r="D513" s="71"/>
      <c r="E513" s="71"/>
      <c r="F513" s="71"/>
      <c r="G513" s="71"/>
      <c r="H513" s="71"/>
      <c r="I513" s="71"/>
      <c r="J513" s="71"/>
      <c r="K513" s="71"/>
      <c r="L513" s="71"/>
      <c r="M513" s="71"/>
      <c r="N513" s="91"/>
      <c r="O513" s="91"/>
      <c r="P513" s="91"/>
      <c r="Q513" s="91"/>
      <c r="R513" s="91"/>
      <c r="S513" s="9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c r="AP513" s="71"/>
      <c r="AQ513" s="71"/>
      <c r="AR513" s="71"/>
      <c r="AS513" s="71"/>
      <c r="AT513" s="71"/>
      <c r="AU513" s="71"/>
      <c r="AV513" s="71"/>
      <c r="AW513" s="71"/>
      <c r="AX513" s="71"/>
      <c r="AY513" s="71"/>
      <c r="AZ513" s="71"/>
      <c r="BA513" s="71"/>
      <c r="BB513" s="71"/>
    </row>
    <row r="514" spans="1:54" ht="20">
      <c r="A514" s="71"/>
      <c r="B514" s="71"/>
      <c r="C514" s="71"/>
      <c r="D514" s="71"/>
      <c r="E514" s="71"/>
      <c r="F514" s="71"/>
      <c r="G514" s="71"/>
      <c r="H514" s="71"/>
      <c r="I514" s="71"/>
      <c r="J514" s="71"/>
      <c r="K514" s="71"/>
      <c r="L514" s="71"/>
      <c r="M514" s="71"/>
      <c r="N514" s="91"/>
      <c r="O514" s="91"/>
      <c r="P514" s="91"/>
      <c r="Q514" s="91"/>
      <c r="R514" s="91"/>
      <c r="S514" s="9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c r="AP514" s="71"/>
      <c r="AQ514" s="71"/>
      <c r="AR514" s="71"/>
      <c r="AS514" s="71"/>
      <c r="AT514" s="71"/>
      <c r="AU514" s="71"/>
      <c r="AV514" s="71"/>
      <c r="AW514" s="71"/>
      <c r="AX514" s="71"/>
      <c r="AY514" s="71"/>
      <c r="AZ514" s="71"/>
      <c r="BA514" s="71"/>
      <c r="BB514" s="71"/>
    </row>
    <row r="515" spans="1:54" ht="20">
      <c r="A515" s="71"/>
      <c r="B515" s="71"/>
      <c r="C515" s="71"/>
      <c r="D515" s="71"/>
      <c r="E515" s="71"/>
      <c r="F515" s="71"/>
      <c r="G515" s="71"/>
      <c r="H515" s="71"/>
      <c r="I515" s="71"/>
      <c r="J515" s="71"/>
      <c r="K515" s="71"/>
      <c r="L515" s="71"/>
      <c r="M515" s="71"/>
      <c r="N515" s="91"/>
      <c r="O515" s="91"/>
      <c r="P515" s="91"/>
      <c r="Q515" s="91"/>
      <c r="R515" s="91"/>
      <c r="S515" s="9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c r="AP515" s="71"/>
      <c r="AQ515" s="71"/>
      <c r="AR515" s="71"/>
      <c r="AS515" s="71"/>
      <c r="AT515" s="71"/>
      <c r="AU515" s="71"/>
      <c r="AV515" s="71"/>
      <c r="AW515" s="71"/>
      <c r="AX515" s="71"/>
      <c r="AY515" s="71"/>
      <c r="AZ515" s="71"/>
      <c r="BA515" s="71"/>
      <c r="BB515" s="71"/>
    </row>
    <row r="516" spans="1:54" ht="20">
      <c r="A516" s="71"/>
      <c r="B516" s="71"/>
      <c r="C516" s="71"/>
      <c r="D516" s="71"/>
      <c r="E516" s="71"/>
      <c r="F516" s="71"/>
      <c r="G516" s="71"/>
      <c r="H516" s="71"/>
      <c r="I516" s="71"/>
      <c r="J516" s="71"/>
      <c r="K516" s="71"/>
      <c r="L516" s="71"/>
      <c r="M516" s="71"/>
      <c r="N516" s="91"/>
      <c r="O516" s="91"/>
      <c r="P516" s="91"/>
      <c r="Q516" s="91"/>
      <c r="R516" s="91"/>
      <c r="S516" s="9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c r="AP516" s="71"/>
      <c r="AQ516" s="71"/>
      <c r="AR516" s="71"/>
      <c r="AS516" s="71"/>
      <c r="AT516" s="71"/>
      <c r="AU516" s="71"/>
      <c r="AV516" s="71"/>
      <c r="AW516" s="71"/>
      <c r="AX516" s="71"/>
      <c r="AY516" s="71"/>
      <c r="AZ516" s="71"/>
      <c r="BA516" s="71"/>
      <c r="BB516" s="71"/>
    </row>
    <row r="517" spans="1:54" ht="20">
      <c r="A517" s="71"/>
      <c r="B517" s="71"/>
      <c r="C517" s="71"/>
      <c r="D517" s="71"/>
      <c r="E517" s="71"/>
      <c r="F517" s="71"/>
      <c r="G517" s="71"/>
      <c r="H517" s="71"/>
      <c r="I517" s="71"/>
      <c r="J517" s="71"/>
      <c r="K517" s="71"/>
      <c r="L517" s="71"/>
      <c r="M517" s="71"/>
      <c r="N517" s="91"/>
      <c r="O517" s="91"/>
      <c r="P517" s="91"/>
      <c r="Q517" s="91"/>
      <c r="R517" s="91"/>
      <c r="S517" s="9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c r="AP517" s="71"/>
      <c r="AQ517" s="71"/>
      <c r="AR517" s="71"/>
      <c r="AS517" s="71"/>
      <c r="AT517" s="71"/>
      <c r="AU517" s="71"/>
      <c r="AV517" s="71"/>
      <c r="AW517" s="71"/>
      <c r="AX517" s="71"/>
      <c r="AY517" s="71"/>
      <c r="AZ517" s="71"/>
      <c r="BA517" s="71"/>
      <c r="BB517" s="71"/>
    </row>
    <row r="518" spans="1:54" ht="20">
      <c r="A518" s="71"/>
      <c r="B518" s="71"/>
      <c r="C518" s="71"/>
      <c r="D518" s="71"/>
      <c r="E518" s="71"/>
      <c r="F518" s="71"/>
      <c r="G518" s="71"/>
      <c r="H518" s="71"/>
      <c r="I518" s="71"/>
      <c r="J518" s="71"/>
      <c r="K518" s="71"/>
      <c r="L518" s="71"/>
      <c r="M518" s="71"/>
      <c r="N518" s="91"/>
      <c r="O518" s="91"/>
      <c r="P518" s="91"/>
      <c r="Q518" s="91"/>
      <c r="R518" s="91"/>
      <c r="S518" s="9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c r="AP518" s="71"/>
      <c r="AQ518" s="71"/>
      <c r="AR518" s="71"/>
      <c r="AS518" s="71"/>
      <c r="AT518" s="71"/>
      <c r="AU518" s="71"/>
      <c r="AV518" s="71"/>
      <c r="AW518" s="71"/>
      <c r="AX518" s="71"/>
      <c r="AY518" s="71"/>
      <c r="AZ518" s="71"/>
      <c r="BA518" s="71"/>
      <c r="BB518" s="71"/>
    </row>
    <row r="519" spans="1:54" ht="20">
      <c r="A519" s="71"/>
      <c r="B519" s="71"/>
      <c r="C519" s="71"/>
      <c r="D519" s="71"/>
      <c r="E519" s="71"/>
      <c r="F519" s="71"/>
      <c r="G519" s="71"/>
      <c r="H519" s="71"/>
      <c r="I519" s="71"/>
      <c r="J519" s="71"/>
      <c r="K519" s="71"/>
      <c r="L519" s="71"/>
      <c r="M519" s="71"/>
      <c r="N519" s="91"/>
      <c r="O519" s="91"/>
      <c r="P519" s="91"/>
      <c r="Q519" s="91"/>
      <c r="R519" s="91"/>
      <c r="S519" s="9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c r="AP519" s="71"/>
      <c r="AQ519" s="71"/>
      <c r="AR519" s="71"/>
      <c r="AS519" s="71"/>
      <c r="AT519" s="71"/>
      <c r="AU519" s="71"/>
      <c r="AV519" s="71"/>
      <c r="AW519" s="71"/>
      <c r="AX519" s="71"/>
      <c r="AY519" s="71"/>
      <c r="AZ519" s="71"/>
      <c r="BA519" s="71"/>
      <c r="BB519" s="71"/>
    </row>
    <row r="520" spans="1:54" ht="20">
      <c r="A520" s="71"/>
      <c r="B520" s="71"/>
      <c r="C520" s="71"/>
      <c r="D520" s="71"/>
      <c r="E520" s="71"/>
      <c r="F520" s="71"/>
      <c r="G520" s="71"/>
      <c r="H520" s="71"/>
      <c r="I520" s="71"/>
      <c r="J520" s="71"/>
      <c r="K520" s="71"/>
      <c r="L520" s="71"/>
      <c r="M520" s="71"/>
      <c r="N520" s="91"/>
      <c r="O520" s="91"/>
      <c r="P520" s="91"/>
      <c r="Q520" s="91"/>
      <c r="R520" s="91"/>
      <c r="S520" s="9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c r="AP520" s="71"/>
      <c r="AQ520" s="71"/>
      <c r="AR520" s="71"/>
      <c r="AS520" s="71"/>
      <c r="AT520" s="71"/>
      <c r="AU520" s="71"/>
      <c r="AV520" s="71"/>
      <c r="AW520" s="71"/>
      <c r="AX520" s="71"/>
      <c r="AY520" s="71"/>
      <c r="AZ520" s="71"/>
      <c r="BA520" s="71"/>
      <c r="BB520" s="71"/>
    </row>
    <row r="521" spans="1:54" ht="20">
      <c r="A521" s="71"/>
      <c r="B521" s="71"/>
      <c r="C521" s="71"/>
      <c r="D521" s="71"/>
      <c r="E521" s="71"/>
      <c r="F521" s="71"/>
      <c r="G521" s="71"/>
      <c r="H521" s="71"/>
      <c r="I521" s="71"/>
      <c r="J521" s="71"/>
      <c r="K521" s="71"/>
      <c r="L521" s="71"/>
      <c r="M521" s="71"/>
      <c r="N521" s="91"/>
      <c r="O521" s="91"/>
      <c r="P521" s="91"/>
      <c r="Q521" s="91"/>
      <c r="R521" s="91"/>
      <c r="S521" s="9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c r="AP521" s="71"/>
      <c r="AQ521" s="71"/>
      <c r="AR521" s="71"/>
      <c r="AS521" s="71"/>
      <c r="AT521" s="71"/>
      <c r="AU521" s="71"/>
      <c r="AV521" s="71"/>
      <c r="AW521" s="71"/>
      <c r="AX521" s="71"/>
      <c r="AY521" s="71"/>
      <c r="AZ521" s="71"/>
      <c r="BA521" s="71"/>
      <c r="BB521" s="71"/>
    </row>
    <row r="522" spans="1:54" ht="20">
      <c r="A522" s="71"/>
      <c r="B522" s="71"/>
      <c r="C522" s="71"/>
      <c r="D522" s="71"/>
      <c r="E522" s="71"/>
      <c r="F522" s="71"/>
      <c r="G522" s="71"/>
      <c r="H522" s="71"/>
      <c r="I522" s="71"/>
      <c r="J522" s="71"/>
      <c r="K522" s="71"/>
      <c r="L522" s="71"/>
      <c r="M522" s="71"/>
      <c r="N522" s="91"/>
      <c r="O522" s="91"/>
      <c r="P522" s="91"/>
      <c r="Q522" s="91"/>
      <c r="R522" s="91"/>
      <c r="S522" s="9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c r="AP522" s="71"/>
      <c r="AQ522" s="71"/>
      <c r="AR522" s="71"/>
      <c r="AS522" s="71"/>
      <c r="AT522" s="71"/>
      <c r="AU522" s="71"/>
      <c r="AV522" s="71"/>
      <c r="AW522" s="71"/>
      <c r="AX522" s="71"/>
      <c r="AY522" s="71"/>
      <c r="AZ522" s="71"/>
      <c r="BA522" s="71"/>
      <c r="BB522" s="71"/>
    </row>
    <row r="523" spans="1:54" ht="20">
      <c r="A523" s="71"/>
      <c r="B523" s="71"/>
      <c r="C523" s="71"/>
      <c r="D523" s="71"/>
      <c r="E523" s="71"/>
      <c r="F523" s="71"/>
      <c r="G523" s="71"/>
      <c r="H523" s="71"/>
      <c r="I523" s="71"/>
      <c r="J523" s="71"/>
      <c r="K523" s="71"/>
      <c r="L523" s="71"/>
      <c r="M523" s="71"/>
      <c r="N523" s="91"/>
      <c r="O523" s="91"/>
      <c r="P523" s="91"/>
      <c r="Q523" s="91"/>
      <c r="R523" s="91"/>
      <c r="S523" s="9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c r="AP523" s="71"/>
      <c r="AQ523" s="71"/>
      <c r="AR523" s="71"/>
      <c r="AS523" s="71"/>
      <c r="AT523" s="71"/>
      <c r="AU523" s="71"/>
      <c r="AV523" s="71"/>
      <c r="AW523" s="71"/>
      <c r="AX523" s="71"/>
      <c r="AY523" s="71"/>
      <c r="AZ523" s="71"/>
      <c r="BA523" s="71"/>
      <c r="BB523" s="71"/>
    </row>
    <row r="524" spans="1:54" ht="20">
      <c r="A524" s="71"/>
      <c r="B524" s="71"/>
      <c r="C524" s="71"/>
      <c r="D524" s="71"/>
      <c r="E524" s="71"/>
      <c r="F524" s="71"/>
      <c r="G524" s="71"/>
      <c r="H524" s="71"/>
      <c r="I524" s="71"/>
      <c r="J524" s="71"/>
      <c r="K524" s="71"/>
      <c r="L524" s="71"/>
      <c r="M524" s="71"/>
      <c r="N524" s="91"/>
      <c r="O524" s="91"/>
      <c r="P524" s="91"/>
      <c r="Q524" s="91"/>
      <c r="R524" s="91"/>
      <c r="S524" s="9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c r="AP524" s="71"/>
      <c r="AQ524" s="71"/>
      <c r="AR524" s="71"/>
      <c r="AS524" s="71"/>
      <c r="AT524" s="71"/>
      <c r="AU524" s="71"/>
      <c r="AV524" s="71"/>
      <c r="AW524" s="71"/>
      <c r="AX524" s="71"/>
      <c r="AY524" s="71"/>
      <c r="AZ524" s="71"/>
      <c r="BA524" s="71"/>
      <c r="BB524" s="71"/>
    </row>
    <row r="525" spans="1:54" ht="20">
      <c r="A525" s="71"/>
      <c r="B525" s="71"/>
      <c r="C525" s="71"/>
      <c r="D525" s="71"/>
      <c r="E525" s="71"/>
      <c r="F525" s="71"/>
      <c r="G525" s="71"/>
      <c r="H525" s="71"/>
      <c r="I525" s="71"/>
      <c r="J525" s="71"/>
      <c r="K525" s="71"/>
      <c r="L525" s="71"/>
      <c r="M525" s="71"/>
      <c r="N525" s="91"/>
      <c r="O525" s="91"/>
      <c r="P525" s="91"/>
      <c r="Q525" s="91"/>
      <c r="R525" s="91"/>
      <c r="S525" s="9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c r="AP525" s="71"/>
      <c r="AQ525" s="71"/>
      <c r="AR525" s="71"/>
      <c r="AS525" s="71"/>
      <c r="AT525" s="71"/>
      <c r="AU525" s="71"/>
      <c r="AV525" s="71"/>
      <c r="AW525" s="71"/>
      <c r="AX525" s="71"/>
      <c r="AY525" s="71"/>
      <c r="AZ525" s="71"/>
      <c r="BA525" s="71"/>
      <c r="BB525" s="71"/>
    </row>
    <row r="526" spans="1:54" ht="20">
      <c r="A526" s="71"/>
      <c r="B526" s="71"/>
      <c r="C526" s="71"/>
      <c r="D526" s="71"/>
      <c r="E526" s="71"/>
      <c r="F526" s="71"/>
      <c r="G526" s="71"/>
      <c r="H526" s="71"/>
      <c r="I526" s="71"/>
      <c r="J526" s="71"/>
      <c r="K526" s="71"/>
      <c r="L526" s="71"/>
      <c r="M526" s="71"/>
      <c r="N526" s="91"/>
      <c r="O526" s="91"/>
      <c r="P526" s="91"/>
      <c r="Q526" s="91"/>
      <c r="R526" s="91"/>
      <c r="S526" s="9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c r="AP526" s="71"/>
      <c r="AQ526" s="71"/>
      <c r="AR526" s="71"/>
      <c r="AS526" s="71"/>
      <c r="AT526" s="71"/>
      <c r="AU526" s="71"/>
      <c r="AV526" s="71"/>
      <c r="AW526" s="71"/>
      <c r="AX526" s="71"/>
      <c r="AY526" s="71"/>
      <c r="AZ526" s="71"/>
      <c r="BA526" s="71"/>
      <c r="BB526" s="71"/>
    </row>
    <row r="527" spans="1:54" ht="20">
      <c r="A527" s="71"/>
      <c r="B527" s="71"/>
      <c r="C527" s="71"/>
      <c r="D527" s="71"/>
      <c r="E527" s="71"/>
      <c r="F527" s="71"/>
      <c r="G527" s="71"/>
      <c r="H527" s="71"/>
      <c r="I527" s="71"/>
      <c r="J527" s="71"/>
      <c r="K527" s="71"/>
      <c r="L527" s="71"/>
      <c r="M527" s="71"/>
      <c r="N527" s="91"/>
      <c r="O527" s="91"/>
      <c r="P527" s="91"/>
      <c r="Q527" s="91"/>
      <c r="R527" s="91"/>
      <c r="S527" s="9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c r="AP527" s="71"/>
      <c r="AQ527" s="71"/>
      <c r="AR527" s="71"/>
      <c r="AS527" s="71"/>
      <c r="AT527" s="71"/>
      <c r="AU527" s="71"/>
      <c r="AV527" s="71"/>
      <c r="AW527" s="71"/>
      <c r="AX527" s="71"/>
      <c r="AY527" s="71"/>
      <c r="AZ527" s="71"/>
      <c r="BA527" s="71"/>
      <c r="BB527" s="71"/>
    </row>
    <row r="528" spans="1:54" ht="20">
      <c r="A528" s="71"/>
      <c r="B528" s="71"/>
      <c r="C528" s="71"/>
      <c r="D528" s="71"/>
      <c r="E528" s="71"/>
      <c r="F528" s="71"/>
      <c r="G528" s="71"/>
      <c r="H528" s="71"/>
      <c r="I528" s="71"/>
      <c r="J528" s="71"/>
      <c r="K528" s="71"/>
      <c r="L528" s="71"/>
      <c r="M528" s="71"/>
      <c r="N528" s="91"/>
      <c r="O528" s="91"/>
      <c r="P528" s="91"/>
      <c r="Q528" s="91"/>
      <c r="R528" s="91"/>
      <c r="S528" s="9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c r="AP528" s="71"/>
      <c r="AQ528" s="71"/>
      <c r="AR528" s="71"/>
      <c r="AS528" s="71"/>
      <c r="AT528" s="71"/>
      <c r="AU528" s="71"/>
      <c r="AV528" s="71"/>
      <c r="AW528" s="71"/>
      <c r="AX528" s="71"/>
      <c r="AY528" s="71"/>
      <c r="AZ528" s="71"/>
      <c r="BA528" s="71"/>
      <c r="BB528" s="71"/>
    </row>
    <row r="529" spans="1:54" ht="20">
      <c r="A529" s="71"/>
      <c r="B529" s="71"/>
      <c r="C529" s="71"/>
      <c r="D529" s="71"/>
      <c r="E529" s="71"/>
      <c r="F529" s="71"/>
      <c r="G529" s="71"/>
      <c r="H529" s="71"/>
      <c r="I529" s="71"/>
      <c r="J529" s="71"/>
      <c r="K529" s="71"/>
      <c r="L529" s="71"/>
      <c r="M529" s="71"/>
      <c r="N529" s="91"/>
      <c r="O529" s="91"/>
      <c r="P529" s="91"/>
      <c r="Q529" s="91"/>
      <c r="R529" s="91"/>
      <c r="S529" s="9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c r="AP529" s="71"/>
      <c r="AQ529" s="71"/>
      <c r="AR529" s="71"/>
      <c r="AS529" s="71"/>
      <c r="AT529" s="71"/>
      <c r="AU529" s="71"/>
      <c r="AV529" s="71"/>
      <c r="AW529" s="71"/>
      <c r="AX529" s="71"/>
      <c r="AY529" s="71"/>
      <c r="AZ529" s="71"/>
      <c r="BA529" s="71"/>
      <c r="BB529" s="71"/>
    </row>
    <row r="530" spans="1:54" ht="20">
      <c r="A530" s="71"/>
      <c r="B530" s="71"/>
      <c r="C530" s="71"/>
      <c r="D530" s="71"/>
      <c r="E530" s="71"/>
      <c r="F530" s="71"/>
      <c r="G530" s="71"/>
      <c r="H530" s="71"/>
      <c r="I530" s="71"/>
      <c r="J530" s="71"/>
      <c r="K530" s="71"/>
      <c r="L530" s="71"/>
      <c r="M530" s="71"/>
      <c r="N530" s="91"/>
      <c r="O530" s="91"/>
      <c r="P530" s="91"/>
      <c r="Q530" s="91"/>
      <c r="R530" s="91"/>
      <c r="S530" s="9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c r="AP530" s="71"/>
      <c r="AQ530" s="71"/>
      <c r="AR530" s="71"/>
      <c r="AS530" s="71"/>
      <c r="AT530" s="71"/>
      <c r="AU530" s="71"/>
      <c r="AV530" s="71"/>
      <c r="AW530" s="71"/>
      <c r="AX530" s="71"/>
      <c r="AY530" s="71"/>
      <c r="AZ530" s="71"/>
      <c r="BA530" s="71"/>
      <c r="BB530" s="71"/>
    </row>
    <row r="531" spans="1:54" ht="20">
      <c r="A531" s="71"/>
      <c r="B531" s="71"/>
      <c r="C531" s="71"/>
      <c r="D531" s="71"/>
      <c r="E531" s="71"/>
      <c r="F531" s="71"/>
      <c r="G531" s="71"/>
      <c r="H531" s="71"/>
      <c r="I531" s="71"/>
      <c r="J531" s="71"/>
      <c r="K531" s="71"/>
      <c r="L531" s="71"/>
      <c r="M531" s="71"/>
      <c r="N531" s="91"/>
      <c r="O531" s="91"/>
      <c r="P531" s="91"/>
      <c r="Q531" s="91"/>
      <c r="R531" s="91"/>
      <c r="S531" s="9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c r="AP531" s="71"/>
      <c r="AQ531" s="71"/>
      <c r="AR531" s="71"/>
      <c r="AS531" s="71"/>
      <c r="AT531" s="71"/>
      <c r="AU531" s="71"/>
      <c r="AV531" s="71"/>
      <c r="AW531" s="71"/>
      <c r="AX531" s="71"/>
      <c r="AY531" s="71"/>
      <c r="AZ531" s="71"/>
      <c r="BA531" s="71"/>
      <c r="BB531" s="71"/>
    </row>
    <row r="532" spans="1:54" ht="20">
      <c r="A532" s="71"/>
      <c r="B532" s="71"/>
      <c r="C532" s="71"/>
      <c r="D532" s="71"/>
      <c r="E532" s="71"/>
      <c r="F532" s="71"/>
      <c r="G532" s="71"/>
      <c r="H532" s="71"/>
      <c r="I532" s="71"/>
      <c r="J532" s="71"/>
      <c r="K532" s="71"/>
      <c r="L532" s="71"/>
      <c r="M532" s="71"/>
      <c r="N532" s="91"/>
      <c r="O532" s="91"/>
      <c r="P532" s="91"/>
      <c r="Q532" s="91"/>
      <c r="R532" s="91"/>
      <c r="S532" s="9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c r="AP532" s="71"/>
      <c r="AQ532" s="71"/>
      <c r="AR532" s="71"/>
      <c r="AS532" s="71"/>
      <c r="AT532" s="71"/>
      <c r="AU532" s="71"/>
      <c r="AV532" s="71"/>
      <c r="AW532" s="71"/>
      <c r="AX532" s="71"/>
      <c r="AY532" s="71"/>
      <c r="AZ532" s="71"/>
      <c r="BA532" s="71"/>
      <c r="BB532" s="71"/>
    </row>
    <row r="533" spans="1:54" ht="20">
      <c r="A533" s="71"/>
      <c r="B533" s="71"/>
      <c r="C533" s="71"/>
      <c r="D533" s="71"/>
      <c r="E533" s="71"/>
      <c r="F533" s="71"/>
      <c r="G533" s="71"/>
      <c r="H533" s="71"/>
      <c r="I533" s="71"/>
      <c r="J533" s="71"/>
      <c r="K533" s="71"/>
      <c r="L533" s="71"/>
      <c r="M533" s="71"/>
      <c r="N533" s="91"/>
      <c r="O533" s="91"/>
      <c r="P533" s="91"/>
      <c r="Q533" s="91"/>
      <c r="R533" s="91"/>
      <c r="S533" s="9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c r="AP533" s="71"/>
      <c r="AQ533" s="71"/>
      <c r="AR533" s="71"/>
      <c r="AS533" s="71"/>
      <c r="AT533" s="71"/>
      <c r="AU533" s="71"/>
      <c r="AV533" s="71"/>
      <c r="AW533" s="71"/>
      <c r="AX533" s="71"/>
      <c r="AY533" s="71"/>
      <c r="AZ533" s="71"/>
      <c r="BA533" s="71"/>
      <c r="BB533" s="71"/>
    </row>
    <row r="534" spans="1:54" ht="20">
      <c r="A534" s="71"/>
      <c r="B534" s="71"/>
      <c r="C534" s="71"/>
      <c r="D534" s="71"/>
      <c r="E534" s="71"/>
      <c r="F534" s="71"/>
      <c r="G534" s="71"/>
      <c r="H534" s="71"/>
      <c r="I534" s="71"/>
      <c r="J534" s="71"/>
      <c r="K534" s="71"/>
      <c r="L534" s="71"/>
      <c r="M534" s="71"/>
      <c r="N534" s="91"/>
      <c r="O534" s="91"/>
      <c r="P534" s="91"/>
      <c r="Q534" s="91"/>
      <c r="R534" s="91"/>
      <c r="S534" s="9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c r="AP534" s="71"/>
      <c r="AQ534" s="71"/>
      <c r="AR534" s="71"/>
      <c r="AS534" s="71"/>
      <c r="AT534" s="71"/>
      <c r="AU534" s="71"/>
      <c r="AV534" s="71"/>
      <c r="AW534" s="71"/>
      <c r="AX534" s="71"/>
      <c r="AY534" s="71"/>
      <c r="AZ534" s="71"/>
      <c r="BA534" s="71"/>
      <c r="BB534" s="71"/>
    </row>
    <row r="535" spans="1:54" ht="20">
      <c r="A535" s="71"/>
      <c r="B535" s="71"/>
      <c r="C535" s="71"/>
      <c r="D535" s="71"/>
      <c r="E535" s="71"/>
      <c r="F535" s="71"/>
      <c r="G535" s="71"/>
      <c r="H535" s="71"/>
      <c r="I535" s="71"/>
      <c r="J535" s="71"/>
      <c r="K535" s="71"/>
      <c r="L535" s="71"/>
      <c r="M535" s="71"/>
      <c r="N535" s="91"/>
      <c r="O535" s="91"/>
      <c r="P535" s="91"/>
      <c r="Q535" s="91"/>
      <c r="R535" s="91"/>
      <c r="S535" s="9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c r="AP535" s="71"/>
      <c r="AQ535" s="71"/>
      <c r="AR535" s="71"/>
      <c r="AS535" s="71"/>
      <c r="AT535" s="71"/>
      <c r="AU535" s="71"/>
      <c r="AV535" s="71"/>
      <c r="AW535" s="71"/>
      <c r="AX535" s="71"/>
      <c r="AY535" s="71"/>
      <c r="AZ535" s="71"/>
      <c r="BA535" s="71"/>
      <c r="BB535" s="71"/>
    </row>
    <row r="536" spans="1:54" ht="20">
      <c r="A536" s="71"/>
      <c r="B536" s="71"/>
      <c r="C536" s="71"/>
      <c r="D536" s="71"/>
      <c r="E536" s="71"/>
      <c r="F536" s="71"/>
      <c r="G536" s="71"/>
      <c r="H536" s="71"/>
      <c r="I536" s="71"/>
      <c r="J536" s="71"/>
      <c r="K536" s="71"/>
      <c r="L536" s="71"/>
      <c r="M536" s="71"/>
      <c r="N536" s="91"/>
      <c r="O536" s="91"/>
      <c r="P536" s="91"/>
      <c r="Q536" s="91"/>
      <c r="R536" s="91"/>
      <c r="S536" s="9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c r="AP536" s="71"/>
      <c r="AQ536" s="71"/>
      <c r="AR536" s="71"/>
      <c r="AS536" s="71"/>
      <c r="AT536" s="71"/>
      <c r="AU536" s="71"/>
      <c r="AV536" s="71"/>
      <c r="AW536" s="71"/>
      <c r="AX536" s="71"/>
      <c r="AY536" s="71"/>
      <c r="AZ536" s="71"/>
      <c r="BA536" s="71"/>
      <c r="BB536" s="71"/>
    </row>
    <row r="537" spans="1:54" ht="20">
      <c r="A537" s="71"/>
      <c r="B537" s="71"/>
      <c r="C537" s="71"/>
      <c r="D537" s="71"/>
      <c r="E537" s="71"/>
      <c r="F537" s="71"/>
      <c r="G537" s="71"/>
      <c r="H537" s="71"/>
      <c r="I537" s="71"/>
      <c r="J537" s="71"/>
      <c r="K537" s="71"/>
      <c r="L537" s="71"/>
      <c r="M537" s="71"/>
      <c r="N537" s="91"/>
      <c r="O537" s="91"/>
      <c r="P537" s="91"/>
      <c r="Q537" s="91"/>
      <c r="R537" s="91"/>
      <c r="S537" s="9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c r="AP537" s="71"/>
      <c r="AQ537" s="71"/>
      <c r="AR537" s="71"/>
      <c r="AS537" s="71"/>
      <c r="AT537" s="71"/>
      <c r="AU537" s="71"/>
      <c r="AV537" s="71"/>
      <c r="AW537" s="71"/>
      <c r="AX537" s="71"/>
      <c r="AY537" s="71"/>
      <c r="AZ537" s="71"/>
      <c r="BA537" s="71"/>
      <c r="BB537" s="71"/>
    </row>
    <row r="538" spans="1:54" ht="20">
      <c r="A538" s="71"/>
      <c r="B538" s="71"/>
      <c r="C538" s="71"/>
      <c r="D538" s="71"/>
      <c r="E538" s="71"/>
      <c r="F538" s="71"/>
      <c r="G538" s="71"/>
      <c r="H538" s="71"/>
      <c r="I538" s="71"/>
      <c r="J538" s="71"/>
      <c r="K538" s="71"/>
      <c r="L538" s="71"/>
      <c r="M538" s="71"/>
      <c r="N538" s="91"/>
      <c r="O538" s="91"/>
      <c r="P538" s="91"/>
      <c r="Q538" s="91"/>
      <c r="R538" s="91"/>
      <c r="S538" s="9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c r="AP538" s="71"/>
      <c r="AQ538" s="71"/>
      <c r="AR538" s="71"/>
      <c r="AS538" s="71"/>
      <c r="AT538" s="71"/>
      <c r="AU538" s="71"/>
      <c r="AV538" s="71"/>
      <c r="AW538" s="71"/>
      <c r="AX538" s="71"/>
      <c r="AY538" s="71"/>
      <c r="AZ538" s="71"/>
      <c r="BA538" s="71"/>
      <c r="BB538" s="71"/>
    </row>
    <row r="539" spans="1:54" ht="20">
      <c r="A539" s="71"/>
      <c r="B539" s="71"/>
      <c r="C539" s="71"/>
      <c r="D539" s="71"/>
      <c r="E539" s="71"/>
      <c r="F539" s="71"/>
      <c r="G539" s="71"/>
      <c r="H539" s="71"/>
      <c r="I539" s="71"/>
      <c r="J539" s="71"/>
      <c r="K539" s="71"/>
      <c r="L539" s="71"/>
      <c r="M539" s="71"/>
      <c r="N539" s="91"/>
      <c r="O539" s="91"/>
      <c r="P539" s="91"/>
      <c r="Q539" s="91"/>
      <c r="R539" s="91"/>
      <c r="S539" s="9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c r="AP539" s="71"/>
      <c r="AQ539" s="71"/>
      <c r="AR539" s="71"/>
      <c r="AS539" s="71"/>
      <c r="AT539" s="71"/>
      <c r="AU539" s="71"/>
      <c r="AV539" s="71"/>
      <c r="AW539" s="71"/>
      <c r="AX539" s="71"/>
      <c r="AY539" s="71"/>
      <c r="AZ539" s="71"/>
      <c r="BA539" s="71"/>
      <c r="BB539" s="71"/>
    </row>
    <row r="540" spans="1:54" ht="20">
      <c r="A540" s="71"/>
      <c r="B540" s="71"/>
      <c r="C540" s="71"/>
      <c r="D540" s="71"/>
      <c r="E540" s="71"/>
      <c r="F540" s="71"/>
      <c r="G540" s="71"/>
      <c r="H540" s="71"/>
      <c r="I540" s="71"/>
      <c r="J540" s="71"/>
      <c r="K540" s="71"/>
      <c r="L540" s="71"/>
      <c r="M540" s="71"/>
      <c r="N540" s="91"/>
      <c r="O540" s="91"/>
      <c r="P540" s="91"/>
      <c r="Q540" s="91"/>
      <c r="R540" s="91"/>
      <c r="S540" s="9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c r="AP540" s="71"/>
      <c r="AQ540" s="71"/>
      <c r="AR540" s="71"/>
      <c r="AS540" s="71"/>
      <c r="AT540" s="71"/>
      <c r="AU540" s="71"/>
      <c r="AV540" s="71"/>
      <c r="AW540" s="71"/>
      <c r="AX540" s="71"/>
      <c r="AY540" s="71"/>
      <c r="AZ540" s="71"/>
      <c r="BA540" s="71"/>
      <c r="BB540" s="71"/>
    </row>
    <row r="541" spans="1:54" ht="20">
      <c r="A541" s="71"/>
      <c r="B541" s="71"/>
      <c r="C541" s="71"/>
      <c r="D541" s="71"/>
      <c r="E541" s="71"/>
      <c r="F541" s="71"/>
      <c r="G541" s="71"/>
      <c r="H541" s="71"/>
      <c r="I541" s="71"/>
      <c r="J541" s="71"/>
      <c r="K541" s="71"/>
      <c r="L541" s="71"/>
      <c r="M541" s="71"/>
      <c r="N541" s="91"/>
      <c r="O541" s="91"/>
      <c r="P541" s="91"/>
      <c r="Q541" s="91"/>
      <c r="R541" s="91"/>
      <c r="S541" s="9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c r="AP541" s="71"/>
      <c r="AQ541" s="71"/>
      <c r="AR541" s="71"/>
      <c r="AS541" s="71"/>
      <c r="AT541" s="71"/>
      <c r="AU541" s="71"/>
      <c r="AV541" s="71"/>
      <c r="AW541" s="71"/>
      <c r="AX541" s="71"/>
      <c r="AY541" s="71"/>
      <c r="AZ541" s="71"/>
      <c r="BA541" s="71"/>
      <c r="BB541" s="71"/>
    </row>
    <row r="542" spans="1:54" ht="20">
      <c r="A542" s="71"/>
      <c r="B542" s="71"/>
      <c r="C542" s="71"/>
      <c r="D542" s="71"/>
      <c r="E542" s="71"/>
      <c r="F542" s="71"/>
      <c r="G542" s="71"/>
      <c r="H542" s="71"/>
      <c r="I542" s="71"/>
      <c r="J542" s="71"/>
      <c r="K542" s="71"/>
      <c r="L542" s="71"/>
      <c r="M542" s="71"/>
      <c r="N542" s="91"/>
      <c r="O542" s="91"/>
      <c r="P542" s="91"/>
      <c r="Q542" s="91"/>
      <c r="R542" s="91"/>
      <c r="S542" s="9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c r="AP542" s="71"/>
      <c r="AQ542" s="71"/>
      <c r="AR542" s="71"/>
      <c r="AS542" s="71"/>
      <c r="AT542" s="71"/>
      <c r="AU542" s="71"/>
      <c r="AV542" s="71"/>
      <c r="AW542" s="71"/>
      <c r="AX542" s="71"/>
      <c r="AY542" s="71"/>
      <c r="AZ542" s="71"/>
      <c r="BA542" s="71"/>
      <c r="BB542" s="71"/>
    </row>
    <row r="543" spans="1:54" ht="20">
      <c r="A543" s="71"/>
      <c r="B543" s="71"/>
      <c r="C543" s="71"/>
      <c r="D543" s="71"/>
      <c r="E543" s="71"/>
      <c r="F543" s="71"/>
      <c r="G543" s="71"/>
      <c r="H543" s="71"/>
      <c r="I543" s="71"/>
      <c r="J543" s="71"/>
      <c r="K543" s="71"/>
      <c r="L543" s="71"/>
      <c r="M543" s="71"/>
      <c r="N543" s="91"/>
      <c r="O543" s="91"/>
      <c r="P543" s="91"/>
      <c r="Q543" s="91"/>
      <c r="R543" s="91"/>
      <c r="S543" s="9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c r="AP543" s="71"/>
      <c r="AQ543" s="71"/>
      <c r="AR543" s="71"/>
      <c r="AS543" s="71"/>
      <c r="AT543" s="71"/>
      <c r="AU543" s="71"/>
      <c r="AV543" s="71"/>
      <c r="AW543" s="71"/>
      <c r="AX543" s="71"/>
      <c r="AY543" s="71"/>
      <c r="AZ543" s="71"/>
      <c r="BA543" s="71"/>
      <c r="BB543" s="71"/>
    </row>
    <row r="544" spans="1:54" ht="20">
      <c r="A544" s="71"/>
      <c r="B544" s="71"/>
      <c r="C544" s="71"/>
      <c r="D544" s="71"/>
      <c r="E544" s="71"/>
      <c r="F544" s="71"/>
      <c r="G544" s="71"/>
      <c r="H544" s="71"/>
      <c r="I544" s="71"/>
      <c r="J544" s="71"/>
      <c r="K544" s="71"/>
      <c r="L544" s="71"/>
      <c r="M544" s="71"/>
      <c r="N544" s="91"/>
      <c r="O544" s="91"/>
      <c r="P544" s="91"/>
      <c r="Q544" s="91"/>
      <c r="R544" s="91"/>
      <c r="S544" s="9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c r="AP544" s="71"/>
      <c r="AQ544" s="71"/>
      <c r="AR544" s="71"/>
      <c r="AS544" s="71"/>
      <c r="AT544" s="71"/>
      <c r="AU544" s="71"/>
      <c r="AV544" s="71"/>
      <c r="AW544" s="71"/>
      <c r="AX544" s="71"/>
      <c r="AY544" s="71"/>
      <c r="AZ544" s="71"/>
      <c r="BA544" s="71"/>
      <c r="BB544" s="71"/>
    </row>
    <row r="545" spans="1:54" ht="20">
      <c r="A545" s="71"/>
      <c r="B545" s="71"/>
      <c r="C545" s="71"/>
      <c r="D545" s="71"/>
      <c r="E545" s="71"/>
      <c r="F545" s="71"/>
      <c r="G545" s="71"/>
      <c r="H545" s="71"/>
      <c r="I545" s="71"/>
      <c r="J545" s="71"/>
      <c r="K545" s="71"/>
      <c r="L545" s="71"/>
      <c r="M545" s="71"/>
      <c r="N545" s="91"/>
      <c r="O545" s="91"/>
      <c r="P545" s="91"/>
      <c r="Q545" s="91"/>
      <c r="R545" s="91"/>
      <c r="S545" s="9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c r="AP545" s="71"/>
      <c r="AQ545" s="71"/>
      <c r="AR545" s="71"/>
      <c r="AS545" s="71"/>
      <c r="AT545" s="71"/>
      <c r="AU545" s="71"/>
      <c r="AV545" s="71"/>
      <c r="AW545" s="71"/>
      <c r="AX545" s="71"/>
      <c r="AY545" s="71"/>
      <c r="AZ545" s="71"/>
      <c r="BA545" s="71"/>
      <c r="BB545" s="71"/>
    </row>
    <row r="546" spans="1:54" ht="20">
      <c r="A546" s="71"/>
      <c r="B546" s="71"/>
      <c r="C546" s="71"/>
      <c r="D546" s="71"/>
      <c r="E546" s="71"/>
      <c r="F546" s="71"/>
      <c r="G546" s="71"/>
      <c r="H546" s="71"/>
      <c r="I546" s="71"/>
      <c r="J546" s="71"/>
      <c r="K546" s="71"/>
      <c r="L546" s="71"/>
      <c r="M546" s="71"/>
      <c r="N546" s="91"/>
      <c r="O546" s="91"/>
      <c r="P546" s="91"/>
      <c r="Q546" s="91"/>
      <c r="R546" s="91"/>
      <c r="S546" s="9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c r="AP546" s="71"/>
      <c r="AQ546" s="71"/>
      <c r="AR546" s="71"/>
      <c r="AS546" s="71"/>
      <c r="AT546" s="71"/>
      <c r="AU546" s="71"/>
      <c r="AV546" s="71"/>
      <c r="AW546" s="71"/>
      <c r="AX546" s="71"/>
      <c r="AY546" s="71"/>
      <c r="AZ546" s="71"/>
      <c r="BA546" s="71"/>
      <c r="BB546" s="71"/>
    </row>
    <row r="547" spans="1:54" ht="20">
      <c r="A547" s="71"/>
      <c r="B547" s="71"/>
      <c r="C547" s="71"/>
      <c r="D547" s="71"/>
      <c r="E547" s="71"/>
      <c r="F547" s="71"/>
      <c r="G547" s="71"/>
      <c r="H547" s="71"/>
      <c r="I547" s="71"/>
      <c r="J547" s="71"/>
      <c r="K547" s="71"/>
      <c r="L547" s="71"/>
      <c r="M547" s="71"/>
      <c r="N547" s="91"/>
      <c r="O547" s="91"/>
      <c r="P547" s="91"/>
      <c r="Q547" s="91"/>
      <c r="R547" s="91"/>
      <c r="S547" s="9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c r="AP547" s="71"/>
      <c r="AQ547" s="71"/>
      <c r="AR547" s="71"/>
      <c r="AS547" s="71"/>
      <c r="AT547" s="71"/>
      <c r="AU547" s="71"/>
      <c r="AV547" s="71"/>
      <c r="AW547" s="71"/>
      <c r="AX547" s="71"/>
      <c r="AY547" s="71"/>
      <c r="AZ547" s="71"/>
      <c r="BA547" s="71"/>
      <c r="BB547" s="71"/>
    </row>
    <row r="548" spans="1:54" ht="20">
      <c r="A548" s="71"/>
      <c r="B548" s="71"/>
      <c r="C548" s="71"/>
      <c r="D548" s="71"/>
      <c r="E548" s="71"/>
      <c r="F548" s="71"/>
      <c r="G548" s="71"/>
      <c r="H548" s="71"/>
      <c r="I548" s="71"/>
      <c r="J548" s="71"/>
      <c r="K548" s="71"/>
      <c r="L548" s="71"/>
      <c r="M548" s="71"/>
      <c r="N548" s="91"/>
      <c r="O548" s="91"/>
      <c r="P548" s="91"/>
      <c r="Q548" s="91"/>
      <c r="R548" s="91"/>
      <c r="S548" s="9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c r="AP548" s="71"/>
      <c r="AQ548" s="71"/>
      <c r="AR548" s="71"/>
      <c r="AS548" s="71"/>
      <c r="AT548" s="71"/>
      <c r="AU548" s="71"/>
      <c r="AV548" s="71"/>
      <c r="AW548" s="71"/>
      <c r="AX548" s="71"/>
      <c r="AY548" s="71"/>
      <c r="AZ548" s="71"/>
      <c r="BA548" s="71"/>
      <c r="BB548" s="71"/>
    </row>
    <row r="549" spans="1:54" ht="20">
      <c r="A549" s="71"/>
      <c r="B549" s="71"/>
      <c r="C549" s="71"/>
      <c r="D549" s="71"/>
      <c r="E549" s="71"/>
      <c r="F549" s="71"/>
      <c r="G549" s="71"/>
      <c r="H549" s="71"/>
      <c r="I549" s="71"/>
      <c r="J549" s="71"/>
      <c r="K549" s="71"/>
      <c r="L549" s="71"/>
      <c r="M549" s="71"/>
      <c r="N549" s="91"/>
      <c r="O549" s="91"/>
      <c r="P549" s="91"/>
      <c r="Q549" s="91"/>
      <c r="R549" s="91"/>
      <c r="S549" s="9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c r="AP549" s="71"/>
      <c r="AQ549" s="71"/>
      <c r="AR549" s="71"/>
      <c r="AS549" s="71"/>
      <c r="AT549" s="71"/>
      <c r="AU549" s="71"/>
      <c r="AV549" s="71"/>
      <c r="AW549" s="71"/>
      <c r="AX549" s="71"/>
      <c r="AY549" s="71"/>
      <c r="AZ549" s="71"/>
      <c r="BA549" s="71"/>
      <c r="BB549" s="71"/>
    </row>
    <row r="550" spans="1:54" ht="20">
      <c r="A550" s="71"/>
      <c r="B550" s="71"/>
      <c r="C550" s="71"/>
      <c r="D550" s="71"/>
      <c r="E550" s="71"/>
      <c r="F550" s="71"/>
      <c r="G550" s="71"/>
      <c r="H550" s="71"/>
      <c r="I550" s="71"/>
      <c r="J550" s="71"/>
      <c r="K550" s="71"/>
      <c r="L550" s="71"/>
      <c r="M550" s="71"/>
      <c r="N550" s="91"/>
      <c r="O550" s="91"/>
      <c r="P550" s="91"/>
      <c r="Q550" s="91"/>
      <c r="R550" s="91"/>
      <c r="S550" s="9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c r="AP550" s="71"/>
      <c r="AQ550" s="71"/>
      <c r="AR550" s="71"/>
      <c r="AS550" s="71"/>
      <c r="AT550" s="71"/>
      <c r="AU550" s="71"/>
      <c r="AV550" s="71"/>
      <c r="AW550" s="71"/>
      <c r="AX550" s="71"/>
      <c r="AY550" s="71"/>
      <c r="AZ550" s="71"/>
      <c r="BA550" s="71"/>
      <c r="BB550" s="71"/>
    </row>
    <row r="551" spans="1:54" ht="20">
      <c r="A551" s="71"/>
      <c r="B551" s="71"/>
      <c r="C551" s="71"/>
      <c r="D551" s="71"/>
      <c r="E551" s="71"/>
      <c r="F551" s="71"/>
      <c r="G551" s="71"/>
      <c r="H551" s="71"/>
      <c r="I551" s="71"/>
      <c r="J551" s="71"/>
      <c r="K551" s="71"/>
      <c r="L551" s="71"/>
      <c r="M551" s="71"/>
      <c r="N551" s="91"/>
      <c r="O551" s="91"/>
      <c r="P551" s="91"/>
      <c r="Q551" s="91"/>
      <c r="R551" s="91"/>
      <c r="S551" s="9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c r="AP551" s="71"/>
      <c r="AQ551" s="71"/>
      <c r="AR551" s="71"/>
      <c r="AS551" s="71"/>
      <c r="AT551" s="71"/>
      <c r="AU551" s="71"/>
      <c r="AV551" s="71"/>
      <c r="AW551" s="71"/>
      <c r="AX551" s="71"/>
      <c r="AY551" s="71"/>
      <c r="AZ551" s="71"/>
      <c r="BA551" s="71"/>
      <c r="BB551" s="71"/>
    </row>
    <row r="552" spans="1:54" ht="20">
      <c r="A552" s="71"/>
      <c r="B552" s="71"/>
      <c r="C552" s="71"/>
      <c r="D552" s="71"/>
      <c r="E552" s="71"/>
      <c r="F552" s="71"/>
      <c r="G552" s="71"/>
      <c r="H552" s="71"/>
      <c r="I552" s="71"/>
      <c r="J552" s="71"/>
      <c r="K552" s="71"/>
      <c r="L552" s="71"/>
      <c r="M552" s="71"/>
      <c r="N552" s="91"/>
      <c r="O552" s="91"/>
      <c r="P552" s="91"/>
      <c r="Q552" s="91"/>
      <c r="R552" s="91"/>
      <c r="S552" s="9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c r="AP552" s="71"/>
      <c r="AQ552" s="71"/>
      <c r="AR552" s="71"/>
      <c r="AS552" s="71"/>
      <c r="AT552" s="71"/>
      <c r="AU552" s="71"/>
      <c r="AV552" s="71"/>
      <c r="AW552" s="71"/>
      <c r="AX552" s="71"/>
      <c r="AY552" s="71"/>
      <c r="AZ552" s="71"/>
      <c r="BA552" s="71"/>
      <c r="BB552" s="71"/>
    </row>
    <row r="553" spans="1:54" ht="20">
      <c r="A553" s="71"/>
      <c r="B553" s="71"/>
      <c r="C553" s="71"/>
      <c r="D553" s="71"/>
      <c r="E553" s="71"/>
      <c r="F553" s="71"/>
      <c r="G553" s="71"/>
      <c r="H553" s="71"/>
      <c r="I553" s="71"/>
      <c r="J553" s="71"/>
      <c r="K553" s="71"/>
      <c r="L553" s="71"/>
      <c r="M553" s="71"/>
      <c r="N553" s="91"/>
      <c r="O553" s="91"/>
      <c r="P553" s="91"/>
      <c r="Q553" s="91"/>
      <c r="R553" s="91"/>
      <c r="S553" s="9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c r="AP553" s="71"/>
      <c r="AQ553" s="71"/>
      <c r="AR553" s="71"/>
      <c r="AS553" s="71"/>
      <c r="AT553" s="71"/>
      <c r="AU553" s="71"/>
      <c r="AV553" s="71"/>
      <c r="AW553" s="71"/>
      <c r="AX553" s="71"/>
      <c r="AY553" s="71"/>
      <c r="AZ553" s="71"/>
      <c r="BA553" s="71"/>
      <c r="BB553" s="71"/>
    </row>
    <row r="554" spans="1:54" ht="20">
      <c r="A554" s="71"/>
      <c r="B554" s="71"/>
      <c r="C554" s="71"/>
      <c r="D554" s="71"/>
      <c r="E554" s="71"/>
      <c r="F554" s="71"/>
      <c r="G554" s="71"/>
      <c r="H554" s="71"/>
      <c r="I554" s="71"/>
      <c r="J554" s="71"/>
      <c r="K554" s="71"/>
      <c r="L554" s="71"/>
      <c r="M554" s="71"/>
      <c r="N554" s="91"/>
      <c r="O554" s="91"/>
      <c r="P554" s="91"/>
      <c r="Q554" s="91"/>
      <c r="R554" s="91"/>
      <c r="S554" s="9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c r="AP554" s="71"/>
      <c r="AQ554" s="71"/>
      <c r="AR554" s="71"/>
      <c r="AS554" s="71"/>
      <c r="AT554" s="71"/>
      <c r="AU554" s="71"/>
      <c r="AV554" s="71"/>
      <c r="AW554" s="71"/>
      <c r="AX554" s="71"/>
      <c r="AY554" s="71"/>
      <c r="AZ554" s="71"/>
      <c r="BA554" s="71"/>
      <c r="BB554" s="71"/>
    </row>
    <row r="555" spans="1:54" ht="20">
      <c r="A555" s="71"/>
      <c r="B555" s="71"/>
      <c r="C555" s="71"/>
      <c r="D555" s="71"/>
      <c r="E555" s="71"/>
      <c r="F555" s="71"/>
      <c r="G555" s="71"/>
      <c r="H555" s="71"/>
      <c r="I555" s="71"/>
      <c r="J555" s="71"/>
      <c r="K555" s="71"/>
      <c r="L555" s="71"/>
      <c r="M555" s="71"/>
      <c r="N555" s="91"/>
      <c r="O555" s="91"/>
      <c r="P555" s="91"/>
      <c r="Q555" s="91"/>
      <c r="R555" s="91"/>
      <c r="S555" s="9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c r="AP555" s="71"/>
      <c r="AQ555" s="71"/>
      <c r="AR555" s="71"/>
      <c r="AS555" s="71"/>
      <c r="AT555" s="71"/>
      <c r="AU555" s="71"/>
      <c r="AV555" s="71"/>
      <c r="AW555" s="71"/>
      <c r="AX555" s="71"/>
      <c r="AY555" s="71"/>
      <c r="AZ555" s="71"/>
      <c r="BA555" s="71"/>
      <c r="BB555" s="71"/>
    </row>
    <row r="556" spans="1:54" ht="20">
      <c r="A556" s="71"/>
      <c r="B556" s="71"/>
      <c r="C556" s="71"/>
      <c r="D556" s="71"/>
      <c r="E556" s="71"/>
      <c r="F556" s="71"/>
      <c r="G556" s="71"/>
      <c r="H556" s="71"/>
      <c r="I556" s="71"/>
      <c r="J556" s="71"/>
      <c r="K556" s="71"/>
      <c r="L556" s="71"/>
      <c r="M556" s="71"/>
      <c r="N556" s="91"/>
      <c r="O556" s="91"/>
      <c r="P556" s="91"/>
      <c r="Q556" s="91"/>
      <c r="R556" s="91"/>
      <c r="S556" s="9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c r="AP556" s="71"/>
      <c r="AQ556" s="71"/>
      <c r="AR556" s="71"/>
      <c r="AS556" s="71"/>
      <c r="AT556" s="71"/>
      <c r="AU556" s="71"/>
      <c r="AV556" s="71"/>
      <c r="AW556" s="71"/>
      <c r="AX556" s="71"/>
      <c r="AY556" s="71"/>
      <c r="AZ556" s="71"/>
      <c r="BA556" s="71"/>
      <c r="BB556" s="71"/>
    </row>
    <row r="557" spans="1:54" ht="20">
      <c r="A557" s="71"/>
      <c r="B557" s="71"/>
      <c r="C557" s="71"/>
      <c r="D557" s="71"/>
      <c r="E557" s="71"/>
      <c r="F557" s="71"/>
      <c r="G557" s="71"/>
      <c r="H557" s="71"/>
      <c r="I557" s="71"/>
      <c r="J557" s="71"/>
      <c r="K557" s="71"/>
      <c r="L557" s="71"/>
      <c r="M557" s="71"/>
      <c r="N557" s="91"/>
      <c r="O557" s="91"/>
      <c r="P557" s="91"/>
      <c r="Q557" s="91"/>
      <c r="R557" s="91"/>
      <c r="S557" s="9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c r="AP557" s="71"/>
      <c r="AQ557" s="71"/>
      <c r="AR557" s="71"/>
      <c r="AS557" s="71"/>
      <c r="AT557" s="71"/>
      <c r="AU557" s="71"/>
      <c r="AV557" s="71"/>
      <c r="AW557" s="71"/>
      <c r="AX557" s="71"/>
      <c r="AY557" s="71"/>
      <c r="AZ557" s="71"/>
      <c r="BA557" s="71"/>
      <c r="BB557" s="71"/>
    </row>
    <row r="558" spans="1:54" ht="20">
      <c r="A558" s="71"/>
      <c r="B558" s="71"/>
      <c r="C558" s="71"/>
      <c r="D558" s="71"/>
      <c r="E558" s="71"/>
      <c r="F558" s="71"/>
      <c r="G558" s="71"/>
      <c r="H558" s="71"/>
      <c r="I558" s="71"/>
      <c r="J558" s="71"/>
      <c r="K558" s="71"/>
      <c r="L558" s="71"/>
      <c r="M558" s="71"/>
      <c r="N558" s="91"/>
      <c r="O558" s="91"/>
      <c r="P558" s="91"/>
      <c r="Q558" s="91"/>
      <c r="R558" s="91"/>
      <c r="S558" s="9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c r="AP558" s="71"/>
      <c r="AQ558" s="71"/>
      <c r="AR558" s="71"/>
      <c r="AS558" s="71"/>
      <c r="AT558" s="71"/>
      <c r="AU558" s="71"/>
      <c r="AV558" s="71"/>
      <c r="AW558" s="71"/>
      <c r="AX558" s="71"/>
      <c r="AY558" s="71"/>
      <c r="AZ558" s="71"/>
      <c r="BA558" s="71"/>
      <c r="BB558" s="71"/>
    </row>
    <row r="559" spans="1:54" ht="20">
      <c r="A559" s="71"/>
      <c r="B559" s="71"/>
      <c r="C559" s="71"/>
      <c r="D559" s="71"/>
      <c r="E559" s="71"/>
      <c r="F559" s="71"/>
      <c r="G559" s="71"/>
      <c r="H559" s="71"/>
      <c r="I559" s="71"/>
      <c r="J559" s="71"/>
      <c r="K559" s="71"/>
      <c r="L559" s="71"/>
      <c r="M559" s="71"/>
      <c r="N559" s="91"/>
      <c r="O559" s="91"/>
      <c r="P559" s="91"/>
      <c r="Q559" s="91"/>
      <c r="R559" s="91"/>
      <c r="S559" s="9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c r="AP559" s="71"/>
      <c r="AQ559" s="71"/>
      <c r="AR559" s="71"/>
      <c r="AS559" s="71"/>
      <c r="AT559" s="71"/>
      <c r="AU559" s="71"/>
      <c r="AV559" s="71"/>
      <c r="AW559" s="71"/>
      <c r="AX559" s="71"/>
      <c r="AY559" s="71"/>
      <c r="AZ559" s="71"/>
      <c r="BA559" s="71"/>
      <c r="BB559" s="71"/>
    </row>
    <row r="560" spans="1:54" ht="20">
      <c r="A560" s="71"/>
      <c r="B560" s="71"/>
      <c r="C560" s="71"/>
      <c r="D560" s="71"/>
      <c r="E560" s="71"/>
      <c r="F560" s="71"/>
      <c r="G560" s="71"/>
      <c r="H560" s="71"/>
      <c r="I560" s="71"/>
      <c r="J560" s="71"/>
      <c r="K560" s="71"/>
      <c r="L560" s="71"/>
      <c r="M560" s="71"/>
      <c r="N560" s="91"/>
      <c r="O560" s="91"/>
      <c r="P560" s="91"/>
      <c r="Q560" s="91"/>
      <c r="R560" s="91"/>
      <c r="S560" s="9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c r="AP560" s="71"/>
      <c r="AQ560" s="71"/>
      <c r="AR560" s="71"/>
      <c r="AS560" s="71"/>
      <c r="AT560" s="71"/>
      <c r="AU560" s="71"/>
      <c r="AV560" s="71"/>
      <c r="AW560" s="71"/>
      <c r="AX560" s="71"/>
      <c r="AY560" s="71"/>
      <c r="AZ560" s="71"/>
      <c r="BA560" s="71"/>
      <c r="BB560" s="71"/>
    </row>
    <row r="561" spans="1:54" ht="20">
      <c r="A561" s="71"/>
      <c r="B561" s="71"/>
      <c r="C561" s="71"/>
      <c r="D561" s="71"/>
      <c r="E561" s="71"/>
      <c r="F561" s="71"/>
      <c r="G561" s="71"/>
      <c r="H561" s="71"/>
      <c r="I561" s="71"/>
      <c r="J561" s="71"/>
      <c r="K561" s="71"/>
      <c r="L561" s="71"/>
      <c r="M561" s="71"/>
      <c r="N561" s="91"/>
      <c r="O561" s="91"/>
      <c r="P561" s="91"/>
      <c r="Q561" s="91"/>
      <c r="R561" s="91"/>
      <c r="S561" s="9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c r="AP561" s="71"/>
      <c r="AQ561" s="71"/>
      <c r="AR561" s="71"/>
      <c r="AS561" s="71"/>
      <c r="AT561" s="71"/>
      <c r="AU561" s="71"/>
      <c r="AV561" s="71"/>
      <c r="AW561" s="71"/>
      <c r="AX561" s="71"/>
      <c r="AY561" s="71"/>
      <c r="AZ561" s="71"/>
      <c r="BA561" s="71"/>
      <c r="BB561" s="71"/>
    </row>
    <row r="562" spans="1:54" ht="20">
      <c r="A562" s="71"/>
      <c r="B562" s="71"/>
      <c r="C562" s="71"/>
      <c r="D562" s="71"/>
      <c r="E562" s="71"/>
      <c r="F562" s="71"/>
      <c r="G562" s="71"/>
      <c r="H562" s="71"/>
      <c r="I562" s="71"/>
      <c r="J562" s="71"/>
      <c r="K562" s="71"/>
      <c r="L562" s="71"/>
      <c r="M562" s="71"/>
      <c r="N562" s="91"/>
      <c r="O562" s="91"/>
      <c r="P562" s="91"/>
      <c r="Q562" s="91"/>
      <c r="R562" s="91"/>
      <c r="S562" s="9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c r="AP562" s="71"/>
      <c r="AQ562" s="71"/>
      <c r="AR562" s="71"/>
      <c r="AS562" s="71"/>
      <c r="AT562" s="71"/>
      <c r="AU562" s="71"/>
      <c r="AV562" s="71"/>
      <c r="AW562" s="71"/>
      <c r="AX562" s="71"/>
      <c r="AY562" s="71"/>
      <c r="AZ562" s="71"/>
      <c r="BA562" s="71"/>
      <c r="BB562" s="71"/>
    </row>
    <row r="563" spans="1:54" ht="20">
      <c r="A563" s="71"/>
      <c r="B563" s="71"/>
      <c r="C563" s="71"/>
      <c r="D563" s="71"/>
      <c r="E563" s="71"/>
      <c r="F563" s="71"/>
      <c r="G563" s="71"/>
      <c r="H563" s="71"/>
      <c r="I563" s="71"/>
      <c r="J563" s="71"/>
      <c r="K563" s="71"/>
      <c r="L563" s="71"/>
      <c r="M563" s="71"/>
      <c r="N563" s="91"/>
      <c r="O563" s="91"/>
      <c r="P563" s="91"/>
      <c r="Q563" s="91"/>
      <c r="R563" s="91"/>
      <c r="S563" s="9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c r="AP563" s="71"/>
      <c r="AQ563" s="71"/>
      <c r="AR563" s="71"/>
      <c r="AS563" s="71"/>
      <c r="AT563" s="71"/>
      <c r="AU563" s="71"/>
      <c r="AV563" s="71"/>
      <c r="AW563" s="71"/>
      <c r="AX563" s="71"/>
      <c r="AY563" s="71"/>
      <c r="AZ563" s="71"/>
      <c r="BA563" s="71"/>
      <c r="BB563" s="71"/>
    </row>
    <row r="564" spans="1:54" ht="20">
      <c r="A564" s="71"/>
      <c r="B564" s="71"/>
      <c r="C564" s="71"/>
      <c r="D564" s="71"/>
      <c r="E564" s="71"/>
      <c r="F564" s="71"/>
      <c r="G564" s="71"/>
      <c r="H564" s="71"/>
      <c r="I564" s="71"/>
      <c r="J564" s="71"/>
      <c r="K564" s="71"/>
      <c r="L564" s="71"/>
      <c r="M564" s="71"/>
      <c r="N564" s="91"/>
      <c r="O564" s="91"/>
      <c r="P564" s="91"/>
      <c r="Q564" s="91"/>
      <c r="R564" s="91"/>
      <c r="S564" s="9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c r="AP564" s="71"/>
      <c r="AQ564" s="71"/>
      <c r="AR564" s="71"/>
      <c r="AS564" s="71"/>
      <c r="AT564" s="71"/>
      <c r="AU564" s="71"/>
      <c r="AV564" s="71"/>
      <c r="AW564" s="71"/>
      <c r="AX564" s="71"/>
      <c r="AY564" s="71"/>
      <c r="AZ564" s="71"/>
      <c r="BA564" s="71"/>
      <c r="BB564" s="71"/>
    </row>
    <row r="565" spans="1:54" ht="20">
      <c r="A565" s="71"/>
      <c r="B565" s="71"/>
      <c r="C565" s="71"/>
      <c r="D565" s="71"/>
      <c r="E565" s="71"/>
      <c r="F565" s="71"/>
      <c r="G565" s="71"/>
      <c r="H565" s="71"/>
      <c r="I565" s="71"/>
      <c r="J565" s="71"/>
      <c r="K565" s="71"/>
      <c r="L565" s="71"/>
      <c r="M565" s="71"/>
      <c r="N565" s="91"/>
      <c r="O565" s="91"/>
      <c r="P565" s="91"/>
      <c r="Q565" s="91"/>
      <c r="R565" s="91"/>
      <c r="S565" s="9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c r="AP565" s="71"/>
      <c r="AQ565" s="71"/>
      <c r="AR565" s="71"/>
      <c r="AS565" s="71"/>
      <c r="AT565" s="71"/>
      <c r="AU565" s="71"/>
      <c r="AV565" s="71"/>
      <c r="AW565" s="71"/>
      <c r="AX565" s="71"/>
      <c r="AY565" s="71"/>
      <c r="AZ565" s="71"/>
      <c r="BA565" s="71"/>
      <c r="BB565" s="71"/>
    </row>
    <row r="566" spans="1:54" ht="20">
      <c r="A566" s="71"/>
      <c r="B566" s="71"/>
      <c r="C566" s="71"/>
      <c r="D566" s="71"/>
      <c r="E566" s="71"/>
      <c r="F566" s="71"/>
      <c r="G566" s="71"/>
      <c r="H566" s="71"/>
      <c r="I566" s="71"/>
      <c r="J566" s="71"/>
      <c r="K566" s="71"/>
      <c r="L566" s="71"/>
      <c r="M566" s="71"/>
      <c r="N566" s="91"/>
      <c r="O566" s="91"/>
      <c r="P566" s="91"/>
      <c r="Q566" s="91"/>
      <c r="R566" s="91"/>
      <c r="S566" s="9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c r="AP566" s="71"/>
      <c r="AQ566" s="71"/>
      <c r="AR566" s="71"/>
      <c r="AS566" s="71"/>
      <c r="AT566" s="71"/>
      <c r="AU566" s="71"/>
      <c r="AV566" s="71"/>
      <c r="AW566" s="71"/>
      <c r="AX566" s="71"/>
      <c r="AY566" s="71"/>
      <c r="AZ566" s="71"/>
      <c r="BA566" s="71"/>
      <c r="BB566" s="71"/>
    </row>
    <row r="567" spans="1:54" ht="20">
      <c r="A567" s="71"/>
      <c r="B567" s="71"/>
      <c r="C567" s="71"/>
      <c r="D567" s="71"/>
      <c r="E567" s="71"/>
      <c r="F567" s="71"/>
      <c r="G567" s="71"/>
      <c r="H567" s="71"/>
      <c r="I567" s="71"/>
      <c r="J567" s="71"/>
      <c r="K567" s="71"/>
      <c r="L567" s="71"/>
      <c r="M567" s="71"/>
      <c r="N567" s="91"/>
      <c r="O567" s="91"/>
      <c r="P567" s="91"/>
      <c r="Q567" s="91"/>
      <c r="R567" s="91"/>
      <c r="S567" s="9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c r="AP567" s="71"/>
      <c r="AQ567" s="71"/>
      <c r="AR567" s="71"/>
      <c r="AS567" s="71"/>
      <c r="AT567" s="71"/>
      <c r="AU567" s="71"/>
      <c r="AV567" s="71"/>
      <c r="AW567" s="71"/>
      <c r="AX567" s="71"/>
      <c r="AY567" s="71"/>
      <c r="AZ567" s="71"/>
      <c r="BA567" s="71"/>
      <c r="BB567" s="71"/>
    </row>
    <row r="568" spans="1:54" ht="20">
      <c r="A568" s="71"/>
      <c r="B568" s="71"/>
      <c r="C568" s="71"/>
      <c r="D568" s="71"/>
      <c r="E568" s="71"/>
      <c r="F568" s="71"/>
      <c r="G568" s="71"/>
      <c r="H568" s="71"/>
      <c r="I568" s="71"/>
      <c r="J568" s="71"/>
      <c r="K568" s="71"/>
      <c r="L568" s="71"/>
      <c r="M568" s="71"/>
      <c r="N568" s="91"/>
      <c r="O568" s="91"/>
      <c r="P568" s="91"/>
      <c r="Q568" s="91"/>
      <c r="R568" s="91"/>
      <c r="S568" s="9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c r="AP568" s="71"/>
      <c r="AQ568" s="71"/>
      <c r="AR568" s="71"/>
      <c r="AS568" s="71"/>
      <c r="AT568" s="71"/>
      <c r="AU568" s="71"/>
      <c r="AV568" s="71"/>
      <c r="AW568" s="71"/>
      <c r="AX568" s="71"/>
      <c r="AY568" s="71"/>
      <c r="AZ568" s="71"/>
      <c r="BA568" s="71"/>
      <c r="BB568" s="71"/>
    </row>
    <row r="569" spans="1:54" ht="20">
      <c r="A569" s="71"/>
      <c r="B569" s="71"/>
      <c r="C569" s="71"/>
      <c r="D569" s="71"/>
      <c r="E569" s="71"/>
      <c r="F569" s="71"/>
      <c r="G569" s="71"/>
      <c r="H569" s="71"/>
      <c r="I569" s="71"/>
      <c r="J569" s="71"/>
      <c r="K569" s="71"/>
      <c r="L569" s="71"/>
      <c r="M569" s="71"/>
      <c r="N569" s="91"/>
      <c r="O569" s="91"/>
      <c r="P569" s="91"/>
      <c r="Q569" s="91"/>
      <c r="R569" s="91"/>
      <c r="S569" s="9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c r="AP569" s="71"/>
      <c r="AQ569" s="71"/>
      <c r="AR569" s="71"/>
      <c r="AS569" s="71"/>
      <c r="AT569" s="71"/>
      <c r="AU569" s="71"/>
      <c r="AV569" s="71"/>
      <c r="AW569" s="71"/>
      <c r="AX569" s="71"/>
      <c r="AY569" s="71"/>
      <c r="AZ569" s="71"/>
      <c r="BA569" s="71"/>
      <c r="BB569" s="71"/>
    </row>
    <row r="570" spans="1:54" ht="20">
      <c r="A570" s="71"/>
      <c r="B570" s="71"/>
      <c r="C570" s="71"/>
      <c r="D570" s="71"/>
      <c r="E570" s="71"/>
      <c r="F570" s="71"/>
      <c r="G570" s="71"/>
      <c r="H570" s="71"/>
      <c r="I570" s="71"/>
      <c r="J570" s="71"/>
      <c r="K570" s="71"/>
      <c r="L570" s="71"/>
      <c r="M570" s="71"/>
      <c r="N570" s="91"/>
      <c r="O570" s="91"/>
      <c r="P570" s="91"/>
      <c r="Q570" s="91"/>
      <c r="R570" s="91"/>
      <c r="S570" s="9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c r="AP570" s="71"/>
      <c r="AQ570" s="71"/>
      <c r="AR570" s="71"/>
      <c r="AS570" s="71"/>
      <c r="AT570" s="71"/>
      <c r="AU570" s="71"/>
      <c r="AV570" s="71"/>
      <c r="AW570" s="71"/>
      <c r="AX570" s="71"/>
      <c r="AY570" s="71"/>
      <c r="AZ570" s="71"/>
      <c r="BA570" s="71"/>
      <c r="BB570" s="71"/>
    </row>
    <row r="571" spans="1:54" ht="20">
      <c r="A571" s="71"/>
      <c r="B571" s="71"/>
      <c r="C571" s="71"/>
      <c r="D571" s="71"/>
      <c r="E571" s="71"/>
      <c r="F571" s="71"/>
      <c r="G571" s="71"/>
      <c r="H571" s="71"/>
      <c r="I571" s="71"/>
      <c r="J571" s="71"/>
      <c r="K571" s="71"/>
      <c r="L571" s="71"/>
      <c r="M571" s="71"/>
      <c r="N571" s="91"/>
      <c r="O571" s="91"/>
      <c r="P571" s="91"/>
      <c r="Q571" s="91"/>
      <c r="R571" s="91"/>
      <c r="S571" s="9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c r="AP571" s="71"/>
      <c r="AQ571" s="71"/>
      <c r="AR571" s="71"/>
      <c r="AS571" s="71"/>
      <c r="AT571" s="71"/>
      <c r="AU571" s="71"/>
      <c r="AV571" s="71"/>
      <c r="AW571" s="71"/>
      <c r="AX571" s="71"/>
      <c r="AY571" s="71"/>
      <c r="AZ571" s="71"/>
      <c r="BA571" s="71"/>
      <c r="BB571" s="71"/>
    </row>
    <row r="572" spans="1:54" ht="20">
      <c r="A572" s="71"/>
      <c r="B572" s="71"/>
      <c r="C572" s="71"/>
      <c r="D572" s="71"/>
      <c r="E572" s="71"/>
      <c r="F572" s="71"/>
      <c r="G572" s="71"/>
      <c r="H572" s="71"/>
      <c r="I572" s="71"/>
      <c r="J572" s="71"/>
      <c r="K572" s="71"/>
      <c r="L572" s="71"/>
      <c r="M572" s="71"/>
      <c r="N572" s="91"/>
      <c r="O572" s="91"/>
      <c r="P572" s="91"/>
      <c r="Q572" s="91"/>
      <c r="R572" s="91"/>
      <c r="S572" s="9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c r="AP572" s="71"/>
      <c r="AQ572" s="71"/>
      <c r="AR572" s="71"/>
      <c r="AS572" s="71"/>
      <c r="AT572" s="71"/>
      <c r="AU572" s="71"/>
      <c r="AV572" s="71"/>
      <c r="AW572" s="71"/>
      <c r="AX572" s="71"/>
      <c r="AY572" s="71"/>
      <c r="AZ572" s="71"/>
      <c r="BA572" s="71"/>
      <c r="BB572" s="71"/>
    </row>
    <row r="573" spans="1:54" ht="20">
      <c r="A573" s="71"/>
      <c r="B573" s="71"/>
      <c r="C573" s="71"/>
      <c r="D573" s="71"/>
      <c r="E573" s="71"/>
      <c r="F573" s="71"/>
      <c r="G573" s="71"/>
      <c r="H573" s="71"/>
      <c r="I573" s="71"/>
      <c r="J573" s="71"/>
      <c r="K573" s="71"/>
      <c r="L573" s="71"/>
      <c r="M573" s="71"/>
      <c r="N573" s="91"/>
      <c r="O573" s="91"/>
      <c r="P573" s="91"/>
      <c r="Q573" s="91"/>
      <c r="R573" s="91"/>
      <c r="S573" s="9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c r="AP573" s="71"/>
      <c r="AQ573" s="71"/>
      <c r="AR573" s="71"/>
      <c r="AS573" s="71"/>
      <c r="AT573" s="71"/>
      <c r="AU573" s="71"/>
      <c r="AV573" s="71"/>
      <c r="AW573" s="71"/>
      <c r="AX573" s="71"/>
      <c r="AY573" s="71"/>
      <c r="AZ573" s="71"/>
      <c r="BA573" s="71"/>
      <c r="BB573" s="71"/>
    </row>
    <row r="574" spans="1:54" ht="20">
      <c r="A574" s="71"/>
      <c r="B574" s="71"/>
      <c r="C574" s="71"/>
      <c r="D574" s="71"/>
      <c r="E574" s="71"/>
      <c r="F574" s="71"/>
      <c r="G574" s="71"/>
      <c r="H574" s="71"/>
      <c r="I574" s="71"/>
      <c r="J574" s="71"/>
      <c r="K574" s="71"/>
      <c r="L574" s="71"/>
      <c r="M574" s="71"/>
      <c r="N574" s="91"/>
      <c r="O574" s="91"/>
      <c r="P574" s="91"/>
      <c r="Q574" s="91"/>
      <c r="R574" s="91"/>
      <c r="S574" s="9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c r="AP574" s="71"/>
      <c r="AQ574" s="71"/>
      <c r="AR574" s="71"/>
      <c r="AS574" s="71"/>
      <c r="AT574" s="71"/>
      <c r="AU574" s="71"/>
      <c r="AV574" s="71"/>
      <c r="AW574" s="71"/>
      <c r="AX574" s="71"/>
      <c r="AY574" s="71"/>
      <c r="AZ574" s="71"/>
      <c r="BA574" s="71"/>
      <c r="BB574" s="71"/>
    </row>
    <row r="575" spans="1:54" ht="20">
      <c r="A575" s="71"/>
      <c r="B575" s="71"/>
      <c r="C575" s="71"/>
      <c r="D575" s="71"/>
      <c r="E575" s="71"/>
      <c r="F575" s="71"/>
      <c r="G575" s="71"/>
      <c r="H575" s="71"/>
      <c r="I575" s="71"/>
      <c r="J575" s="71"/>
      <c r="K575" s="71"/>
      <c r="L575" s="71"/>
      <c r="M575" s="71"/>
      <c r="N575" s="91"/>
      <c r="O575" s="91"/>
      <c r="P575" s="91"/>
      <c r="Q575" s="91"/>
      <c r="R575" s="91"/>
      <c r="S575" s="9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c r="AP575" s="71"/>
      <c r="AQ575" s="71"/>
      <c r="AR575" s="71"/>
      <c r="AS575" s="71"/>
      <c r="AT575" s="71"/>
      <c r="AU575" s="71"/>
      <c r="AV575" s="71"/>
      <c r="AW575" s="71"/>
      <c r="AX575" s="71"/>
      <c r="AY575" s="71"/>
      <c r="AZ575" s="71"/>
      <c r="BA575" s="71"/>
      <c r="BB575" s="71"/>
    </row>
    <row r="576" spans="1:54" ht="20">
      <c r="A576" s="71"/>
      <c r="B576" s="71"/>
      <c r="C576" s="71"/>
      <c r="D576" s="71"/>
      <c r="E576" s="71"/>
      <c r="F576" s="71"/>
      <c r="G576" s="71"/>
      <c r="H576" s="71"/>
      <c r="I576" s="71"/>
      <c r="J576" s="71"/>
      <c r="K576" s="71"/>
      <c r="L576" s="71"/>
      <c r="M576" s="71"/>
      <c r="N576" s="91"/>
      <c r="O576" s="91"/>
      <c r="P576" s="91"/>
      <c r="Q576" s="91"/>
      <c r="R576" s="91"/>
      <c r="S576" s="9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c r="AP576" s="71"/>
      <c r="AQ576" s="71"/>
      <c r="AR576" s="71"/>
      <c r="AS576" s="71"/>
      <c r="AT576" s="71"/>
      <c r="AU576" s="71"/>
      <c r="AV576" s="71"/>
      <c r="AW576" s="71"/>
      <c r="AX576" s="71"/>
      <c r="AY576" s="71"/>
      <c r="AZ576" s="71"/>
      <c r="BA576" s="71"/>
      <c r="BB576" s="71"/>
    </row>
    <row r="577" spans="1:54" ht="20">
      <c r="A577" s="71"/>
      <c r="B577" s="71"/>
      <c r="C577" s="71"/>
      <c r="D577" s="71"/>
      <c r="E577" s="71"/>
      <c r="F577" s="71"/>
      <c r="G577" s="71"/>
      <c r="H577" s="71"/>
      <c r="I577" s="71"/>
      <c r="J577" s="71"/>
      <c r="K577" s="71"/>
      <c r="L577" s="71"/>
      <c r="M577" s="71"/>
      <c r="N577" s="91"/>
      <c r="O577" s="91"/>
      <c r="P577" s="91"/>
      <c r="Q577" s="91"/>
      <c r="R577" s="91"/>
      <c r="S577" s="9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c r="AP577" s="71"/>
      <c r="AQ577" s="71"/>
      <c r="AR577" s="71"/>
      <c r="AS577" s="71"/>
      <c r="AT577" s="71"/>
      <c r="AU577" s="71"/>
      <c r="AV577" s="71"/>
      <c r="AW577" s="71"/>
      <c r="AX577" s="71"/>
      <c r="AY577" s="71"/>
      <c r="AZ577" s="71"/>
      <c r="BA577" s="71"/>
      <c r="BB577" s="71"/>
    </row>
    <row r="578" spans="1:54" ht="20">
      <c r="A578" s="71"/>
      <c r="B578" s="71"/>
      <c r="C578" s="71"/>
      <c r="D578" s="71"/>
      <c r="E578" s="71"/>
      <c r="F578" s="71"/>
      <c r="G578" s="71"/>
      <c r="H578" s="71"/>
      <c r="I578" s="71"/>
      <c r="J578" s="71"/>
      <c r="K578" s="71"/>
      <c r="L578" s="71"/>
      <c r="M578" s="71"/>
      <c r="N578" s="91"/>
      <c r="O578" s="91"/>
      <c r="P578" s="91"/>
      <c r="Q578" s="91"/>
      <c r="R578" s="91"/>
      <c r="S578" s="9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c r="AP578" s="71"/>
      <c r="AQ578" s="71"/>
      <c r="AR578" s="71"/>
      <c r="AS578" s="71"/>
      <c r="AT578" s="71"/>
      <c r="AU578" s="71"/>
      <c r="AV578" s="71"/>
      <c r="AW578" s="71"/>
      <c r="AX578" s="71"/>
      <c r="AY578" s="71"/>
      <c r="AZ578" s="71"/>
      <c r="BA578" s="71"/>
      <c r="BB578" s="71"/>
    </row>
    <row r="579" spans="1:54" ht="20">
      <c r="A579" s="71"/>
      <c r="B579" s="71"/>
      <c r="C579" s="71"/>
      <c r="D579" s="71"/>
      <c r="E579" s="71"/>
      <c r="F579" s="71"/>
      <c r="G579" s="71"/>
      <c r="H579" s="71"/>
      <c r="I579" s="71"/>
      <c r="J579" s="71"/>
      <c r="K579" s="71"/>
      <c r="L579" s="71"/>
      <c r="M579" s="71"/>
      <c r="N579" s="91"/>
      <c r="O579" s="91"/>
      <c r="P579" s="91"/>
      <c r="Q579" s="91"/>
      <c r="R579" s="91"/>
      <c r="S579" s="9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c r="AP579" s="71"/>
      <c r="AQ579" s="71"/>
      <c r="AR579" s="71"/>
      <c r="AS579" s="71"/>
      <c r="AT579" s="71"/>
      <c r="AU579" s="71"/>
      <c r="AV579" s="71"/>
      <c r="AW579" s="71"/>
      <c r="AX579" s="71"/>
      <c r="AY579" s="71"/>
      <c r="AZ579" s="71"/>
      <c r="BA579" s="71"/>
      <c r="BB579" s="71"/>
    </row>
    <row r="580" spans="1:54" ht="20">
      <c r="A580" s="71"/>
      <c r="B580" s="71"/>
      <c r="C580" s="71"/>
      <c r="D580" s="71"/>
      <c r="E580" s="71"/>
      <c r="F580" s="71"/>
      <c r="G580" s="71"/>
      <c r="H580" s="71"/>
      <c r="I580" s="71"/>
      <c r="J580" s="71"/>
      <c r="K580" s="71"/>
      <c r="L580" s="71"/>
      <c r="M580" s="71"/>
      <c r="N580" s="91"/>
      <c r="O580" s="91"/>
      <c r="P580" s="91"/>
      <c r="Q580" s="91"/>
      <c r="R580" s="91"/>
      <c r="S580" s="9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c r="AP580" s="71"/>
      <c r="AQ580" s="71"/>
      <c r="AR580" s="71"/>
      <c r="AS580" s="71"/>
      <c r="AT580" s="71"/>
      <c r="AU580" s="71"/>
      <c r="AV580" s="71"/>
      <c r="AW580" s="71"/>
      <c r="AX580" s="71"/>
      <c r="AY580" s="71"/>
      <c r="AZ580" s="71"/>
      <c r="BA580" s="71"/>
      <c r="BB580" s="71"/>
    </row>
    <row r="581" spans="1:54" ht="20">
      <c r="A581" s="71"/>
      <c r="B581" s="71"/>
      <c r="C581" s="71"/>
      <c r="D581" s="71"/>
      <c r="E581" s="71"/>
      <c r="F581" s="71"/>
      <c r="G581" s="71"/>
      <c r="H581" s="71"/>
      <c r="I581" s="71"/>
      <c r="J581" s="71"/>
      <c r="K581" s="71"/>
      <c r="L581" s="71"/>
      <c r="M581" s="71"/>
      <c r="N581" s="91"/>
      <c r="O581" s="91"/>
      <c r="P581" s="91"/>
      <c r="Q581" s="91"/>
      <c r="R581" s="91"/>
      <c r="S581" s="9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c r="AP581" s="71"/>
      <c r="AQ581" s="71"/>
      <c r="AR581" s="71"/>
      <c r="AS581" s="71"/>
      <c r="AT581" s="71"/>
      <c r="AU581" s="71"/>
      <c r="AV581" s="71"/>
      <c r="AW581" s="71"/>
      <c r="AX581" s="71"/>
      <c r="AY581" s="71"/>
      <c r="AZ581" s="71"/>
      <c r="BA581" s="71"/>
      <c r="BB581" s="71"/>
    </row>
    <row r="582" spans="1:54" ht="20">
      <c r="A582" s="71"/>
      <c r="B582" s="71"/>
      <c r="C582" s="71"/>
      <c r="D582" s="71"/>
      <c r="E582" s="71"/>
      <c r="F582" s="71"/>
      <c r="G582" s="71"/>
      <c r="H582" s="71"/>
      <c r="I582" s="71"/>
      <c r="J582" s="71"/>
      <c r="K582" s="71"/>
      <c r="L582" s="71"/>
      <c r="M582" s="71"/>
      <c r="N582" s="91"/>
      <c r="O582" s="91"/>
      <c r="P582" s="91"/>
      <c r="Q582" s="91"/>
      <c r="R582" s="91"/>
      <c r="S582" s="9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c r="AP582" s="71"/>
      <c r="AQ582" s="71"/>
      <c r="AR582" s="71"/>
      <c r="AS582" s="71"/>
      <c r="AT582" s="71"/>
      <c r="AU582" s="71"/>
      <c r="AV582" s="71"/>
      <c r="AW582" s="71"/>
      <c r="AX582" s="71"/>
      <c r="AY582" s="71"/>
      <c r="AZ582" s="71"/>
      <c r="BA582" s="71"/>
      <c r="BB582" s="71"/>
    </row>
    <row r="583" spans="1:54" ht="20">
      <c r="A583" s="71"/>
      <c r="B583" s="71"/>
      <c r="C583" s="71"/>
      <c r="D583" s="71"/>
      <c r="E583" s="71"/>
      <c r="F583" s="71"/>
      <c r="G583" s="71"/>
      <c r="H583" s="71"/>
      <c r="I583" s="71"/>
      <c r="J583" s="71"/>
      <c r="K583" s="71"/>
      <c r="L583" s="71"/>
      <c r="M583" s="71"/>
      <c r="N583" s="91"/>
      <c r="O583" s="91"/>
      <c r="P583" s="91"/>
      <c r="Q583" s="91"/>
      <c r="R583" s="91"/>
      <c r="S583" s="9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c r="AP583" s="71"/>
      <c r="AQ583" s="71"/>
      <c r="AR583" s="71"/>
      <c r="AS583" s="71"/>
      <c r="AT583" s="71"/>
      <c r="AU583" s="71"/>
      <c r="AV583" s="71"/>
      <c r="AW583" s="71"/>
      <c r="AX583" s="71"/>
      <c r="AY583" s="71"/>
      <c r="AZ583" s="71"/>
      <c r="BA583" s="71"/>
      <c r="BB583" s="71"/>
    </row>
    <row r="584" spans="1:54" ht="20">
      <c r="A584" s="71"/>
      <c r="B584" s="71"/>
      <c r="C584" s="71"/>
      <c r="D584" s="71"/>
      <c r="E584" s="71"/>
      <c r="F584" s="71"/>
      <c r="G584" s="71"/>
      <c r="H584" s="71"/>
      <c r="I584" s="71"/>
      <c r="J584" s="71"/>
      <c r="K584" s="71"/>
      <c r="L584" s="71"/>
      <c r="M584" s="71"/>
      <c r="N584" s="91"/>
      <c r="O584" s="91"/>
      <c r="P584" s="91"/>
      <c r="Q584" s="91"/>
      <c r="R584" s="91"/>
      <c r="S584" s="9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c r="AP584" s="71"/>
      <c r="AQ584" s="71"/>
      <c r="AR584" s="71"/>
      <c r="AS584" s="71"/>
      <c r="AT584" s="71"/>
      <c r="AU584" s="71"/>
      <c r="AV584" s="71"/>
      <c r="AW584" s="71"/>
      <c r="AX584" s="71"/>
      <c r="AY584" s="71"/>
      <c r="AZ584" s="71"/>
      <c r="BA584" s="71"/>
      <c r="BB584" s="71"/>
    </row>
    <row r="585" spans="1:54" ht="20">
      <c r="A585" s="71"/>
      <c r="B585" s="71"/>
      <c r="C585" s="71"/>
      <c r="D585" s="71"/>
      <c r="E585" s="71"/>
      <c r="F585" s="71"/>
      <c r="G585" s="71"/>
      <c r="H585" s="71"/>
      <c r="I585" s="71"/>
      <c r="J585" s="71"/>
      <c r="K585" s="71"/>
      <c r="L585" s="71"/>
      <c r="M585" s="71"/>
      <c r="N585" s="91"/>
      <c r="O585" s="91"/>
      <c r="P585" s="91"/>
      <c r="Q585" s="91"/>
      <c r="R585" s="91"/>
      <c r="S585" s="9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c r="AP585" s="71"/>
      <c r="AQ585" s="71"/>
      <c r="AR585" s="71"/>
      <c r="AS585" s="71"/>
      <c r="AT585" s="71"/>
      <c r="AU585" s="71"/>
      <c r="AV585" s="71"/>
      <c r="AW585" s="71"/>
      <c r="AX585" s="71"/>
      <c r="AY585" s="71"/>
      <c r="AZ585" s="71"/>
      <c r="BA585" s="71"/>
      <c r="BB585" s="71"/>
    </row>
    <row r="586" spans="1:54" ht="20">
      <c r="A586" s="71"/>
      <c r="B586" s="71"/>
      <c r="C586" s="71"/>
      <c r="D586" s="71"/>
      <c r="E586" s="71"/>
      <c r="F586" s="71"/>
      <c r="G586" s="71"/>
      <c r="H586" s="71"/>
      <c r="I586" s="71"/>
      <c r="J586" s="71"/>
      <c r="K586" s="71"/>
      <c r="L586" s="71"/>
      <c r="M586" s="71"/>
      <c r="N586" s="91"/>
      <c r="O586" s="91"/>
      <c r="P586" s="91"/>
      <c r="Q586" s="91"/>
      <c r="R586" s="91"/>
      <c r="S586" s="9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c r="AP586" s="71"/>
      <c r="AQ586" s="71"/>
      <c r="AR586" s="71"/>
      <c r="AS586" s="71"/>
      <c r="AT586" s="71"/>
      <c r="AU586" s="71"/>
      <c r="AV586" s="71"/>
      <c r="AW586" s="71"/>
      <c r="AX586" s="71"/>
      <c r="AY586" s="71"/>
      <c r="AZ586" s="71"/>
      <c r="BA586" s="71"/>
      <c r="BB586" s="71"/>
    </row>
    <row r="587" spans="1:54" ht="20">
      <c r="A587" s="71"/>
      <c r="B587" s="71"/>
      <c r="C587" s="71"/>
      <c r="D587" s="71"/>
      <c r="E587" s="71"/>
      <c r="F587" s="71"/>
      <c r="G587" s="71"/>
      <c r="H587" s="71"/>
      <c r="I587" s="71"/>
      <c r="J587" s="71"/>
      <c r="K587" s="71"/>
      <c r="L587" s="71"/>
      <c r="M587" s="71"/>
      <c r="N587" s="91"/>
      <c r="O587" s="91"/>
      <c r="P587" s="91"/>
      <c r="Q587" s="91"/>
      <c r="R587" s="91"/>
      <c r="S587" s="9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c r="AP587" s="71"/>
      <c r="AQ587" s="71"/>
      <c r="AR587" s="71"/>
      <c r="AS587" s="71"/>
      <c r="AT587" s="71"/>
      <c r="AU587" s="71"/>
      <c r="AV587" s="71"/>
      <c r="AW587" s="71"/>
      <c r="AX587" s="71"/>
      <c r="AY587" s="71"/>
      <c r="AZ587" s="71"/>
      <c r="BA587" s="71"/>
      <c r="BB587" s="71"/>
    </row>
    <row r="588" spans="1:54" ht="20">
      <c r="A588" s="71"/>
      <c r="B588" s="71"/>
      <c r="C588" s="71"/>
      <c r="D588" s="71"/>
      <c r="E588" s="71"/>
      <c r="F588" s="71"/>
      <c r="G588" s="71"/>
      <c r="H588" s="71"/>
      <c r="I588" s="71"/>
      <c r="J588" s="71"/>
      <c r="K588" s="71"/>
      <c r="L588" s="71"/>
      <c r="M588" s="71"/>
      <c r="N588" s="91"/>
      <c r="O588" s="91"/>
      <c r="P588" s="91"/>
      <c r="Q588" s="91"/>
      <c r="R588" s="91"/>
      <c r="S588" s="9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c r="AP588" s="71"/>
      <c r="AQ588" s="71"/>
      <c r="AR588" s="71"/>
      <c r="AS588" s="71"/>
      <c r="AT588" s="71"/>
      <c r="AU588" s="71"/>
      <c r="AV588" s="71"/>
      <c r="AW588" s="71"/>
      <c r="AX588" s="71"/>
      <c r="AY588" s="71"/>
      <c r="AZ588" s="71"/>
      <c r="BA588" s="71"/>
      <c r="BB588" s="71"/>
    </row>
    <row r="589" spans="1:54" ht="20">
      <c r="A589" s="71"/>
      <c r="B589" s="71"/>
      <c r="C589" s="71"/>
      <c r="D589" s="71"/>
      <c r="E589" s="71"/>
      <c r="F589" s="71"/>
      <c r="G589" s="71"/>
      <c r="H589" s="71"/>
      <c r="I589" s="71"/>
      <c r="J589" s="71"/>
      <c r="K589" s="71"/>
      <c r="L589" s="71"/>
      <c r="M589" s="71"/>
      <c r="N589" s="91"/>
      <c r="O589" s="91"/>
      <c r="P589" s="91"/>
      <c r="Q589" s="91"/>
      <c r="R589" s="91"/>
      <c r="S589" s="9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c r="AP589" s="71"/>
      <c r="AQ589" s="71"/>
      <c r="AR589" s="71"/>
      <c r="AS589" s="71"/>
      <c r="AT589" s="71"/>
      <c r="AU589" s="71"/>
      <c r="AV589" s="71"/>
      <c r="AW589" s="71"/>
      <c r="AX589" s="71"/>
      <c r="AY589" s="71"/>
      <c r="AZ589" s="71"/>
      <c r="BA589" s="71"/>
      <c r="BB589" s="71"/>
    </row>
    <row r="590" spans="1:54" ht="20">
      <c r="A590" s="71"/>
      <c r="B590" s="71"/>
      <c r="C590" s="71"/>
      <c r="D590" s="71"/>
      <c r="E590" s="71"/>
      <c r="F590" s="71"/>
      <c r="G590" s="71"/>
      <c r="H590" s="71"/>
      <c r="I590" s="71"/>
      <c r="J590" s="71"/>
      <c r="K590" s="71"/>
      <c r="L590" s="71"/>
      <c r="M590" s="71"/>
      <c r="N590" s="91"/>
      <c r="O590" s="91"/>
      <c r="P590" s="91"/>
      <c r="Q590" s="91"/>
      <c r="R590" s="91"/>
      <c r="S590" s="9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c r="AP590" s="71"/>
      <c r="AQ590" s="71"/>
      <c r="AR590" s="71"/>
      <c r="AS590" s="71"/>
      <c r="AT590" s="71"/>
      <c r="AU590" s="71"/>
      <c r="AV590" s="71"/>
      <c r="AW590" s="71"/>
      <c r="AX590" s="71"/>
      <c r="AY590" s="71"/>
      <c r="AZ590" s="71"/>
      <c r="BA590" s="71"/>
      <c r="BB590" s="71"/>
    </row>
    <row r="591" spans="1:54" ht="20">
      <c r="A591" s="71"/>
      <c r="B591" s="71"/>
      <c r="C591" s="71"/>
      <c r="D591" s="71"/>
      <c r="E591" s="71"/>
      <c r="F591" s="71"/>
      <c r="G591" s="71"/>
      <c r="H591" s="71"/>
      <c r="I591" s="71"/>
      <c r="J591" s="71"/>
      <c r="K591" s="71"/>
      <c r="L591" s="71"/>
      <c r="M591" s="71"/>
      <c r="N591" s="91"/>
      <c r="O591" s="91"/>
      <c r="P591" s="91"/>
      <c r="Q591" s="91"/>
      <c r="R591" s="91"/>
      <c r="S591" s="9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c r="AP591" s="71"/>
      <c r="AQ591" s="71"/>
      <c r="AR591" s="71"/>
      <c r="AS591" s="71"/>
      <c r="AT591" s="71"/>
      <c r="AU591" s="71"/>
      <c r="AV591" s="71"/>
      <c r="AW591" s="71"/>
      <c r="AX591" s="71"/>
      <c r="AY591" s="71"/>
      <c r="AZ591" s="71"/>
      <c r="BA591" s="71"/>
      <c r="BB591" s="71"/>
    </row>
    <row r="592" spans="1:54" ht="20">
      <c r="A592" s="71"/>
      <c r="B592" s="71"/>
      <c r="C592" s="71"/>
      <c r="D592" s="71"/>
      <c r="E592" s="71"/>
      <c r="F592" s="71"/>
      <c r="G592" s="71"/>
      <c r="H592" s="71"/>
      <c r="I592" s="71"/>
      <c r="J592" s="71"/>
      <c r="K592" s="71"/>
      <c r="L592" s="71"/>
      <c r="M592" s="71"/>
      <c r="N592" s="91"/>
      <c r="O592" s="91"/>
      <c r="P592" s="91"/>
      <c r="Q592" s="91"/>
      <c r="R592" s="91"/>
      <c r="S592" s="9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c r="AP592" s="71"/>
      <c r="AQ592" s="71"/>
      <c r="AR592" s="71"/>
      <c r="AS592" s="71"/>
      <c r="AT592" s="71"/>
      <c r="AU592" s="71"/>
      <c r="AV592" s="71"/>
      <c r="AW592" s="71"/>
      <c r="AX592" s="71"/>
      <c r="AY592" s="71"/>
      <c r="AZ592" s="71"/>
      <c r="BA592" s="71"/>
      <c r="BB592" s="71"/>
    </row>
    <row r="593" spans="1:54" ht="20">
      <c r="A593" s="71"/>
      <c r="B593" s="71"/>
      <c r="C593" s="71"/>
      <c r="D593" s="71"/>
      <c r="E593" s="71"/>
      <c r="F593" s="71"/>
      <c r="G593" s="71"/>
      <c r="H593" s="71"/>
      <c r="I593" s="71"/>
      <c r="J593" s="71"/>
      <c r="K593" s="71"/>
      <c r="L593" s="71"/>
      <c r="M593" s="71"/>
      <c r="N593" s="91"/>
      <c r="O593" s="91"/>
      <c r="P593" s="91"/>
      <c r="Q593" s="91"/>
      <c r="R593" s="91"/>
      <c r="S593" s="9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c r="AP593" s="71"/>
      <c r="AQ593" s="71"/>
      <c r="AR593" s="71"/>
      <c r="AS593" s="71"/>
      <c r="AT593" s="71"/>
      <c r="AU593" s="71"/>
      <c r="AV593" s="71"/>
      <c r="AW593" s="71"/>
      <c r="AX593" s="71"/>
      <c r="AY593" s="71"/>
      <c r="AZ593" s="71"/>
      <c r="BA593" s="71"/>
      <c r="BB593" s="71"/>
    </row>
    <row r="594" spans="1:54" ht="20">
      <c r="A594" s="71"/>
      <c r="B594" s="71"/>
      <c r="C594" s="71"/>
      <c r="D594" s="71"/>
      <c r="E594" s="71"/>
      <c r="F594" s="71"/>
      <c r="G594" s="71"/>
      <c r="H594" s="71"/>
      <c r="I594" s="71"/>
      <c r="J594" s="71"/>
      <c r="K594" s="71"/>
      <c r="L594" s="71"/>
      <c r="M594" s="71"/>
      <c r="N594" s="91"/>
      <c r="O594" s="91"/>
      <c r="P594" s="91"/>
      <c r="Q594" s="91"/>
      <c r="R594" s="91"/>
      <c r="S594" s="9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c r="AP594" s="71"/>
      <c r="AQ594" s="71"/>
      <c r="AR594" s="71"/>
      <c r="AS594" s="71"/>
      <c r="AT594" s="71"/>
      <c r="AU594" s="71"/>
      <c r="AV594" s="71"/>
      <c r="AW594" s="71"/>
      <c r="AX594" s="71"/>
      <c r="AY594" s="71"/>
      <c r="AZ594" s="71"/>
      <c r="BA594" s="71"/>
      <c r="BB594" s="71"/>
    </row>
    <row r="595" spans="1:54" ht="20">
      <c r="A595" s="71"/>
      <c r="B595" s="71"/>
      <c r="C595" s="71"/>
      <c r="D595" s="71"/>
      <c r="E595" s="71"/>
      <c r="F595" s="71"/>
      <c r="G595" s="71"/>
      <c r="H595" s="71"/>
      <c r="I595" s="71"/>
      <c r="J595" s="71"/>
      <c r="K595" s="71"/>
      <c r="L595" s="71"/>
      <c r="M595" s="71"/>
      <c r="N595" s="91"/>
      <c r="O595" s="91"/>
      <c r="P595" s="91"/>
      <c r="Q595" s="91"/>
      <c r="R595" s="91"/>
      <c r="S595" s="9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c r="AP595" s="71"/>
      <c r="AQ595" s="71"/>
      <c r="AR595" s="71"/>
      <c r="AS595" s="71"/>
      <c r="AT595" s="71"/>
      <c r="AU595" s="71"/>
      <c r="AV595" s="71"/>
      <c r="AW595" s="71"/>
      <c r="AX595" s="71"/>
      <c r="AY595" s="71"/>
      <c r="AZ595" s="71"/>
      <c r="BA595" s="71"/>
      <c r="BB595" s="71"/>
    </row>
    <row r="596" spans="1:54" ht="20">
      <c r="A596" s="71"/>
      <c r="B596" s="71"/>
      <c r="C596" s="71"/>
      <c r="D596" s="71"/>
      <c r="E596" s="71"/>
      <c r="F596" s="71"/>
      <c r="G596" s="71"/>
      <c r="H596" s="71"/>
      <c r="I596" s="71"/>
      <c r="J596" s="71"/>
      <c r="K596" s="71"/>
      <c r="L596" s="71"/>
      <c r="M596" s="71"/>
      <c r="N596" s="91"/>
      <c r="O596" s="91"/>
      <c r="P596" s="91"/>
      <c r="Q596" s="91"/>
      <c r="R596" s="91"/>
      <c r="S596" s="9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c r="AP596" s="71"/>
      <c r="AQ596" s="71"/>
      <c r="AR596" s="71"/>
      <c r="AS596" s="71"/>
      <c r="AT596" s="71"/>
      <c r="AU596" s="71"/>
      <c r="AV596" s="71"/>
      <c r="AW596" s="71"/>
      <c r="AX596" s="71"/>
      <c r="AY596" s="71"/>
      <c r="AZ596" s="71"/>
      <c r="BA596" s="71"/>
      <c r="BB596" s="71"/>
    </row>
    <row r="597" spans="1:54" ht="20">
      <c r="A597" s="71"/>
      <c r="B597" s="71"/>
      <c r="C597" s="71"/>
      <c r="D597" s="71"/>
      <c r="E597" s="71"/>
      <c r="F597" s="71"/>
      <c r="G597" s="71"/>
      <c r="H597" s="71"/>
      <c r="I597" s="71"/>
      <c r="J597" s="71"/>
      <c r="K597" s="71"/>
      <c r="L597" s="71"/>
      <c r="M597" s="71"/>
      <c r="N597" s="91"/>
      <c r="O597" s="91"/>
      <c r="P597" s="91"/>
      <c r="Q597" s="91"/>
      <c r="R597" s="91"/>
      <c r="S597" s="9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c r="AP597" s="71"/>
      <c r="AQ597" s="71"/>
      <c r="AR597" s="71"/>
      <c r="AS597" s="71"/>
      <c r="AT597" s="71"/>
      <c r="AU597" s="71"/>
      <c r="AV597" s="71"/>
      <c r="AW597" s="71"/>
      <c r="AX597" s="71"/>
      <c r="AY597" s="71"/>
      <c r="AZ597" s="71"/>
      <c r="BA597" s="71"/>
      <c r="BB597" s="71"/>
    </row>
    <row r="598" spans="1:54" ht="20">
      <c r="A598" s="71"/>
      <c r="B598" s="71"/>
      <c r="C598" s="71"/>
      <c r="D598" s="71"/>
      <c r="E598" s="71"/>
      <c r="F598" s="71"/>
      <c r="G598" s="71"/>
      <c r="H598" s="71"/>
      <c r="I598" s="71"/>
      <c r="J598" s="71"/>
      <c r="K598" s="71"/>
      <c r="L598" s="71"/>
      <c r="M598" s="71"/>
      <c r="N598" s="91"/>
      <c r="O598" s="91"/>
      <c r="P598" s="91"/>
      <c r="Q598" s="91"/>
      <c r="R598" s="91"/>
      <c r="S598" s="9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c r="AP598" s="71"/>
      <c r="AQ598" s="71"/>
      <c r="AR598" s="71"/>
      <c r="AS598" s="71"/>
      <c r="AT598" s="71"/>
      <c r="AU598" s="71"/>
      <c r="AV598" s="71"/>
      <c r="AW598" s="71"/>
      <c r="AX598" s="71"/>
      <c r="AY598" s="71"/>
      <c r="AZ598" s="71"/>
      <c r="BA598" s="71"/>
      <c r="BB598" s="71"/>
    </row>
    <row r="599" spans="1:54" ht="20">
      <c r="A599" s="71"/>
      <c r="B599" s="71"/>
      <c r="C599" s="71"/>
      <c r="D599" s="71"/>
      <c r="E599" s="71"/>
      <c r="F599" s="71"/>
      <c r="G599" s="71"/>
      <c r="H599" s="71"/>
      <c r="I599" s="71"/>
      <c r="J599" s="71"/>
      <c r="K599" s="71"/>
      <c r="L599" s="71"/>
      <c r="M599" s="71"/>
      <c r="N599" s="91"/>
      <c r="O599" s="91"/>
      <c r="P599" s="91"/>
      <c r="Q599" s="91"/>
      <c r="R599" s="91"/>
      <c r="S599" s="9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c r="AP599" s="71"/>
      <c r="AQ599" s="71"/>
      <c r="AR599" s="71"/>
      <c r="AS599" s="71"/>
      <c r="AT599" s="71"/>
      <c r="AU599" s="71"/>
      <c r="AV599" s="71"/>
      <c r="AW599" s="71"/>
      <c r="AX599" s="71"/>
      <c r="AY599" s="71"/>
      <c r="AZ599" s="71"/>
      <c r="BA599" s="71"/>
      <c r="BB599" s="71"/>
    </row>
    <row r="600" spans="1:54" ht="20">
      <c r="A600" s="71"/>
      <c r="B600" s="71"/>
      <c r="C600" s="71"/>
      <c r="D600" s="71"/>
      <c r="E600" s="71"/>
      <c r="F600" s="71"/>
      <c r="G600" s="71"/>
      <c r="H600" s="71"/>
      <c r="I600" s="71"/>
      <c r="J600" s="71"/>
      <c r="K600" s="71"/>
      <c r="L600" s="71"/>
      <c r="M600" s="71"/>
      <c r="N600" s="91"/>
      <c r="O600" s="91"/>
      <c r="P600" s="91"/>
      <c r="Q600" s="91"/>
      <c r="R600" s="91"/>
      <c r="S600" s="9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c r="AP600" s="71"/>
      <c r="AQ600" s="71"/>
      <c r="AR600" s="71"/>
      <c r="AS600" s="71"/>
      <c r="AT600" s="71"/>
      <c r="AU600" s="71"/>
      <c r="AV600" s="71"/>
      <c r="AW600" s="71"/>
      <c r="AX600" s="71"/>
      <c r="AY600" s="71"/>
      <c r="AZ600" s="71"/>
      <c r="BA600" s="71"/>
      <c r="BB600" s="71"/>
    </row>
    <row r="601" spans="1:54" ht="20">
      <c r="A601" s="71"/>
      <c r="B601" s="71"/>
      <c r="C601" s="71"/>
      <c r="D601" s="71"/>
      <c r="E601" s="71"/>
      <c r="F601" s="71"/>
      <c r="G601" s="71"/>
      <c r="H601" s="71"/>
      <c r="I601" s="71"/>
      <c r="J601" s="71"/>
      <c r="K601" s="71"/>
      <c r="L601" s="71"/>
      <c r="M601" s="71"/>
      <c r="N601" s="91"/>
      <c r="O601" s="91"/>
      <c r="P601" s="91"/>
      <c r="Q601" s="91"/>
      <c r="R601" s="91"/>
      <c r="S601" s="9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c r="AP601" s="71"/>
      <c r="AQ601" s="71"/>
      <c r="AR601" s="71"/>
      <c r="AS601" s="71"/>
      <c r="AT601" s="71"/>
      <c r="AU601" s="71"/>
      <c r="AV601" s="71"/>
      <c r="AW601" s="71"/>
      <c r="AX601" s="71"/>
      <c r="AY601" s="71"/>
      <c r="AZ601" s="71"/>
      <c r="BA601" s="71"/>
      <c r="BB601" s="71"/>
    </row>
    <row r="602" spans="1:54" ht="20">
      <c r="A602" s="71"/>
      <c r="B602" s="71"/>
      <c r="C602" s="71"/>
      <c r="D602" s="71"/>
      <c r="E602" s="71"/>
      <c r="F602" s="71"/>
      <c r="G602" s="71"/>
      <c r="H602" s="71"/>
      <c r="I602" s="71"/>
      <c r="J602" s="71"/>
      <c r="K602" s="71"/>
      <c r="L602" s="71"/>
      <c r="M602" s="71"/>
      <c r="N602" s="91"/>
      <c r="O602" s="91"/>
      <c r="P602" s="91"/>
      <c r="Q602" s="91"/>
      <c r="R602" s="91"/>
      <c r="S602" s="9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c r="AP602" s="71"/>
      <c r="AQ602" s="71"/>
      <c r="AR602" s="71"/>
      <c r="AS602" s="71"/>
      <c r="AT602" s="71"/>
      <c r="AU602" s="71"/>
      <c r="AV602" s="71"/>
      <c r="AW602" s="71"/>
      <c r="AX602" s="71"/>
      <c r="AY602" s="71"/>
      <c r="AZ602" s="71"/>
      <c r="BA602" s="71"/>
      <c r="BB602" s="71"/>
    </row>
    <row r="603" spans="1:54" ht="20">
      <c r="A603" s="71"/>
      <c r="B603" s="71"/>
      <c r="C603" s="71"/>
      <c r="D603" s="71"/>
      <c r="E603" s="71"/>
      <c r="F603" s="71"/>
      <c r="G603" s="71"/>
      <c r="H603" s="71"/>
      <c r="I603" s="71"/>
      <c r="J603" s="71"/>
      <c r="K603" s="71"/>
      <c r="L603" s="71"/>
      <c r="M603" s="71"/>
      <c r="N603" s="91"/>
      <c r="O603" s="91"/>
      <c r="P603" s="91"/>
      <c r="Q603" s="91"/>
      <c r="R603" s="91"/>
      <c r="S603" s="9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c r="AP603" s="71"/>
      <c r="AQ603" s="71"/>
      <c r="AR603" s="71"/>
      <c r="AS603" s="71"/>
      <c r="AT603" s="71"/>
      <c r="AU603" s="71"/>
      <c r="AV603" s="71"/>
      <c r="AW603" s="71"/>
      <c r="AX603" s="71"/>
      <c r="AY603" s="71"/>
      <c r="AZ603" s="71"/>
      <c r="BA603" s="71"/>
      <c r="BB603" s="71"/>
    </row>
    <row r="604" spans="1:54" ht="20">
      <c r="A604" s="71"/>
      <c r="B604" s="71"/>
      <c r="C604" s="71"/>
      <c r="D604" s="71"/>
      <c r="E604" s="71"/>
      <c r="F604" s="71"/>
      <c r="G604" s="71"/>
      <c r="H604" s="71"/>
      <c r="I604" s="71"/>
      <c r="J604" s="71"/>
      <c r="K604" s="71"/>
      <c r="L604" s="71"/>
      <c r="M604" s="71"/>
      <c r="N604" s="91"/>
      <c r="O604" s="91"/>
      <c r="P604" s="91"/>
      <c r="Q604" s="91"/>
      <c r="R604" s="91"/>
      <c r="S604" s="9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c r="AP604" s="71"/>
      <c r="AQ604" s="71"/>
      <c r="AR604" s="71"/>
      <c r="AS604" s="71"/>
      <c r="AT604" s="71"/>
      <c r="AU604" s="71"/>
      <c r="AV604" s="71"/>
      <c r="AW604" s="71"/>
      <c r="AX604" s="71"/>
      <c r="AY604" s="71"/>
      <c r="AZ604" s="71"/>
      <c r="BA604" s="71"/>
      <c r="BB604" s="71"/>
    </row>
    <row r="605" spans="1:54" ht="20">
      <c r="A605" s="71"/>
      <c r="B605" s="71"/>
      <c r="C605" s="71"/>
      <c r="D605" s="71"/>
      <c r="E605" s="71"/>
      <c r="F605" s="71"/>
      <c r="G605" s="71"/>
      <c r="H605" s="71"/>
      <c r="I605" s="71"/>
      <c r="J605" s="71"/>
      <c r="K605" s="71"/>
      <c r="L605" s="71"/>
      <c r="M605" s="71"/>
      <c r="N605" s="91"/>
      <c r="O605" s="91"/>
      <c r="P605" s="91"/>
      <c r="Q605" s="91"/>
      <c r="R605" s="91"/>
      <c r="S605" s="9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c r="AP605" s="71"/>
      <c r="AQ605" s="71"/>
      <c r="AR605" s="71"/>
      <c r="AS605" s="71"/>
      <c r="AT605" s="71"/>
      <c r="AU605" s="71"/>
      <c r="AV605" s="71"/>
      <c r="AW605" s="71"/>
      <c r="AX605" s="71"/>
      <c r="AY605" s="71"/>
      <c r="AZ605" s="71"/>
      <c r="BA605" s="71"/>
      <c r="BB605" s="71"/>
    </row>
    <row r="606" spans="1:54" ht="20">
      <c r="A606" s="71"/>
      <c r="B606" s="71"/>
      <c r="C606" s="71"/>
      <c r="D606" s="71"/>
      <c r="E606" s="71"/>
      <c r="F606" s="71"/>
      <c r="G606" s="71"/>
      <c r="H606" s="71"/>
      <c r="I606" s="71"/>
      <c r="J606" s="71"/>
      <c r="K606" s="71"/>
      <c r="L606" s="71"/>
      <c r="M606" s="71"/>
      <c r="N606" s="91"/>
      <c r="O606" s="91"/>
      <c r="P606" s="91"/>
      <c r="Q606" s="91"/>
      <c r="R606" s="91"/>
      <c r="S606" s="9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c r="AP606" s="71"/>
      <c r="AQ606" s="71"/>
      <c r="AR606" s="71"/>
      <c r="AS606" s="71"/>
      <c r="AT606" s="71"/>
      <c r="AU606" s="71"/>
      <c r="AV606" s="71"/>
      <c r="AW606" s="71"/>
      <c r="AX606" s="71"/>
      <c r="AY606" s="71"/>
      <c r="AZ606" s="71"/>
      <c r="BA606" s="71"/>
      <c r="BB606" s="71"/>
    </row>
    <row r="607" spans="1:54" ht="20">
      <c r="A607" s="71"/>
      <c r="B607" s="71"/>
      <c r="C607" s="71"/>
      <c r="D607" s="71"/>
      <c r="E607" s="71"/>
      <c r="F607" s="71"/>
      <c r="G607" s="71"/>
      <c r="H607" s="71"/>
      <c r="I607" s="71"/>
      <c r="J607" s="71"/>
      <c r="K607" s="71"/>
      <c r="L607" s="71"/>
      <c r="M607" s="71"/>
      <c r="N607" s="91"/>
      <c r="O607" s="91"/>
      <c r="P607" s="91"/>
      <c r="Q607" s="91"/>
      <c r="R607" s="91"/>
      <c r="S607" s="9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c r="AP607" s="71"/>
      <c r="AQ607" s="71"/>
      <c r="AR607" s="71"/>
      <c r="AS607" s="71"/>
      <c r="AT607" s="71"/>
      <c r="AU607" s="71"/>
      <c r="AV607" s="71"/>
      <c r="AW607" s="71"/>
      <c r="AX607" s="71"/>
      <c r="AY607" s="71"/>
      <c r="AZ607" s="71"/>
      <c r="BA607" s="71"/>
      <c r="BB607" s="71"/>
    </row>
    <row r="608" spans="1:54" ht="20">
      <c r="A608" s="71"/>
      <c r="B608" s="71"/>
      <c r="C608" s="71"/>
      <c r="D608" s="71"/>
      <c r="E608" s="71"/>
      <c r="F608" s="71"/>
      <c r="G608" s="71"/>
      <c r="H608" s="71"/>
      <c r="I608" s="71"/>
      <c r="J608" s="71"/>
      <c r="K608" s="71"/>
      <c r="L608" s="71"/>
      <c r="M608" s="71"/>
      <c r="N608" s="91"/>
      <c r="O608" s="91"/>
      <c r="P608" s="91"/>
      <c r="Q608" s="91"/>
      <c r="R608" s="91"/>
      <c r="S608" s="9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c r="AP608" s="71"/>
      <c r="AQ608" s="71"/>
      <c r="AR608" s="71"/>
      <c r="AS608" s="71"/>
      <c r="AT608" s="71"/>
      <c r="AU608" s="71"/>
      <c r="AV608" s="71"/>
      <c r="AW608" s="71"/>
      <c r="AX608" s="71"/>
      <c r="AY608" s="71"/>
      <c r="AZ608" s="71"/>
      <c r="BA608" s="71"/>
      <c r="BB608" s="71"/>
    </row>
    <row r="609" spans="1:54" ht="20">
      <c r="A609" s="71"/>
      <c r="B609" s="71"/>
      <c r="C609" s="71"/>
      <c r="D609" s="71"/>
      <c r="E609" s="71"/>
      <c r="F609" s="71"/>
      <c r="G609" s="71"/>
      <c r="H609" s="71"/>
      <c r="I609" s="71"/>
      <c r="J609" s="71"/>
      <c r="K609" s="71"/>
      <c r="L609" s="71"/>
      <c r="M609" s="71"/>
      <c r="N609" s="91"/>
      <c r="O609" s="91"/>
      <c r="P609" s="91"/>
      <c r="Q609" s="91"/>
      <c r="R609" s="91"/>
      <c r="S609" s="9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c r="AP609" s="71"/>
      <c r="AQ609" s="71"/>
      <c r="AR609" s="71"/>
      <c r="AS609" s="71"/>
      <c r="AT609" s="71"/>
      <c r="AU609" s="71"/>
      <c r="AV609" s="71"/>
      <c r="AW609" s="71"/>
      <c r="AX609" s="71"/>
      <c r="AY609" s="71"/>
      <c r="AZ609" s="71"/>
      <c r="BA609" s="71"/>
      <c r="BB609" s="71"/>
    </row>
    <row r="610" spans="1:54" ht="20">
      <c r="A610" s="71"/>
      <c r="B610" s="71"/>
      <c r="C610" s="71"/>
      <c r="D610" s="71"/>
      <c r="E610" s="71"/>
      <c r="F610" s="71"/>
      <c r="G610" s="71"/>
      <c r="H610" s="71"/>
      <c r="I610" s="71"/>
      <c r="J610" s="71"/>
      <c r="K610" s="71"/>
      <c r="L610" s="71"/>
      <c r="M610" s="71"/>
      <c r="N610" s="91"/>
      <c r="O610" s="91"/>
      <c r="P610" s="91"/>
      <c r="Q610" s="91"/>
      <c r="R610" s="91"/>
      <c r="S610" s="9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c r="AP610" s="71"/>
      <c r="AQ610" s="71"/>
      <c r="AR610" s="71"/>
      <c r="AS610" s="71"/>
      <c r="AT610" s="71"/>
      <c r="AU610" s="71"/>
      <c r="AV610" s="71"/>
      <c r="AW610" s="71"/>
      <c r="AX610" s="71"/>
      <c r="AY610" s="71"/>
      <c r="AZ610" s="71"/>
      <c r="BA610" s="71"/>
      <c r="BB610" s="71"/>
    </row>
    <row r="611" spans="1:54" ht="20">
      <c r="A611" s="71"/>
      <c r="B611" s="71"/>
      <c r="C611" s="71"/>
      <c r="D611" s="71"/>
      <c r="E611" s="71"/>
      <c r="F611" s="71"/>
      <c r="G611" s="71"/>
      <c r="H611" s="71"/>
      <c r="I611" s="71"/>
      <c r="J611" s="71"/>
      <c r="K611" s="71"/>
      <c r="L611" s="71"/>
      <c r="M611" s="71"/>
      <c r="N611" s="91"/>
      <c r="O611" s="91"/>
      <c r="P611" s="91"/>
      <c r="Q611" s="91"/>
      <c r="R611" s="91"/>
      <c r="S611" s="9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c r="AP611" s="71"/>
      <c r="AQ611" s="71"/>
      <c r="AR611" s="71"/>
      <c r="AS611" s="71"/>
      <c r="AT611" s="71"/>
      <c r="AU611" s="71"/>
      <c r="AV611" s="71"/>
      <c r="AW611" s="71"/>
      <c r="AX611" s="71"/>
      <c r="AY611" s="71"/>
      <c r="AZ611" s="71"/>
      <c r="BA611" s="71"/>
      <c r="BB611" s="71"/>
    </row>
    <row r="612" spans="1:54" ht="20">
      <c r="A612" s="71"/>
      <c r="B612" s="71"/>
      <c r="C612" s="71"/>
      <c r="D612" s="71"/>
      <c r="E612" s="71"/>
      <c r="F612" s="71"/>
      <c r="G612" s="71"/>
      <c r="H612" s="71"/>
      <c r="I612" s="71"/>
      <c r="J612" s="71"/>
      <c r="K612" s="71"/>
      <c r="L612" s="71"/>
      <c r="M612" s="71"/>
      <c r="N612" s="91"/>
      <c r="O612" s="91"/>
      <c r="P612" s="91"/>
      <c r="Q612" s="91"/>
      <c r="R612" s="91"/>
      <c r="S612" s="9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c r="AP612" s="71"/>
      <c r="AQ612" s="71"/>
      <c r="AR612" s="71"/>
      <c r="AS612" s="71"/>
      <c r="AT612" s="71"/>
      <c r="AU612" s="71"/>
      <c r="AV612" s="71"/>
      <c r="AW612" s="71"/>
      <c r="AX612" s="71"/>
      <c r="AY612" s="71"/>
      <c r="AZ612" s="71"/>
      <c r="BA612" s="71"/>
      <c r="BB612" s="71"/>
    </row>
    <row r="613" spans="1:54" ht="20">
      <c r="A613" s="71"/>
      <c r="B613" s="71"/>
      <c r="C613" s="71"/>
      <c r="D613" s="71"/>
      <c r="E613" s="71"/>
      <c r="F613" s="71"/>
      <c r="G613" s="71"/>
      <c r="H613" s="71"/>
      <c r="I613" s="71"/>
      <c r="J613" s="71"/>
      <c r="K613" s="71"/>
      <c r="L613" s="71"/>
      <c r="M613" s="71"/>
      <c r="N613" s="91"/>
      <c r="O613" s="91"/>
      <c r="P613" s="91"/>
      <c r="Q613" s="91"/>
      <c r="R613" s="91"/>
      <c r="S613" s="9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c r="AP613" s="71"/>
      <c r="AQ613" s="71"/>
      <c r="AR613" s="71"/>
      <c r="AS613" s="71"/>
      <c r="AT613" s="71"/>
      <c r="AU613" s="71"/>
      <c r="AV613" s="71"/>
      <c r="AW613" s="71"/>
      <c r="AX613" s="71"/>
      <c r="AY613" s="71"/>
      <c r="AZ613" s="71"/>
      <c r="BA613" s="71"/>
      <c r="BB613" s="71"/>
    </row>
    <row r="614" spans="1:54" ht="20">
      <c r="A614" s="71"/>
      <c r="B614" s="71"/>
      <c r="C614" s="71"/>
      <c r="D614" s="71"/>
      <c r="E614" s="71"/>
      <c r="F614" s="71"/>
      <c r="G614" s="71"/>
      <c r="H614" s="71"/>
      <c r="I614" s="71"/>
      <c r="J614" s="71"/>
      <c r="K614" s="71"/>
      <c r="L614" s="71"/>
      <c r="M614" s="71"/>
      <c r="N614" s="91"/>
      <c r="O614" s="91"/>
      <c r="P614" s="91"/>
      <c r="Q614" s="91"/>
      <c r="R614" s="91"/>
      <c r="S614" s="9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c r="AP614" s="71"/>
      <c r="AQ614" s="71"/>
      <c r="AR614" s="71"/>
      <c r="AS614" s="71"/>
      <c r="AT614" s="71"/>
      <c r="AU614" s="71"/>
      <c r="AV614" s="71"/>
      <c r="AW614" s="71"/>
      <c r="AX614" s="71"/>
      <c r="AY614" s="71"/>
      <c r="AZ614" s="71"/>
      <c r="BA614" s="71"/>
      <c r="BB614" s="71"/>
    </row>
    <row r="615" spans="1:54" ht="20">
      <c r="A615" s="71"/>
      <c r="B615" s="71"/>
      <c r="C615" s="71"/>
      <c r="D615" s="71"/>
      <c r="E615" s="71"/>
      <c r="F615" s="71"/>
      <c r="G615" s="71"/>
      <c r="H615" s="71"/>
      <c r="I615" s="71"/>
      <c r="J615" s="71"/>
      <c r="K615" s="71"/>
      <c r="L615" s="71"/>
      <c r="M615" s="71"/>
      <c r="N615" s="91"/>
      <c r="O615" s="91"/>
      <c r="P615" s="91"/>
      <c r="Q615" s="91"/>
      <c r="R615" s="91"/>
      <c r="S615" s="9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c r="AP615" s="71"/>
      <c r="AQ615" s="71"/>
      <c r="AR615" s="71"/>
      <c r="AS615" s="71"/>
      <c r="AT615" s="71"/>
      <c r="AU615" s="71"/>
      <c r="AV615" s="71"/>
      <c r="AW615" s="71"/>
      <c r="AX615" s="71"/>
      <c r="AY615" s="71"/>
      <c r="AZ615" s="71"/>
      <c r="BA615" s="71"/>
      <c r="BB615" s="71"/>
    </row>
    <row r="616" spans="1:54" ht="20">
      <c r="A616" s="71"/>
      <c r="B616" s="71"/>
      <c r="C616" s="71"/>
      <c r="D616" s="71"/>
      <c r="E616" s="71"/>
      <c r="F616" s="71"/>
      <c r="G616" s="71"/>
      <c r="H616" s="71"/>
      <c r="I616" s="71"/>
      <c r="J616" s="71"/>
      <c r="K616" s="71"/>
      <c r="L616" s="71"/>
      <c r="M616" s="71"/>
      <c r="N616" s="91"/>
      <c r="O616" s="91"/>
      <c r="P616" s="91"/>
      <c r="Q616" s="91"/>
      <c r="R616" s="91"/>
      <c r="S616" s="9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c r="AP616" s="71"/>
      <c r="AQ616" s="71"/>
      <c r="AR616" s="71"/>
      <c r="AS616" s="71"/>
      <c r="AT616" s="71"/>
      <c r="AU616" s="71"/>
      <c r="AV616" s="71"/>
      <c r="AW616" s="71"/>
      <c r="AX616" s="71"/>
      <c r="AY616" s="71"/>
      <c r="AZ616" s="71"/>
      <c r="BA616" s="71"/>
      <c r="BB616" s="71"/>
    </row>
    <row r="617" spans="1:54" ht="20">
      <c r="A617" s="71"/>
      <c r="B617" s="71"/>
      <c r="C617" s="71"/>
      <c r="D617" s="71"/>
      <c r="E617" s="71"/>
      <c r="F617" s="71"/>
      <c r="G617" s="71"/>
      <c r="H617" s="71"/>
      <c r="I617" s="71"/>
      <c r="J617" s="71"/>
      <c r="K617" s="71"/>
      <c r="L617" s="71"/>
      <c r="M617" s="71"/>
      <c r="N617" s="91"/>
      <c r="O617" s="91"/>
      <c r="P617" s="91"/>
      <c r="Q617" s="91"/>
      <c r="R617" s="91"/>
      <c r="S617" s="9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c r="AP617" s="71"/>
      <c r="AQ617" s="71"/>
      <c r="AR617" s="71"/>
      <c r="AS617" s="71"/>
      <c r="AT617" s="71"/>
      <c r="AU617" s="71"/>
      <c r="AV617" s="71"/>
      <c r="AW617" s="71"/>
      <c r="AX617" s="71"/>
      <c r="AY617" s="71"/>
      <c r="AZ617" s="71"/>
      <c r="BA617" s="71"/>
      <c r="BB617" s="71"/>
    </row>
    <row r="618" spans="1:54" ht="20">
      <c r="A618" s="71"/>
      <c r="B618" s="71"/>
      <c r="C618" s="71"/>
      <c r="D618" s="71"/>
      <c r="E618" s="71"/>
      <c r="F618" s="71"/>
      <c r="G618" s="71"/>
      <c r="H618" s="71"/>
      <c r="I618" s="71"/>
      <c r="J618" s="71"/>
      <c r="K618" s="71"/>
      <c r="L618" s="71"/>
      <c r="M618" s="71"/>
      <c r="N618" s="91"/>
      <c r="O618" s="91"/>
      <c r="P618" s="91"/>
      <c r="Q618" s="91"/>
      <c r="R618" s="91"/>
      <c r="S618" s="9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c r="AP618" s="71"/>
      <c r="AQ618" s="71"/>
      <c r="AR618" s="71"/>
      <c r="AS618" s="71"/>
      <c r="AT618" s="71"/>
      <c r="AU618" s="71"/>
      <c r="AV618" s="71"/>
      <c r="AW618" s="71"/>
      <c r="AX618" s="71"/>
      <c r="AY618" s="71"/>
      <c r="AZ618" s="71"/>
      <c r="BA618" s="71"/>
      <c r="BB618" s="71"/>
    </row>
    <row r="619" spans="1:54" ht="20">
      <c r="A619" s="71"/>
      <c r="B619" s="71"/>
      <c r="C619" s="71"/>
      <c r="D619" s="71"/>
      <c r="E619" s="71"/>
      <c r="F619" s="71"/>
      <c r="G619" s="71"/>
      <c r="H619" s="71"/>
      <c r="I619" s="71"/>
      <c r="J619" s="71"/>
      <c r="K619" s="71"/>
      <c r="L619" s="71"/>
      <c r="M619" s="71"/>
      <c r="N619" s="91"/>
      <c r="O619" s="91"/>
      <c r="P619" s="91"/>
      <c r="Q619" s="91"/>
      <c r="R619" s="91"/>
      <c r="S619" s="9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c r="AP619" s="71"/>
      <c r="AQ619" s="71"/>
      <c r="AR619" s="71"/>
      <c r="AS619" s="71"/>
      <c r="AT619" s="71"/>
      <c r="AU619" s="71"/>
      <c r="AV619" s="71"/>
      <c r="AW619" s="71"/>
      <c r="AX619" s="71"/>
      <c r="AY619" s="71"/>
      <c r="AZ619" s="71"/>
      <c r="BA619" s="71"/>
      <c r="BB619" s="71"/>
    </row>
    <row r="620" spans="1:54" ht="20">
      <c r="A620" s="71"/>
      <c r="B620" s="71"/>
      <c r="C620" s="71"/>
      <c r="D620" s="71"/>
      <c r="E620" s="71"/>
      <c r="F620" s="71"/>
      <c r="G620" s="71"/>
      <c r="H620" s="71"/>
      <c r="I620" s="71"/>
      <c r="J620" s="71"/>
      <c r="K620" s="71"/>
      <c r="L620" s="71"/>
      <c r="M620" s="71"/>
      <c r="N620" s="91"/>
      <c r="O620" s="91"/>
      <c r="P620" s="91"/>
      <c r="Q620" s="91"/>
      <c r="R620" s="91"/>
      <c r="S620" s="9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c r="AP620" s="71"/>
      <c r="AQ620" s="71"/>
      <c r="AR620" s="71"/>
      <c r="AS620" s="71"/>
      <c r="AT620" s="71"/>
      <c r="AU620" s="71"/>
      <c r="AV620" s="71"/>
      <c r="AW620" s="71"/>
      <c r="AX620" s="71"/>
      <c r="AY620" s="71"/>
      <c r="AZ620" s="71"/>
      <c r="BA620" s="71"/>
      <c r="BB620" s="71"/>
    </row>
    <row r="621" spans="1:54" ht="20">
      <c r="A621" s="71"/>
      <c r="B621" s="71"/>
      <c r="C621" s="71"/>
      <c r="D621" s="71"/>
      <c r="E621" s="71"/>
      <c r="F621" s="71"/>
      <c r="G621" s="71"/>
      <c r="H621" s="71"/>
      <c r="I621" s="71"/>
      <c r="J621" s="71"/>
      <c r="K621" s="71"/>
      <c r="L621" s="71"/>
      <c r="M621" s="71"/>
      <c r="N621" s="91"/>
      <c r="O621" s="91"/>
      <c r="P621" s="91"/>
      <c r="Q621" s="91"/>
      <c r="R621" s="91"/>
      <c r="S621" s="9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c r="AP621" s="71"/>
      <c r="AQ621" s="71"/>
      <c r="AR621" s="71"/>
      <c r="AS621" s="71"/>
      <c r="AT621" s="71"/>
      <c r="AU621" s="71"/>
      <c r="AV621" s="71"/>
      <c r="AW621" s="71"/>
      <c r="AX621" s="71"/>
      <c r="AY621" s="71"/>
      <c r="AZ621" s="71"/>
      <c r="BA621" s="71"/>
      <c r="BB621" s="71"/>
    </row>
    <row r="622" spans="1:54" ht="20">
      <c r="A622" s="71"/>
      <c r="B622" s="71"/>
      <c r="C622" s="71"/>
      <c r="D622" s="71"/>
      <c r="E622" s="71"/>
      <c r="F622" s="71"/>
      <c r="G622" s="71"/>
      <c r="H622" s="71"/>
      <c r="I622" s="71"/>
      <c r="J622" s="71"/>
      <c r="K622" s="71"/>
      <c r="L622" s="71"/>
      <c r="M622" s="71"/>
      <c r="N622" s="91"/>
      <c r="O622" s="91"/>
      <c r="P622" s="91"/>
      <c r="Q622" s="91"/>
      <c r="R622" s="91"/>
      <c r="S622" s="9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c r="AP622" s="71"/>
      <c r="AQ622" s="71"/>
      <c r="AR622" s="71"/>
      <c r="AS622" s="71"/>
      <c r="AT622" s="71"/>
      <c r="AU622" s="71"/>
      <c r="AV622" s="71"/>
      <c r="AW622" s="71"/>
      <c r="AX622" s="71"/>
      <c r="AY622" s="71"/>
      <c r="AZ622" s="71"/>
      <c r="BA622" s="71"/>
      <c r="BB622" s="71"/>
    </row>
    <row r="623" spans="1:54" ht="20">
      <c r="A623" s="71"/>
      <c r="B623" s="71"/>
      <c r="C623" s="71"/>
      <c r="D623" s="71"/>
      <c r="E623" s="71"/>
      <c r="F623" s="71"/>
      <c r="G623" s="71"/>
      <c r="H623" s="71"/>
      <c r="I623" s="71"/>
      <c r="J623" s="71"/>
      <c r="K623" s="71"/>
      <c r="L623" s="71"/>
      <c r="M623" s="71"/>
      <c r="N623" s="91"/>
      <c r="O623" s="91"/>
      <c r="P623" s="91"/>
      <c r="Q623" s="91"/>
      <c r="R623" s="91"/>
      <c r="S623" s="9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c r="AP623" s="71"/>
      <c r="AQ623" s="71"/>
      <c r="AR623" s="71"/>
      <c r="AS623" s="71"/>
      <c r="AT623" s="71"/>
      <c r="AU623" s="71"/>
      <c r="AV623" s="71"/>
      <c r="AW623" s="71"/>
      <c r="AX623" s="71"/>
      <c r="AY623" s="71"/>
      <c r="AZ623" s="71"/>
      <c r="BA623" s="71"/>
      <c r="BB623" s="71"/>
    </row>
    <row r="624" spans="1:54" ht="20">
      <c r="A624" s="71"/>
      <c r="B624" s="71"/>
      <c r="C624" s="71"/>
      <c r="D624" s="71"/>
      <c r="E624" s="71"/>
      <c r="F624" s="71"/>
      <c r="G624" s="71"/>
      <c r="H624" s="71"/>
      <c r="I624" s="71"/>
      <c r="J624" s="71"/>
      <c r="K624" s="71"/>
      <c r="L624" s="71"/>
      <c r="M624" s="71"/>
      <c r="N624" s="91"/>
      <c r="O624" s="91"/>
      <c r="P624" s="91"/>
      <c r="Q624" s="91"/>
      <c r="R624" s="91"/>
      <c r="S624" s="9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c r="AP624" s="71"/>
      <c r="AQ624" s="71"/>
      <c r="AR624" s="71"/>
      <c r="AS624" s="71"/>
      <c r="AT624" s="71"/>
      <c r="AU624" s="71"/>
      <c r="AV624" s="71"/>
      <c r="AW624" s="71"/>
      <c r="AX624" s="71"/>
      <c r="AY624" s="71"/>
      <c r="AZ624" s="71"/>
      <c r="BA624" s="71"/>
      <c r="BB624" s="71"/>
    </row>
    <row r="625" spans="1:54" ht="20">
      <c r="A625" s="71"/>
      <c r="B625" s="71"/>
      <c r="C625" s="71"/>
      <c r="D625" s="71"/>
      <c r="E625" s="71"/>
      <c r="F625" s="71"/>
      <c r="G625" s="71"/>
      <c r="H625" s="71"/>
      <c r="I625" s="71"/>
      <c r="J625" s="71"/>
      <c r="K625" s="71"/>
      <c r="L625" s="71"/>
      <c r="M625" s="71"/>
      <c r="N625" s="91"/>
      <c r="O625" s="91"/>
      <c r="P625" s="91"/>
      <c r="Q625" s="91"/>
      <c r="R625" s="91"/>
      <c r="S625" s="9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c r="AP625" s="71"/>
      <c r="AQ625" s="71"/>
      <c r="AR625" s="71"/>
      <c r="AS625" s="71"/>
      <c r="AT625" s="71"/>
      <c r="AU625" s="71"/>
      <c r="AV625" s="71"/>
      <c r="AW625" s="71"/>
      <c r="AX625" s="71"/>
      <c r="AY625" s="71"/>
      <c r="AZ625" s="71"/>
      <c r="BA625" s="71"/>
      <c r="BB625" s="71"/>
    </row>
    <row r="626" spans="1:54" ht="20">
      <c r="A626" s="71"/>
      <c r="B626" s="71"/>
      <c r="C626" s="71"/>
      <c r="D626" s="71"/>
      <c r="E626" s="71"/>
      <c r="F626" s="71"/>
      <c r="G626" s="71"/>
      <c r="H626" s="71"/>
      <c r="I626" s="71"/>
      <c r="J626" s="71"/>
      <c r="K626" s="71"/>
      <c r="L626" s="71"/>
      <c r="M626" s="71"/>
      <c r="N626" s="91"/>
      <c r="O626" s="91"/>
      <c r="P626" s="91"/>
      <c r="Q626" s="91"/>
      <c r="R626" s="91"/>
      <c r="S626" s="9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c r="AP626" s="71"/>
      <c r="AQ626" s="71"/>
      <c r="AR626" s="71"/>
      <c r="AS626" s="71"/>
      <c r="AT626" s="71"/>
      <c r="AU626" s="71"/>
      <c r="AV626" s="71"/>
      <c r="AW626" s="71"/>
      <c r="AX626" s="71"/>
      <c r="AY626" s="71"/>
      <c r="AZ626" s="71"/>
      <c r="BA626" s="71"/>
      <c r="BB626" s="71"/>
    </row>
    <row r="627" spans="1:54" ht="20">
      <c r="A627" s="71"/>
      <c r="B627" s="71"/>
      <c r="C627" s="71"/>
      <c r="D627" s="71"/>
      <c r="E627" s="71"/>
      <c r="F627" s="71"/>
      <c r="G627" s="71"/>
      <c r="H627" s="71"/>
      <c r="I627" s="71"/>
      <c r="J627" s="71"/>
      <c r="K627" s="71"/>
      <c r="L627" s="71"/>
      <c r="M627" s="71"/>
      <c r="N627" s="91"/>
      <c r="O627" s="91"/>
      <c r="P627" s="91"/>
      <c r="Q627" s="91"/>
      <c r="R627" s="91"/>
      <c r="S627" s="9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c r="AP627" s="71"/>
      <c r="AQ627" s="71"/>
      <c r="AR627" s="71"/>
      <c r="AS627" s="71"/>
      <c r="AT627" s="71"/>
      <c r="AU627" s="71"/>
      <c r="AV627" s="71"/>
      <c r="AW627" s="71"/>
      <c r="AX627" s="71"/>
      <c r="AY627" s="71"/>
      <c r="AZ627" s="71"/>
      <c r="BA627" s="71"/>
      <c r="BB627" s="71"/>
    </row>
    <row r="628" spans="1:54" ht="20">
      <c r="A628" s="71"/>
      <c r="B628" s="71"/>
      <c r="C628" s="71"/>
      <c r="D628" s="71"/>
      <c r="E628" s="71"/>
      <c r="F628" s="71"/>
      <c r="G628" s="71"/>
      <c r="H628" s="71"/>
      <c r="I628" s="71"/>
      <c r="J628" s="71"/>
      <c r="K628" s="71"/>
      <c r="L628" s="71"/>
      <c r="M628" s="71"/>
      <c r="N628" s="91"/>
      <c r="O628" s="91"/>
      <c r="P628" s="91"/>
      <c r="Q628" s="91"/>
      <c r="R628" s="91"/>
      <c r="S628" s="9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c r="AP628" s="71"/>
      <c r="AQ628" s="71"/>
      <c r="AR628" s="71"/>
      <c r="AS628" s="71"/>
      <c r="AT628" s="71"/>
      <c r="AU628" s="71"/>
      <c r="AV628" s="71"/>
      <c r="AW628" s="71"/>
      <c r="AX628" s="71"/>
      <c r="AY628" s="71"/>
      <c r="AZ628" s="71"/>
      <c r="BA628" s="71"/>
      <c r="BB628" s="71"/>
    </row>
    <row r="629" spans="1:54" ht="20">
      <c r="A629" s="71"/>
      <c r="B629" s="71"/>
      <c r="C629" s="71"/>
      <c r="D629" s="71"/>
      <c r="E629" s="71"/>
      <c r="F629" s="71"/>
      <c r="G629" s="71"/>
      <c r="H629" s="71"/>
      <c r="I629" s="71"/>
      <c r="J629" s="71"/>
      <c r="K629" s="71"/>
      <c r="L629" s="71"/>
      <c r="M629" s="71"/>
      <c r="N629" s="91"/>
      <c r="O629" s="91"/>
      <c r="P629" s="91"/>
      <c r="Q629" s="91"/>
      <c r="R629" s="91"/>
      <c r="S629" s="9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c r="AP629" s="71"/>
      <c r="AQ629" s="71"/>
      <c r="AR629" s="71"/>
      <c r="AS629" s="71"/>
      <c r="AT629" s="71"/>
      <c r="AU629" s="71"/>
      <c r="AV629" s="71"/>
      <c r="AW629" s="71"/>
      <c r="AX629" s="71"/>
      <c r="AY629" s="71"/>
      <c r="AZ629" s="71"/>
      <c r="BA629" s="71"/>
      <c r="BB629" s="71"/>
    </row>
    <row r="630" spans="1:54" ht="20">
      <c r="A630" s="71"/>
      <c r="B630" s="71"/>
      <c r="C630" s="71"/>
      <c r="D630" s="71"/>
      <c r="E630" s="71"/>
      <c r="F630" s="71"/>
      <c r="G630" s="71"/>
      <c r="H630" s="71"/>
      <c r="I630" s="71"/>
      <c r="J630" s="71"/>
      <c r="K630" s="71"/>
      <c r="L630" s="71"/>
      <c r="M630" s="71"/>
      <c r="N630" s="91"/>
      <c r="O630" s="91"/>
      <c r="P630" s="91"/>
      <c r="Q630" s="91"/>
      <c r="R630" s="91"/>
      <c r="S630" s="9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c r="AP630" s="71"/>
      <c r="AQ630" s="71"/>
      <c r="AR630" s="71"/>
      <c r="AS630" s="71"/>
      <c r="AT630" s="71"/>
      <c r="AU630" s="71"/>
      <c r="AV630" s="71"/>
      <c r="AW630" s="71"/>
      <c r="AX630" s="71"/>
      <c r="AY630" s="71"/>
      <c r="AZ630" s="71"/>
      <c r="BA630" s="71"/>
      <c r="BB630" s="71"/>
    </row>
    <row r="631" spans="1:54" ht="20">
      <c r="A631" s="71"/>
      <c r="B631" s="71"/>
      <c r="C631" s="71"/>
      <c r="D631" s="71"/>
      <c r="E631" s="71"/>
      <c r="F631" s="71"/>
      <c r="G631" s="71"/>
      <c r="H631" s="71"/>
      <c r="I631" s="71"/>
      <c r="J631" s="71"/>
      <c r="K631" s="71"/>
      <c r="L631" s="71"/>
      <c r="M631" s="71"/>
      <c r="N631" s="91"/>
      <c r="O631" s="91"/>
      <c r="P631" s="91"/>
      <c r="Q631" s="91"/>
      <c r="R631" s="91"/>
      <c r="S631" s="9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c r="AP631" s="71"/>
      <c r="AQ631" s="71"/>
      <c r="AR631" s="71"/>
      <c r="AS631" s="71"/>
      <c r="AT631" s="71"/>
      <c r="AU631" s="71"/>
      <c r="AV631" s="71"/>
      <c r="AW631" s="71"/>
      <c r="AX631" s="71"/>
      <c r="AY631" s="71"/>
      <c r="AZ631" s="71"/>
      <c r="BA631" s="71"/>
      <c r="BB631" s="71"/>
    </row>
    <row r="632" spans="1:54" ht="20">
      <c r="A632" s="71"/>
      <c r="B632" s="71"/>
      <c r="C632" s="71"/>
      <c r="D632" s="71"/>
      <c r="E632" s="71"/>
      <c r="F632" s="71"/>
      <c r="G632" s="71"/>
      <c r="H632" s="71"/>
      <c r="I632" s="71"/>
      <c r="J632" s="71"/>
      <c r="K632" s="71"/>
      <c r="L632" s="71"/>
      <c r="M632" s="71"/>
      <c r="N632" s="91"/>
      <c r="O632" s="91"/>
      <c r="P632" s="91"/>
      <c r="Q632" s="91"/>
      <c r="R632" s="91"/>
      <c r="S632" s="9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c r="AP632" s="71"/>
      <c r="AQ632" s="71"/>
      <c r="AR632" s="71"/>
      <c r="AS632" s="71"/>
      <c r="AT632" s="71"/>
      <c r="AU632" s="71"/>
      <c r="AV632" s="71"/>
      <c r="AW632" s="71"/>
      <c r="AX632" s="71"/>
      <c r="AY632" s="71"/>
      <c r="AZ632" s="71"/>
      <c r="BA632" s="71"/>
      <c r="BB632" s="71"/>
    </row>
    <row r="633" spans="1:54" ht="20">
      <c r="A633" s="71"/>
      <c r="B633" s="71"/>
      <c r="C633" s="71"/>
      <c r="D633" s="71"/>
      <c r="E633" s="71"/>
      <c r="F633" s="71"/>
      <c r="G633" s="71"/>
      <c r="H633" s="71"/>
      <c r="I633" s="71"/>
      <c r="J633" s="71"/>
      <c r="K633" s="71"/>
      <c r="L633" s="71"/>
      <c r="M633" s="71"/>
      <c r="N633" s="91"/>
      <c r="O633" s="91"/>
      <c r="P633" s="91"/>
      <c r="Q633" s="91"/>
      <c r="R633" s="91"/>
      <c r="S633" s="9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c r="AP633" s="71"/>
      <c r="AQ633" s="71"/>
      <c r="AR633" s="71"/>
      <c r="AS633" s="71"/>
      <c r="AT633" s="71"/>
      <c r="AU633" s="71"/>
      <c r="AV633" s="71"/>
      <c r="AW633" s="71"/>
      <c r="AX633" s="71"/>
      <c r="AY633" s="71"/>
      <c r="AZ633" s="71"/>
      <c r="BA633" s="71"/>
      <c r="BB633" s="71"/>
    </row>
    <row r="634" spans="1:54" ht="20">
      <c r="A634" s="71"/>
      <c r="B634" s="71"/>
      <c r="C634" s="71"/>
      <c r="D634" s="71"/>
      <c r="E634" s="71"/>
      <c r="F634" s="71"/>
      <c r="G634" s="71"/>
      <c r="H634" s="71"/>
      <c r="I634" s="71"/>
      <c r="J634" s="71"/>
      <c r="K634" s="71"/>
      <c r="L634" s="71"/>
      <c r="M634" s="71"/>
      <c r="N634" s="91"/>
      <c r="O634" s="91"/>
      <c r="P634" s="91"/>
      <c r="Q634" s="91"/>
      <c r="R634" s="91"/>
      <c r="S634" s="9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c r="AP634" s="71"/>
      <c r="AQ634" s="71"/>
      <c r="AR634" s="71"/>
      <c r="AS634" s="71"/>
      <c r="AT634" s="71"/>
      <c r="AU634" s="71"/>
      <c r="AV634" s="71"/>
      <c r="AW634" s="71"/>
      <c r="AX634" s="71"/>
      <c r="AY634" s="71"/>
      <c r="AZ634" s="71"/>
      <c r="BA634" s="71"/>
      <c r="BB634" s="71"/>
    </row>
    <row r="635" spans="1:54" ht="20">
      <c r="A635" s="71"/>
      <c r="B635" s="71"/>
      <c r="C635" s="71"/>
      <c r="D635" s="71"/>
      <c r="E635" s="71"/>
      <c r="F635" s="71"/>
      <c r="G635" s="71"/>
      <c r="H635" s="71"/>
      <c r="I635" s="71"/>
      <c r="J635" s="71"/>
      <c r="K635" s="71"/>
      <c r="L635" s="71"/>
      <c r="M635" s="71"/>
      <c r="N635" s="91"/>
      <c r="O635" s="91"/>
      <c r="P635" s="91"/>
      <c r="Q635" s="91"/>
      <c r="R635" s="91"/>
      <c r="S635" s="9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c r="AP635" s="71"/>
      <c r="AQ635" s="71"/>
      <c r="AR635" s="71"/>
      <c r="AS635" s="71"/>
      <c r="AT635" s="71"/>
      <c r="AU635" s="71"/>
      <c r="AV635" s="71"/>
      <c r="AW635" s="71"/>
      <c r="AX635" s="71"/>
      <c r="AY635" s="71"/>
      <c r="AZ635" s="71"/>
      <c r="BA635" s="71"/>
      <c r="BB635" s="71"/>
    </row>
    <row r="636" spans="1:54" ht="20">
      <c r="A636" s="71"/>
      <c r="B636" s="71"/>
      <c r="C636" s="71"/>
      <c r="D636" s="71"/>
      <c r="E636" s="71"/>
      <c r="F636" s="71"/>
      <c r="G636" s="71"/>
      <c r="H636" s="71"/>
      <c r="I636" s="71"/>
      <c r="J636" s="71"/>
      <c r="K636" s="71"/>
      <c r="L636" s="71"/>
      <c r="M636" s="71"/>
      <c r="N636" s="91"/>
      <c r="O636" s="91"/>
      <c r="P636" s="91"/>
      <c r="Q636" s="91"/>
      <c r="R636" s="91"/>
      <c r="S636" s="9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c r="AP636" s="71"/>
      <c r="AQ636" s="71"/>
      <c r="AR636" s="71"/>
      <c r="AS636" s="71"/>
      <c r="AT636" s="71"/>
      <c r="AU636" s="71"/>
      <c r="AV636" s="71"/>
      <c r="AW636" s="71"/>
      <c r="AX636" s="71"/>
      <c r="AY636" s="71"/>
      <c r="AZ636" s="71"/>
      <c r="BA636" s="71"/>
      <c r="BB636" s="71"/>
    </row>
    <row r="637" spans="1:54" ht="20">
      <c r="A637" s="71"/>
      <c r="B637" s="71"/>
      <c r="C637" s="71"/>
      <c r="D637" s="71"/>
      <c r="E637" s="71"/>
      <c r="F637" s="71"/>
      <c r="G637" s="71"/>
      <c r="H637" s="71"/>
      <c r="I637" s="71"/>
      <c r="J637" s="71"/>
      <c r="K637" s="71"/>
      <c r="L637" s="71"/>
      <c r="M637" s="71"/>
      <c r="N637" s="91"/>
      <c r="O637" s="91"/>
      <c r="P637" s="91"/>
      <c r="Q637" s="91"/>
      <c r="R637" s="91"/>
      <c r="S637" s="9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c r="AP637" s="71"/>
      <c r="AQ637" s="71"/>
      <c r="AR637" s="71"/>
      <c r="AS637" s="71"/>
      <c r="AT637" s="71"/>
      <c r="AU637" s="71"/>
      <c r="AV637" s="71"/>
      <c r="AW637" s="71"/>
      <c r="AX637" s="71"/>
      <c r="AY637" s="71"/>
      <c r="AZ637" s="71"/>
      <c r="BA637" s="71"/>
      <c r="BB637" s="71"/>
    </row>
    <row r="638" spans="1:54" ht="20">
      <c r="A638" s="71"/>
      <c r="B638" s="71"/>
      <c r="C638" s="71"/>
      <c r="D638" s="71"/>
      <c r="E638" s="71"/>
      <c r="F638" s="71"/>
      <c r="G638" s="71"/>
      <c r="H638" s="71"/>
      <c r="I638" s="71"/>
      <c r="J638" s="71"/>
      <c r="K638" s="71"/>
      <c r="L638" s="71"/>
      <c r="M638" s="71"/>
      <c r="N638" s="91"/>
      <c r="O638" s="91"/>
      <c r="P638" s="91"/>
      <c r="Q638" s="91"/>
      <c r="R638" s="91"/>
      <c r="S638" s="9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c r="AP638" s="71"/>
      <c r="AQ638" s="71"/>
      <c r="AR638" s="71"/>
      <c r="AS638" s="71"/>
      <c r="AT638" s="71"/>
      <c r="AU638" s="71"/>
      <c r="AV638" s="71"/>
      <c r="AW638" s="71"/>
      <c r="AX638" s="71"/>
      <c r="AY638" s="71"/>
      <c r="AZ638" s="71"/>
      <c r="BA638" s="71"/>
      <c r="BB638" s="71"/>
    </row>
    <row r="639" spans="1:54" ht="20">
      <c r="A639" s="71"/>
      <c r="B639" s="71"/>
      <c r="C639" s="71"/>
      <c r="D639" s="71"/>
      <c r="E639" s="71"/>
      <c r="F639" s="71"/>
      <c r="G639" s="71"/>
      <c r="H639" s="71"/>
      <c r="I639" s="71"/>
      <c r="J639" s="71"/>
      <c r="K639" s="71"/>
      <c r="L639" s="71"/>
      <c r="M639" s="71"/>
      <c r="N639" s="91"/>
      <c r="O639" s="91"/>
      <c r="P639" s="91"/>
      <c r="Q639" s="91"/>
      <c r="R639" s="91"/>
      <c r="S639" s="9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c r="AP639" s="71"/>
      <c r="AQ639" s="71"/>
      <c r="AR639" s="71"/>
      <c r="AS639" s="71"/>
      <c r="AT639" s="71"/>
      <c r="AU639" s="71"/>
      <c r="AV639" s="71"/>
      <c r="AW639" s="71"/>
      <c r="AX639" s="71"/>
      <c r="AY639" s="71"/>
      <c r="AZ639" s="71"/>
      <c r="BA639" s="71"/>
      <c r="BB639" s="71"/>
    </row>
    <row r="640" spans="1:54" ht="20">
      <c r="A640" s="71"/>
      <c r="B640" s="71"/>
      <c r="C640" s="71"/>
      <c r="D640" s="71"/>
      <c r="E640" s="71"/>
      <c r="F640" s="71"/>
      <c r="G640" s="71"/>
      <c r="H640" s="71"/>
      <c r="I640" s="71"/>
      <c r="J640" s="71"/>
      <c r="K640" s="71"/>
      <c r="L640" s="71"/>
      <c r="M640" s="71"/>
      <c r="N640" s="91"/>
      <c r="O640" s="91"/>
      <c r="P640" s="91"/>
      <c r="Q640" s="91"/>
      <c r="R640" s="91"/>
      <c r="S640" s="9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c r="AP640" s="71"/>
      <c r="AQ640" s="71"/>
      <c r="AR640" s="71"/>
      <c r="AS640" s="71"/>
      <c r="AT640" s="71"/>
      <c r="AU640" s="71"/>
      <c r="AV640" s="71"/>
      <c r="AW640" s="71"/>
      <c r="AX640" s="71"/>
      <c r="AY640" s="71"/>
      <c r="AZ640" s="71"/>
      <c r="BA640" s="71"/>
      <c r="BB640" s="71"/>
    </row>
    <row r="641" spans="1:54" ht="20">
      <c r="A641" s="71"/>
      <c r="B641" s="71"/>
      <c r="C641" s="71"/>
      <c r="D641" s="71"/>
      <c r="E641" s="71"/>
      <c r="F641" s="71"/>
      <c r="G641" s="71"/>
      <c r="H641" s="71"/>
      <c r="I641" s="71"/>
      <c r="J641" s="71"/>
      <c r="K641" s="71"/>
      <c r="L641" s="71"/>
      <c r="M641" s="71"/>
      <c r="N641" s="91"/>
      <c r="O641" s="91"/>
      <c r="P641" s="91"/>
      <c r="Q641" s="91"/>
      <c r="R641" s="91"/>
      <c r="S641" s="9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c r="AP641" s="71"/>
      <c r="AQ641" s="71"/>
      <c r="AR641" s="71"/>
      <c r="AS641" s="71"/>
      <c r="AT641" s="71"/>
      <c r="AU641" s="71"/>
      <c r="AV641" s="71"/>
      <c r="AW641" s="71"/>
      <c r="AX641" s="71"/>
      <c r="AY641" s="71"/>
      <c r="AZ641" s="71"/>
      <c r="BA641" s="71"/>
      <c r="BB641" s="71"/>
    </row>
    <row r="642" spans="1:54" ht="20">
      <c r="A642" s="71"/>
      <c r="B642" s="71"/>
      <c r="C642" s="71"/>
      <c r="D642" s="71"/>
      <c r="E642" s="71"/>
      <c r="F642" s="71"/>
      <c r="G642" s="71"/>
      <c r="H642" s="71"/>
      <c r="I642" s="71"/>
      <c r="J642" s="71"/>
      <c r="K642" s="71"/>
      <c r="L642" s="71"/>
      <c r="M642" s="71"/>
      <c r="N642" s="91"/>
      <c r="O642" s="91"/>
      <c r="P642" s="91"/>
      <c r="Q642" s="91"/>
      <c r="R642" s="91"/>
      <c r="S642" s="9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c r="AP642" s="71"/>
      <c r="AQ642" s="71"/>
      <c r="AR642" s="71"/>
      <c r="AS642" s="71"/>
      <c r="AT642" s="71"/>
      <c r="AU642" s="71"/>
      <c r="AV642" s="71"/>
      <c r="AW642" s="71"/>
      <c r="AX642" s="71"/>
      <c r="AY642" s="71"/>
      <c r="AZ642" s="71"/>
      <c r="BA642" s="71"/>
      <c r="BB642" s="71"/>
    </row>
    <row r="643" spans="1:54" ht="20">
      <c r="A643" s="71"/>
      <c r="B643" s="71"/>
      <c r="C643" s="71"/>
      <c r="D643" s="71"/>
      <c r="E643" s="71"/>
      <c r="F643" s="71"/>
      <c r="G643" s="71"/>
      <c r="H643" s="71"/>
      <c r="I643" s="71"/>
      <c r="J643" s="71"/>
      <c r="K643" s="71"/>
      <c r="L643" s="71"/>
      <c r="M643" s="71"/>
      <c r="N643" s="91"/>
      <c r="O643" s="91"/>
      <c r="P643" s="91"/>
      <c r="Q643" s="91"/>
      <c r="R643" s="91"/>
      <c r="S643" s="9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c r="AP643" s="71"/>
      <c r="AQ643" s="71"/>
      <c r="AR643" s="71"/>
      <c r="AS643" s="71"/>
      <c r="AT643" s="71"/>
      <c r="AU643" s="71"/>
      <c r="AV643" s="71"/>
      <c r="AW643" s="71"/>
      <c r="AX643" s="71"/>
      <c r="AY643" s="71"/>
      <c r="AZ643" s="71"/>
      <c r="BA643" s="71"/>
      <c r="BB643" s="71"/>
    </row>
    <row r="644" spans="1:54" ht="20">
      <c r="A644" s="71"/>
      <c r="B644" s="71"/>
      <c r="C644" s="71"/>
      <c r="D644" s="71"/>
      <c r="E644" s="71"/>
      <c r="F644" s="71"/>
      <c r="G644" s="71"/>
      <c r="H644" s="71"/>
      <c r="I644" s="71"/>
      <c r="J644" s="71"/>
      <c r="K644" s="71"/>
      <c r="L644" s="71"/>
      <c r="M644" s="71"/>
      <c r="N644" s="91"/>
      <c r="O644" s="91"/>
      <c r="P644" s="91"/>
      <c r="Q644" s="91"/>
      <c r="R644" s="91"/>
      <c r="S644" s="9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c r="AP644" s="71"/>
      <c r="AQ644" s="71"/>
      <c r="AR644" s="71"/>
      <c r="AS644" s="71"/>
      <c r="AT644" s="71"/>
      <c r="AU644" s="71"/>
      <c r="AV644" s="71"/>
      <c r="AW644" s="71"/>
      <c r="AX644" s="71"/>
      <c r="AY644" s="71"/>
      <c r="AZ644" s="71"/>
      <c r="BA644" s="71"/>
      <c r="BB644" s="71"/>
    </row>
    <row r="645" spans="1:54" ht="20">
      <c r="A645" s="71"/>
      <c r="B645" s="71"/>
      <c r="C645" s="71"/>
      <c r="D645" s="71"/>
      <c r="E645" s="71"/>
      <c r="F645" s="71"/>
      <c r="G645" s="71"/>
      <c r="H645" s="71"/>
      <c r="I645" s="71"/>
      <c r="J645" s="71"/>
      <c r="K645" s="71"/>
      <c r="L645" s="71"/>
      <c r="M645" s="71"/>
      <c r="N645" s="91"/>
      <c r="O645" s="91"/>
      <c r="P645" s="91"/>
      <c r="Q645" s="91"/>
      <c r="R645" s="91"/>
      <c r="S645" s="9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c r="AP645" s="71"/>
      <c r="AQ645" s="71"/>
      <c r="AR645" s="71"/>
      <c r="AS645" s="71"/>
      <c r="AT645" s="71"/>
      <c r="AU645" s="71"/>
      <c r="AV645" s="71"/>
      <c r="AW645" s="71"/>
      <c r="AX645" s="71"/>
      <c r="AY645" s="71"/>
      <c r="AZ645" s="71"/>
      <c r="BA645" s="71"/>
      <c r="BB645" s="71"/>
    </row>
    <row r="646" spans="1:54" ht="20">
      <c r="A646" s="71"/>
      <c r="B646" s="71"/>
      <c r="C646" s="71"/>
      <c r="D646" s="71"/>
      <c r="E646" s="71"/>
      <c r="F646" s="71"/>
      <c r="G646" s="71"/>
      <c r="H646" s="71"/>
      <c r="I646" s="71"/>
      <c r="J646" s="71"/>
      <c r="K646" s="71"/>
      <c r="L646" s="71"/>
      <c r="M646" s="71"/>
      <c r="N646" s="91"/>
      <c r="O646" s="91"/>
      <c r="P646" s="91"/>
      <c r="Q646" s="91"/>
      <c r="R646" s="91"/>
      <c r="S646" s="9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c r="AP646" s="71"/>
      <c r="AQ646" s="71"/>
      <c r="AR646" s="71"/>
      <c r="AS646" s="71"/>
      <c r="AT646" s="71"/>
      <c r="AU646" s="71"/>
      <c r="AV646" s="71"/>
      <c r="AW646" s="71"/>
      <c r="AX646" s="71"/>
      <c r="AY646" s="71"/>
      <c r="AZ646" s="71"/>
      <c r="BA646" s="71"/>
      <c r="BB646" s="71"/>
    </row>
    <row r="647" spans="1:54" ht="20">
      <c r="A647" s="71"/>
      <c r="B647" s="71"/>
      <c r="C647" s="71"/>
      <c r="D647" s="71"/>
      <c r="E647" s="71"/>
      <c r="F647" s="71"/>
      <c r="G647" s="71"/>
      <c r="H647" s="71"/>
      <c r="I647" s="71"/>
      <c r="J647" s="71"/>
      <c r="K647" s="71"/>
      <c r="L647" s="71"/>
      <c r="M647" s="71"/>
      <c r="N647" s="91"/>
      <c r="O647" s="91"/>
      <c r="P647" s="91"/>
      <c r="Q647" s="91"/>
      <c r="R647" s="91"/>
      <c r="S647" s="9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c r="AP647" s="71"/>
      <c r="AQ647" s="71"/>
      <c r="AR647" s="71"/>
      <c r="AS647" s="71"/>
      <c r="AT647" s="71"/>
      <c r="AU647" s="71"/>
      <c r="AV647" s="71"/>
      <c r="AW647" s="71"/>
      <c r="AX647" s="71"/>
      <c r="AY647" s="71"/>
      <c r="AZ647" s="71"/>
      <c r="BA647" s="71"/>
      <c r="BB647" s="71"/>
    </row>
    <row r="648" spans="1:54" ht="20">
      <c r="A648" s="71"/>
      <c r="B648" s="71"/>
      <c r="C648" s="71"/>
      <c r="D648" s="71"/>
      <c r="E648" s="71"/>
      <c r="F648" s="71"/>
      <c r="G648" s="71"/>
      <c r="H648" s="71"/>
      <c r="I648" s="71"/>
      <c r="J648" s="71"/>
      <c r="K648" s="71"/>
      <c r="L648" s="71"/>
      <c r="M648" s="71"/>
      <c r="N648" s="91"/>
      <c r="O648" s="91"/>
      <c r="P648" s="91"/>
      <c r="Q648" s="91"/>
      <c r="R648" s="91"/>
      <c r="S648" s="9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c r="AP648" s="71"/>
      <c r="AQ648" s="71"/>
      <c r="AR648" s="71"/>
      <c r="AS648" s="71"/>
      <c r="AT648" s="71"/>
      <c r="AU648" s="71"/>
      <c r="AV648" s="71"/>
      <c r="AW648" s="71"/>
      <c r="AX648" s="71"/>
      <c r="AY648" s="71"/>
      <c r="AZ648" s="71"/>
      <c r="BA648" s="71"/>
      <c r="BB648" s="71"/>
    </row>
    <row r="649" spans="1:54" ht="20">
      <c r="A649" s="71"/>
      <c r="B649" s="71"/>
      <c r="C649" s="71"/>
      <c r="D649" s="71"/>
      <c r="E649" s="71"/>
      <c r="F649" s="71"/>
      <c r="G649" s="71"/>
      <c r="H649" s="71"/>
      <c r="I649" s="71"/>
      <c r="J649" s="71"/>
      <c r="K649" s="71"/>
      <c r="L649" s="71"/>
      <c r="M649" s="71"/>
      <c r="N649" s="91"/>
      <c r="O649" s="91"/>
      <c r="P649" s="91"/>
      <c r="Q649" s="91"/>
      <c r="R649" s="91"/>
      <c r="S649" s="9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c r="AP649" s="71"/>
      <c r="AQ649" s="71"/>
      <c r="AR649" s="71"/>
      <c r="AS649" s="71"/>
      <c r="AT649" s="71"/>
      <c r="AU649" s="71"/>
      <c r="AV649" s="71"/>
      <c r="AW649" s="71"/>
      <c r="AX649" s="71"/>
      <c r="AY649" s="71"/>
      <c r="AZ649" s="71"/>
      <c r="BA649" s="71"/>
      <c r="BB649" s="71"/>
    </row>
    <row r="650" spans="1:54" ht="20">
      <c r="A650" s="71"/>
      <c r="B650" s="71"/>
      <c r="C650" s="71"/>
      <c r="D650" s="71"/>
      <c r="E650" s="71"/>
      <c r="F650" s="71"/>
      <c r="G650" s="71"/>
      <c r="H650" s="71"/>
      <c r="I650" s="71"/>
      <c r="J650" s="71"/>
      <c r="K650" s="71"/>
      <c r="L650" s="71"/>
      <c r="M650" s="71"/>
      <c r="N650" s="91"/>
      <c r="O650" s="91"/>
      <c r="P650" s="91"/>
      <c r="Q650" s="91"/>
      <c r="R650" s="91"/>
      <c r="S650" s="9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c r="AP650" s="71"/>
      <c r="AQ650" s="71"/>
      <c r="AR650" s="71"/>
      <c r="AS650" s="71"/>
      <c r="AT650" s="71"/>
      <c r="AU650" s="71"/>
      <c r="AV650" s="71"/>
      <c r="AW650" s="71"/>
      <c r="AX650" s="71"/>
      <c r="AY650" s="71"/>
      <c r="AZ650" s="71"/>
      <c r="BA650" s="71"/>
      <c r="BB650" s="71"/>
    </row>
    <row r="651" spans="1:54" ht="20">
      <c r="A651" s="71"/>
      <c r="B651" s="71"/>
      <c r="C651" s="71"/>
      <c r="D651" s="71"/>
      <c r="E651" s="71"/>
      <c r="F651" s="71"/>
      <c r="G651" s="71"/>
      <c r="H651" s="71"/>
      <c r="I651" s="71"/>
      <c r="J651" s="71"/>
      <c r="K651" s="71"/>
      <c r="L651" s="71"/>
      <c r="M651" s="71"/>
      <c r="N651" s="91"/>
      <c r="O651" s="91"/>
      <c r="P651" s="91"/>
      <c r="Q651" s="91"/>
      <c r="R651" s="91"/>
      <c r="S651" s="9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c r="AP651" s="71"/>
      <c r="AQ651" s="71"/>
      <c r="AR651" s="71"/>
      <c r="AS651" s="71"/>
      <c r="AT651" s="71"/>
      <c r="AU651" s="71"/>
      <c r="AV651" s="71"/>
      <c r="AW651" s="71"/>
      <c r="AX651" s="71"/>
      <c r="AY651" s="71"/>
      <c r="AZ651" s="71"/>
      <c r="BA651" s="71"/>
      <c r="BB651" s="71"/>
    </row>
    <row r="652" spans="1:54" ht="20">
      <c r="A652" s="71"/>
      <c r="B652" s="71"/>
      <c r="C652" s="71"/>
      <c r="D652" s="71"/>
      <c r="E652" s="71"/>
      <c r="F652" s="71"/>
      <c r="G652" s="71"/>
      <c r="H652" s="71"/>
      <c r="I652" s="71"/>
      <c r="J652" s="71"/>
      <c r="K652" s="71"/>
      <c r="L652" s="71"/>
      <c r="M652" s="71"/>
      <c r="N652" s="91"/>
      <c r="O652" s="91"/>
      <c r="P652" s="91"/>
      <c r="Q652" s="91"/>
      <c r="R652" s="91"/>
      <c r="S652" s="9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c r="AP652" s="71"/>
      <c r="AQ652" s="71"/>
      <c r="AR652" s="71"/>
      <c r="AS652" s="71"/>
      <c r="AT652" s="71"/>
      <c r="AU652" s="71"/>
      <c r="AV652" s="71"/>
      <c r="AW652" s="71"/>
      <c r="AX652" s="71"/>
      <c r="AY652" s="71"/>
      <c r="AZ652" s="71"/>
      <c r="BA652" s="71"/>
      <c r="BB652" s="71"/>
    </row>
    <row r="653" spans="1:54" ht="20">
      <c r="A653" s="71"/>
      <c r="B653" s="71"/>
      <c r="C653" s="71"/>
      <c r="D653" s="71"/>
      <c r="E653" s="71"/>
      <c r="F653" s="71"/>
      <c r="G653" s="71"/>
      <c r="H653" s="71"/>
      <c r="I653" s="71"/>
      <c r="J653" s="71"/>
      <c r="K653" s="71"/>
      <c r="L653" s="71"/>
      <c r="M653" s="71"/>
      <c r="N653" s="91"/>
      <c r="O653" s="91"/>
      <c r="P653" s="91"/>
      <c r="Q653" s="91"/>
      <c r="R653" s="91"/>
      <c r="S653" s="9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c r="AP653" s="71"/>
      <c r="AQ653" s="71"/>
      <c r="AR653" s="71"/>
      <c r="AS653" s="71"/>
      <c r="AT653" s="71"/>
      <c r="AU653" s="71"/>
      <c r="AV653" s="71"/>
      <c r="AW653" s="71"/>
      <c r="AX653" s="71"/>
      <c r="AY653" s="71"/>
      <c r="AZ653" s="71"/>
      <c r="BA653" s="71"/>
      <c r="BB653" s="71"/>
    </row>
    <row r="654" spans="1:54" ht="20">
      <c r="A654" s="71"/>
      <c r="B654" s="71"/>
      <c r="C654" s="71"/>
      <c r="D654" s="71"/>
      <c r="E654" s="71"/>
      <c r="F654" s="71"/>
      <c r="G654" s="71"/>
      <c r="H654" s="71"/>
      <c r="I654" s="71"/>
      <c r="J654" s="71"/>
      <c r="K654" s="71"/>
      <c r="L654" s="71"/>
      <c r="M654" s="71"/>
      <c r="N654" s="91"/>
      <c r="O654" s="91"/>
      <c r="P654" s="91"/>
      <c r="Q654" s="91"/>
      <c r="R654" s="91"/>
      <c r="S654" s="9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c r="AP654" s="71"/>
      <c r="AQ654" s="71"/>
      <c r="AR654" s="71"/>
      <c r="AS654" s="71"/>
      <c r="AT654" s="71"/>
      <c r="AU654" s="71"/>
      <c r="AV654" s="71"/>
      <c r="AW654" s="71"/>
      <c r="AX654" s="71"/>
      <c r="AY654" s="71"/>
      <c r="AZ654" s="71"/>
      <c r="BA654" s="71"/>
      <c r="BB654" s="71"/>
    </row>
    <row r="655" spans="1:54" ht="20">
      <c r="A655" s="71"/>
      <c r="B655" s="71"/>
      <c r="C655" s="71"/>
      <c r="D655" s="71"/>
      <c r="E655" s="71"/>
      <c r="F655" s="71"/>
      <c r="G655" s="71"/>
      <c r="H655" s="71"/>
      <c r="I655" s="71"/>
      <c r="J655" s="71"/>
      <c r="K655" s="71"/>
      <c r="L655" s="71"/>
      <c r="M655" s="71"/>
      <c r="N655" s="91"/>
      <c r="O655" s="91"/>
      <c r="P655" s="91"/>
      <c r="Q655" s="91"/>
      <c r="R655" s="91"/>
      <c r="S655" s="9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c r="AP655" s="71"/>
      <c r="AQ655" s="71"/>
      <c r="AR655" s="71"/>
      <c r="AS655" s="71"/>
      <c r="AT655" s="71"/>
      <c r="AU655" s="71"/>
      <c r="AV655" s="71"/>
      <c r="AW655" s="71"/>
      <c r="AX655" s="71"/>
      <c r="AY655" s="71"/>
      <c r="AZ655" s="71"/>
      <c r="BA655" s="71"/>
      <c r="BB655" s="71"/>
    </row>
    <row r="656" spans="1:54" ht="20">
      <c r="A656" s="71"/>
      <c r="B656" s="71"/>
      <c r="C656" s="71"/>
      <c r="D656" s="71"/>
      <c r="E656" s="71"/>
      <c r="F656" s="71"/>
      <c r="G656" s="71"/>
      <c r="H656" s="71"/>
      <c r="I656" s="71"/>
      <c r="J656" s="71"/>
      <c r="K656" s="71"/>
      <c r="L656" s="71"/>
      <c r="M656" s="71"/>
      <c r="N656" s="91"/>
      <c r="O656" s="91"/>
      <c r="P656" s="91"/>
      <c r="Q656" s="91"/>
      <c r="R656" s="91"/>
      <c r="S656" s="9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c r="AP656" s="71"/>
      <c r="AQ656" s="71"/>
      <c r="AR656" s="71"/>
      <c r="AS656" s="71"/>
      <c r="AT656" s="71"/>
      <c r="AU656" s="71"/>
      <c r="AV656" s="71"/>
      <c r="AW656" s="71"/>
      <c r="AX656" s="71"/>
      <c r="AY656" s="71"/>
      <c r="AZ656" s="71"/>
      <c r="BA656" s="71"/>
      <c r="BB656" s="71"/>
    </row>
    <row r="657" spans="1:54" ht="20">
      <c r="A657" s="71"/>
      <c r="B657" s="71"/>
      <c r="C657" s="71"/>
      <c r="D657" s="71"/>
      <c r="E657" s="71"/>
      <c r="F657" s="71"/>
      <c r="G657" s="71"/>
      <c r="H657" s="71"/>
      <c r="I657" s="71"/>
      <c r="J657" s="71"/>
      <c r="K657" s="71"/>
      <c r="L657" s="71"/>
      <c r="M657" s="71"/>
      <c r="N657" s="91"/>
      <c r="O657" s="91"/>
      <c r="P657" s="91"/>
      <c r="Q657" s="91"/>
      <c r="R657" s="91"/>
      <c r="S657" s="9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c r="AP657" s="71"/>
      <c r="AQ657" s="71"/>
      <c r="AR657" s="71"/>
      <c r="AS657" s="71"/>
      <c r="AT657" s="71"/>
      <c r="AU657" s="71"/>
      <c r="AV657" s="71"/>
      <c r="AW657" s="71"/>
      <c r="AX657" s="71"/>
      <c r="AY657" s="71"/>
      <c r="AZ657" s="71"/>
      <c r="BA657" s="71"/>
      <c r="BB657" s="71"/>
    </row>
    <row r="658" spans="1:54" ht="20">
      <c r="A658" s="71"/>
      <c r="B658" s="71"/>
      <c r="C658" s="71"/>
      <c r="D658" s="71"/>
      <c r="E658" s="71"/>
      <c r="F658" s="71"/>
      <c r="G658" s="71"/>
      <c r="H658" s="71"/>
      <c r="I658" s="71"/>
      <c r="J658" s="71"/>
      <c r="K658" s="71"/>
      <c r="L658" s="71"/>
      <c r="M658" s="71"/>
      <c r="N658" s="91"/>
      <c r="O658" s="91"/>
      <c r="P658" s="91"/>
      <c r="Q658" s="91"/>
      <c r="R658" s="91"/>
      <c r="S658" s="9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c r="AP658" s="71"/>
      <c r="AQ658" s="71"/>
      <c r="AR658" s="71"/>
      <c r="AS658" s="71"/>
      <c r="AT658" s="71"/>
      <c r="AU658" s="71"/>
      <c r="AV658" s="71"/>
      <c r="AW658" s="71"/>
      <c r="AX658" s="71"/>
      <c r="AY658" s="71"/>
      <c r="AZ658" s="71"/>
      <c r="BA658" s="71"/>
      <c r="BB658" s="71"/>
    </row>
    <row r="659" spans="1:54" ht="20">
      <c r="A659" s="71"/>
      <c r="B659" s="71"/>
      <c r="C659" s="71"/>
      <c r="D659" s="71"/>
      <c r="E659" s="71"/>
      <c r="F659" s="71"/>
      <c r="G659" s="71"/>
      <c r="H659" s="71"/>
      <c r="I659" s="71"/>
      <c r="J659" s="71"/>
      <c r="K659" s="71"/>
      <c r="L659" s="71"/>
      <c r="M659" s="71"/>
      <c r="N659" s="91"/>
      <c r="O659" s="91"/>
      <c r="P659" s="91"/>
      <c r="Q659" s="91"/>
      <c r="R659" s="91"/>
      <c r="S659" s="9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c r="AP659" s="71"/>
      <c r="AQ659" s="71"/>
      <c r="AR659" s="71"/>
      <c r="AS659" s="71"/>
      <c r="AT659" s="71"/>
      <c r="AU659" s="71"/>
      <c r="AV659" s="71"/>
      <c r="AW659" s="71"/>
      <c r="AX659" s="71"/>
      <c r="AY659" s="71"/>
      <c r="AZ659" s="71"/>
      <c r="BA659" s="71"/>
      <c r="BB659" s="71"/>
    </row>
    <row r="660" spans="1:54" ht="20">
      <c r="A660" s="71"/>
      <c r="B660" s="71"/>
      <c r="C660" s="71"/>
      <c r="D660" s="71"/>
      <c r="E660" s="71"/>
      <c r="F660" s="71"/>
      <c r="G660" s="71"/>
      <c r="H660" s="71"/>
      <c r="I660" s="71"/>
      <c r="J660" s="71"/>
      <c r="K660" s="71"/>
      <c r="L660" s="71"/>
      <c r="M660" s="71"/>
      <c r="N660" s="91"/>
      <c r="O660" s="91"/>
      <c r="P660" s="91"/>
      <c r="Q660" s="91"/>
      <c r="R660" s="91"/>
      <c r="S660" s="9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c r="AP660" s="71"/>
      <c r="AQ660" s="71"/>
      <c r="AR660" s="71"/>
      <c r="AS660" s="71"/>
      <c r="AT660" s="71"/>
      <c r="AU660" s="71"/>
      <c r="AV660" s="71"/>
      <c r="AW660" s="71"/>
      <c r="AX660" s="71"/>
      <c r="AY660" s="71"/>
      <c r="AZ660" s="71"/>
      <c r="BA660" s="71"/>
      <c r="BB660" s="71"/>
    </row>
    <row r="661" spans="1:54" ht="20">
      <c r="A661" s="71"/>
      <c r="B661" s="71"/>
      <c r="C661" s="71"/>
      <c r="D661" s="71"/>
      <c r="E661" s="71"/>
      <c r="F661" s="71"/>
      <c r="G661" s="71"/>
      <c r="H661" s="71"/>
      <c r="I661" s="71"/>
      <c r="J661" s="71"/>
      <c r="K661" s="71"/>
      <c r="L661" s="71"/>
      <c r="M661" s="71"/>
      <c r="N661" s="91"/>
      <c r="O661" s="91"/>
      <c r="P661" s="91"/>
      <c r="Q661" s="91"/>
      <c r="R661" s="91"/>
      <c r="S661" s="9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c r="AP661" s="71"/>
      <c r="AQ661" s="71"/>
      <c r="AR661" s="71"/>
      <c r="AS661" s="71"/>
      <c r="AT661" s="71"/>
      <c r="AU661" s="71"/>
      <c r="AV661" s="71"/>
      <c r="AW661" s="71"/>
      <c r="AX661" s="71"/>
      <c r="AY661" s="71"/>
      <c r="AZ661" s="71"/>
      <c r="BA661" s="71"/>
      <c r="BB661" s="71"/>
    </row>
    <row r="662" spans="1:54" ht="20">
      <c r="A662" s="71"/>
      <c r="B662" s="71"/>
      <c r="C662" s="71"/>
      <c r="D662" s="71"/>
      <c r="E662" s="71"/>
      <c r="F662" s="71"/>
      <c r="G662" s="71"/>
      <c r="H662" s="71"/>
      <c r="I662" s="71"/>
      <c r="J662" s="71"/>
      <c r="K662" s="71"/>
      <c r="L662" s="71"/>
      <c r="M662" s="71"/>
      <c r="N662" s="91"/>
      <c r="O662" s="91"/>
      <c r="P662" s="91"/>
      <c r="Q662" s="91"/>
      <c r="R662" s="91"/>
      <c r="S662" s="9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c r="AP662" s="71"/>
      <c r="AQ662" s="71"/>
      <c r="AR662" s="71"/>
      <c r="AS662" s="71"/>
      <c r="AT662" s="71"/>
      <c r="AU662" s="71"/>
      <c r="AV662" s="71"/>
      <c r="AW662" s="71"/>
      <c r="AX662" s="71"/>
      <c r="AY662" s="71"/>
      <c r="AZ662" s="71"/>
      <c r="BA662" s="71"/>
      <c r="BB662" s="71"/>
    </row>
    <row r="663" spans="1:54" ht="20">
      <c r="A663" s="71"/>
      <c r="B663" s="71"/>
      <c r="C663" s="71"/>
      <c r="D663" s="71"/>
      <c r="E663" s="71"/>
      <c r="F663" s="71"/>
      <c r="G663" s="71"/>
      <c r="H663" s="71"/>
      <c r="I663" s="71"/>
      <c r="J663" s="71"/>
      <c r="K663" s="71"/>
      <c r="L663" s="71"/>
      <c r="M663" s="71"/>
      <c r="N663" s="91"/>
      <c r="O663" s="91"/>
      <c r="P663" s="91"/>
      <c r="Q663" s="91"/>
      <c r="R663" s="91"/>
      <c r="S663" s="9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c r="AP663" s="71"/>
      <c r="AQ663" s="71"/>
      <c r="AR663" s="71"/>
      <c r="AS663" s="71"/>
      <c r="AT663" s="71"/>
      <c r="AU663" s="71"/>
      <c r="AV663" s="71"/>
      <c r="AW663" s="71"/>
      <c r="AX663" s="71"/>
      <c r="AY663" s="71"/>
      <c r="AZ663" s="71"/>
      <c r="BA663" s="71"/>
      <c r="BB663" s="71"/>
    </row>
    <row r="664" spans="1:54" ht="20">
      <c r="A664" s="71"/>
      <c r="B664" s="71"/>
      <c r="C664" s="71"/>
      <c r="D664" s="71"/>
      <c r="E664" s="71"/>
      <c r="F664" s="71"/>
      <c r="G664" s="71"/>
      <c r="H664" s="71"/>
      <c r="I664" s="71"/>
      <c r="J664" s="71"/>
      <c r="K664" s="71"/>
      <c r="L664" s="71"/>
      <c r="M664" s="71"/>
      <c r="N664" s="91"/>
      <c r="O664" s="91"/>
      <c r="P664" s="91"/>
      <c r="Q664" s="91"/>
      <c r="R664" s="91"/>
      <c r="S664" s="9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c r="AP664" s="71"/>
      <c r="AQ664" s="71"/>
      <c r="AR664" s="71"/>
      <c r="AS664" s="71"/>
      <c r="AT664" s="71"/>
      <c r="AU664" s="71"/>
      <c r="AV664" s="71"/>
      <c r="AW664" s="71"/>
      <c r="AX664" s="71"/>
      <c r="AY664" s="71"/>
      <c r="AZ664" s="71"/>
      <c r="BA664" s="71"/>
      <c r="BB664" s="71"/>
    </row>
    <row r="665" spans="1:54" ht="20">
      <c r="A665" s="71"/>
      <c r="B665" s="71"/>
      <c r="C665" s="71"/>
      <c r="D665" s="71"/>
      <c r="E665" s="71"/>
      <c r="F665" s="71"/>
      <c r="G665" s="71"/>
      <c r="H665" s="71"/>
      <c r="I665" s="71"/>
      <c r="J665" s="71"/>
      <c r="K665" s="71"/>
      <c r="L665" s="71"/>
      <c r="M665" s="71"/>
      <c r="N665" s="91"/>
      <c r="O665" s="91"/>
      <c r="P665" s="91"/>
      <c r="Q665" s="91"/>
      <c r="R665" s="91"/>
      <c r="S665" s="9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c r="AP665" s="71"/>
      <c r="AQ665" s="71"/>
      <c r="AR665" s="71"/>
      <c r="AS665" s="71"/>
      <c r="AT665" s="71"/>
      <c r="AU665" s="71"/>
      <c r="AV665" s="71"/>
      <c r="AW665" s="71"/>
      <c r="AX665" s="71"/>
      <c r="AY665" s="71"/>
      <c r="AZ665" s="71"/>
      <c r="BA665" s="71"/>
      <c r="BB665" s="71"/>
    </row>
    <row r="666" spans="1:54" ht="20">
      <c r="A666" s="71"/>
      <c r="B666" s="71"/>
      <c r="C666" s="71"/>
      <c r="D666" s="71"/>
      <c r="E666" s="71"/>
      <c r="F666" s="71"/>
      <c r="G666" s="71"/>
      <c r="H666" s="71"/>
      <c r="I666" s="71"/>
      <c r="J666" s="71"/>
      <c r="K666" s="71"/>
      <c r="L666" s="71"/>
      <c r="M666" s="71"/>
      <c r="N666" s="91"/>
      <c r="O666" s="91"/>
      <c r="P666" s="91"/>
      <c r="Q666" s="91"/>
      <c r="R666" s="91"/>
      <c r="S666" s="9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c r="AP666" s="71"/>
      <c r="AQ666" s="71"/>
      <c r="AR666" s="71"/>
      <c r="AS666" s="71"/>
      <c r="AT666" s="71"/>
      <c r="AU666" s="71"/>
      <c r="AV666" s="71"/>
      <c r="AW666" s="71"/>
      <c r="AX666" s="71"/>
      <c r="AY666" s="71"/>
      <c r="AZ666" s="71"/>
      <c r="BA666" s="71"/>
      <c r="BB666" s="71"/>
    </row>
    <row r="667" spans="1:54" ht="20">
      <c r="A667" s="71"/>
      <c r="B667" s="71"/>
      <c r="C667" s="71"/>
      <c r="D667" s="71"/>
      <c r="E667" s="71"/>
      <c r="F667" s="71"/>
      <c r="G667" s="71"/>
      <c r="H667" s="71"/>
      <c r="I667" s="71"/>
      <c r="J667" s="71"/>
      <c r="K667" s="71"/>
      <c r="L667" s="71"/>
      <c r="M667" s="71"/>
      <c r="N667" s="91"/>
      <c r="O667" s="91"/>
      <c r="P667" s="91"/>
      <c r="Q667" s="91"/>
      <c r="R667" s="91"/>
      <c r="S667" s="9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c r="AP667" s="71"/>
      <c r="AQ667" s="71"/>
      <c r="AR667" s="71"/>
      <c r="AS667" s="71"/>
      <c r="AT667" s="71"/>
      <c r="AU667" s="71"/>
      <c r="AV667" s="71"/>
      <c r="AW667" s="71"/>
      <c r="AX667" s="71"/>
      <c r="AY667" s="71"/>
      <c r="AZ667" s="71"/>
      <c r="BA667" s="71"/>
      <c r="BB667" s="71"/>
    </row>
    <row r="668" spans="1:54" ht="20">
      <c r="A668" s="71"/>
      <c r="B668" s="71"/>
      <c r="C668" s="71"/>
      <c r="D668" s="71"/>
      <c r="E668" s="71"/>
      <c r="F668" s="71"/>
      <c r="G668" s="71"/>
      <c r="H668" s="71"/>
      <c r="I668" s="71"/>
      <c r="J668" s="71"/>
      <c r="K668" s="71"/>
      <c r="L668" s="71"/>
      <c r="M668" s="71"/>
      <c r="N668" s="91"/>
      <c r="O668" s="91"/>
      <c r="P668" s="91"/>
      <c r="Q668" s="91"/>
      <c r="R668" s="91"/>
      <c r="S668" s="9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c r="AP668" s="71"/>
      <c r="AQ668" s="71"/>
      <c r="AR668" s="71"/>
      <c r="AS668" s="71"/>
      <c r="AT668" s="71"/>
      <c r="AU668" s="71"/>
      <c r="AV668" s="71"/>
      <c r="AW668" s="71"/>
      <c r="AX668" s="71"/>
      <c r="AY668" s="71"/>
      <c r="AZ668" s="71"/>
      <c r="BA668" s="71"/>
      <c r="BB668" s="71"/>
    </row>
    <row r="669" spans="1:54" ht="20">
      <c r="A669" s="71"/>
      <c r="B669" s="71"/>
      <c r="C669" s="71"/>
      <c r="D669" s="71"/>
      <c r="E669" s="71"/>
      <c r="F669" s="71"/>
      <c r="G669" s="71"/>
      <c r="H669" s="71"/>
      <c r="I669" s="71"/>
      <c r="J669" s="71"/>
      <c r="K669" s="71"/>
      <c r="L669" s="71"/>
      <c r="M669" s="71"/>
      <c r="N669" s="91"/>
      <c r="O669" s="91"/>
      <c r="P669" s="91"/>
      <c r="Q669" s="91"/>
      <c r="R669" s="91"/>
      <c r="S669" s="9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c r="AP669" s="71"/>
      <c r="AQ669" s="71"/>
      <c r="AR669" s="71"/>
      <c r="AS669" s="71"/>
      <c r="AT669" s="71"/>
      <c r="AU669" s="71"/>
      <c r="AV669" s="71"/>
      <c r="AW669" s="71"/>
      <c r="AX669" s="71"/>
      <c r="AY669" s="71"/>
      <c r="AZ669" s="71"/>
      <c r="BA669" s="71"/>
      <c r="BB669" s="71"/>
    </row>
    <row r="670" spans="1:54" ht="20">
      <c r="A670" s="71"/>
      <c r="B670" s="71"/>
      <c r="C670" s="71"/>
      <c r="D670" s="71"/>
      <c r="E670" s="71"/>
      <c r="F670" s="71"/>
      <c r="G670" s="71"/>
      <c r="H670" s="71"/>
      <c r="I670" s="71"/>
      <c r="J670" s="71"/>
      <c r="K670" s="71"/>
      <c r="L670" s="71"/>
      <c r="M670" s="71"/>
      <c r="N670" s="91"/>
      <c r="O670" s="91"/>
      <c r="P670" s="91"/>
      <c r="Q670" s="91"/>
      <c r="R670" s="91"/>
      <c r="S670" s="9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c r="AP670" s="71"/>
      <c r="AQ670" s="71"/>
      <c r="AR670" s="71"/>
      <c r="AS670" s="71"/>
      <c r="AT670" s="71"/>
      <c r="AU670" s="71"/>
      <c r="AV670" s="71"/>
      <c r="AW670" s="71"/>
      <c r="AX670" s="71"/>
      <c r="AY670" s="71"/>
      <c r="AZ670" s="71"/>
      <c r="BA670" s="71"/>
      <c r="BB670" s="71"/>
    </row>
    <row r="671" spans="1:54" ht="20">
      <c r="A671" s="71"/>
      <c r="B671" s="71"/>
      <c r="C671" s="71"/>
      <c r="D671" s="71"/>
      <c r="E671" s="71"/>
      <c r="F671" s="71"/>
      <c r="G671" s="71"/>
      <c r="H671" s="71"/>
      <c r="I671" s="71"/>
      <c r="J671" s="71"/>
      <c r="K671" s="71"/>
      <c r="L671" s="71"/>
      <c r="M671" s="71"/>
      <c r="N671" s="91"/>
      <c r="O671" s="91"/>
      <c r="P671" s="91"/>
      <c r="Q671" s="91"/>
      <c r="R671" s="91"/>
      <c r="S671" s="9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c r="AP671" s="71"/>
      <c r="AQ671" s="71"/>
      <c r="AR671" s="71"/>
      <c r="AS671" s="71"/>
      <c r="AT671" s="71"/>
      <c r="AU671" s="71"/>
      <c r="AV671" s="71"/>
      <c r="AW671" s="71"/>
      <c r="AX671" s="71"/>
      <c r="AY671" s="71"/>
      <c r="AZ671" s="71"/>
      <c r="BA671" s="71"/>
      <c r="BB671" s="71"/>
    </row>
    <row r="672" spans="1:54" ht="20">
      <c r="A672" s="71"/>
      <c r="B672" s="71"/>
      <c r="C672" s="71"/>
      <c r="D672" s="71"/>
      <c r="E672" s="71"/>
      <c r="F672" s="71"/>
      <c r="G672" s="71"/>
      <c r="H672" s="71"/>
      <c r="I672" s="71"/>
      <c r="J672" s="71"/>
      <c r="K672" s="71"/>
      <c r="L672" s="71"/>
      <c r="M672" s="71"/>
      <c r="N672" s="91"/>
      <c r="O672" s="91"/>
      <c r="P672" s="91"/>
      <c r="Q672" s="91"/>
      <c r="R672" s="91"/>
      <c r="S672" s="9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c r="AP672" s="71"/>
      <c r="AQ672" s="71"/>
      <c r="AR672" s="71"/>
      <c r="AS672" s="71"/>
      <c r="AT672" s="71"/>
      <c r="AU672" s="71"/>
      <c r="AV672" s="71"/>
      <c r="AW672" s="71"/>
      <c r="AX672" s="71"/>
      <c r="AY672" s="71"/>
      <c r="AZ672" s="71"/>
      <c r="BA672" s="71"/>
      <c r="BB672" s="71"/>
    </row>
    <row r="673" spans="1:54" ht="20">
      <c r="A673" s="71"/>
      <c r="B673" s="71"/>
      <c r="C673" s="71"/>
      <c r="D673" s="71"/>
      <c r="E673" s="71"/>
      <c r="F673" s="71"/>
      <c r="G673" s="71"/>
      <c r="H673" s="71"/>
      <c r="I673" s="71"/>
      <c r="J673" s="71"/>
      <c r="K673" s="71"/>
      <c r="L673" s="71"/>
      <c r="M673" s="71"/>
      <c r="N673" s="91"/>
      <c r="O673" s="91"/>
      <c r="P673" s="91"/>
      <c r="Q673" s="91"/>
      <c r="R673" s="91"/>
      <c r="S673" s="9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c r="AP673" s="71"/>
      <c r="AQ673" s="71"/>
      <c r="AR673" s="71"/>
      <c r="AS673" s="71"/>
      <c r="AT673" s="71"/>
      <c r="AU673" s="71"/>
      <c r="AV673" s="71"/>
      <c r="AW673" s="71"/>
      <c r="AX673" s="71"/>
      <c r="AY673" s="71"/>
      <c r="AZ673" s="71"/>
      <c r="BA673" s="71"/>
      <c r="BB673" s="71"/>
    </row>
    <row r="674" spans="1:54" ht="20">
      <c r="A674" s="71"/>
      <c r="B674" s="71"/>
      <c r="C674" s="71"/>
      <c r="D674" s="71"/>
      <c r="E674" s="71"/>
      <c r="F674" s="71"/>
      <c r="G674" s="71"/>
      <c r="H674" s="71"/>
      <c r="I674" s="71"/>
      <c r="J674" s="71"/>
      <c r="K674" s="71"/>
      <c r="L674" s="71"/>
      <c r="M674" s="71"/>
      <c r="N674" s="91"/>
      <c r="O674" s="91"/>
      <c r="P674" s="91"/>
      <c r="Q674" s="91"/>
      <c r="R674" s="91"/>
      <c r="S674" s="9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c r="AP674" s="71"/>
      <c r="AQ674" s="71"/>
      <c r="AR674" s="71"/>
      <c r="AS674" s="71"/>
      <c r="AT674" s="71"/>
      <c r="AU674" s="71"/>
      <c r="AV674" s="71"/>
      <c r="AW674" s="71"/>
      <c r="AX674" s="71"/>
      <c r="AY674" s="71"/>
      <c r="AZ674" s="71"/>
      <c r="BA674" s="71"/>
      <c r="BB674" s="71"/>
    </row>
    <row r="675" spans="1:54" ht="20">
      <c r="A675" s="71"/>
      <c r="B675" s="71"/>
      <c r="C675" s="71"/>
      <c r="D675" s="71"/>
      <c r="E675" s="71"/>
      <c r="F675" s="71"/>
      <c r="G675" s="71"/>
      <c r="H675" s="71"/>
      <c r="I675" s="71"/>
      <c r="J675" s="71"/>
      <c r="K675" s="71"/>
      <c r="L675" s="71"/>
      <c r="M675" s="71"/>
      <c r="N675" s="91"/>
      <c r="O675" s="91"/>
      <c r="P675" s="91"/>
      <c r="Q675" s="91"/>
      <c r="R675" s="91"/>
      <c r="S675" s="9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c r="AP675" s="71"/>
      <c r="AQ675" s="71"/>
      <c r="AR675" s="71"/>
      <c r="AS675" s="71"/>
      <c r="AT675" s="71"/>
      <c r="AU675" s="71"/>
      <c r="AV675" s="71"/>
      <c r="AW675" s="71"/>
      <c r="AX675" s="71"/>
      <c r="AY675" s="71"/>
      <c r="AZ675" s="71"/>
      <c r="BA675" s="71"/>
      <c r="BB675" s="71"/>
    </row>
    <row r="676" spans="1:54" ht="20">
      <c r="A676" s="71"/>
      <c r="B676" s="71"/>
      <c r="C676" s="71"/>
      <c r="D676" s="71"/>
      <c r="E676" s="71"/>
      <c r="F676" s="71"/>
      <c r="G676" s="71"/>
      <c r="H676" s="71"/>
      <c r="I676" s="71"/>
      <c r="J676" s="71"/>
      <c r="K676" s="71"/>
      <c r="L676" s="71"/>
      <c r="M676" s="71"/>
      <c r="N676" s="91"/>
      <c r="O676" s="91"/>
      <c r="P676" s="91"/>
      <c r="Q676" s="91"/>
      <c r="R676" s="91"/>
      <c r="S676" s="9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c r="AP676" s="71"/>
      <c r="AQ676" s="71"/>
      <c r="AR676" s="71"/>
      <c r="AS676" s="71"/>
      <c r="AT676" s="71"/>
      <c r="AU676" s="71"/>
      <c r="AV676" s="71"/>
      <c r="AW676" s="71"/>
      <c r="AX676" s="71"/>
      <c r="AY676" s="71"/>
      <c r="AZ676" s="71"/>
      <c r="BA676" s="71"/>
      <c r="BB676" s="71"/>
    </row>
    <row r="677" spans="1:54" ht="20">
      <c r="A677" s="71"/>
      <c r="B677" s="71"/>
      <c r="C677" s="71"/>
      <c r="D677" s="71"/>
      <c r="E677" s="71"/>
      <c r="F677" s="71"/>
      <c r="G677" s="71"/>
      <c r="H677" s="71"/>
      <c r="I677" s="71"/>
      <c r="J677" s="71"/>
      <c r="K677" s="71"/>
      <c r="L677" s="71"/>
      <c r="M677" s="71"/>
      <c r="N677" s="91"/>
      <c r="O677" s="91"/>
      <c r="P677" s="91"/>
      <c r="Q677" s="91"/>
      <c r="R677" s="91"/>
      <c r="S677" s="9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c r="AP677" s="71"/>
      <c r="AQ677" s="71"/>
      <c r="AR677" s="71"/>
      <c r="AS677" s="71"/>
      <c r="AT677" s="71"/>
      <c r="AU677" s="71"/>
      <c r="AV677" s="71"/>
      <c r="AW677" s="71"/>
      <c r="AX677" s="71"/>
      <c r="AY677" s="71"/>
      <c r="AZ677" s="71"/>
      <c r="BA677" s="71"/>
      <c r="BB677" s="71"/>
    </row>
    <row r="678" spans="1:54" ht="20">
      <c r="A678" s="71"/>
      <c r="B678" s="71"/>
      <c r="C678" s="71"/>
      <c r="D678" s="71"/>
      <c r="E678" s="71"/>
      <c r="F678" s="71"/>
      <c r="G678" s="71"/>
      <c r="H678" s="71"/>
      <c r="I678" s="71"/>
      <c r="J678" s="71"/>
      <c r="K678" s="71"/>
      <c r="L678" s="71"/>
      <c r="M678" s="71"/>
      <c r="N678" s="91"/>
      <c r="O678" s="91"/>
      <c r="P678" s="91"/>
      <c r="Q678" s="91"/>
      <c r="R678" s="91"/>
      <c r="S678" s="9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c r="AP678" s="71"/>
      <c r="AQ678" s="71"/>
      <c r="AR678" s="71"/>
      <c r="AS678" s="71"/>
      <c r="AT678" s="71"/>
      <c r="AU678" s="71"/>
      <c r="AV678" s="71"/>
      <c r="AW678" s="71"/>
      <c r="AX678" s="71"/>
      <c r="AY678" s="71"/>
      <c r="AZ678" s="71"/>
      <c r="BA678" s="71"/>
      <c r="BB678" s="71"/>
    </row>
    <row r="679" spans="1:54" ht="20">
      <c r="A679" s="71"/>
      <c r="B679" s="71"/>
      <c r="C679" s="71"/>
      <c r="D679" s="71"/>
      <c r="E679" s="71"/>
      <c r="F679" s="71"/>
      <c r="G679" s="71"/>
      <c r="H679" s="71"/>
      <c r="I679" s="71"/>
      <c r="J679" s="71"/>
      <c r="K679" s="71"/>
      <c r="L679" s="71"/>
      <c r="M679" s="71"/>
      <c r="N679" s="91"/>
      <c r="O679" s="91"/>
      <c r="P679" s="91"/>
      <c r="Q679" s="91"/>
      <c r="R679" s="91"/>
      <c r="S679" s="9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c r="AP679" s="71"/>
      <c r="AQ679" s="71"/>
      <c r="AR679" s="71"/>
      <c r="AS679" s="71"/>
      <c r="AT679" s="71"/>
      <c r="AU679" s="71"/>
      <c r="AV679" s="71"/>
      <c r="AW679" s="71"/>
      <c r="AX679" s="71"/>
      <c r="AY679" s="71"/>
      <c r="AZ679" s="71"/>
      <c r="BA679" s="71"/>
      <c r="BB679" s="71"/>
    </row>
    <row r="680" spans="1:54" ht="20">
      <c r="A680" s="71"/>
      <c r="B680" s="71"/>
      <c r="C680" s="71"/>
      <c r="D680" s="71"/>
      <c r="E680" s="71"/>
      <c r="F680" s="71"/>
      <c r="G680" s="71"/>
      <c r="H680" s="71"/>
      <c r="I680" s="71"/>
      <c r="J680" s="71"/>
      <c r="K680" s="71"/>
      <c r="L680" s="71"/>
      <c r="M680" s="71"/>
      <c r="N680" s="91"/>
      <c r="O680" s="91"/>
      <c r="P680" s="91"/>
      <c r="Q680" s="91"/>
      <c r="R680" s="91"/>
      <c r="S680" s="9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c r="AP680" s="71"/>
      <c r="AQ680" s="71"/>
      <c r="AR680" s="71"/>
      <c r="AS680" s="71"/>
      <c r="AT680" s="71"/>
      <c r="AU680" s="71"/>
      <c r="AV680" s="71"/>
      <c r="AW680" s="71"/>
      <c r="AX680" s="71"/>
      <c r="AY680" s="71"/>
      <c r="AZ680" s="71"/>
      <c r="BA680" s="71"/>
      <c r="BB680" s="71"/>
    </row>
    <row r="681" spans="1:54" ht="20">
      <c r="A681" s="71"/>
      <c r="B681" s="71"/>
      <c r="C681" s="71"/>
      <c r="D681" s="71"/>
      <c r="E681" s="71"/>
      <c r="F681" s="71"/>
      <c r="G681" s="71"/>
      <c r="H681" s="71"/>
      <c r="I681" s="71"/>
      <c r="J681" s="71"/>
      <c r="K681" s="71"/>
      <c r="L681" s="71"/>
      <c r="M681" s="71"/>
      <c r="N681" s="91"/>
      <c r="O681" s="91"/>
      <c r="P681" s="91"/>
      <c r="Q681" s="91"/>
      <c r="R681" s="91"/>
      <c r="S681" s="9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c r="AP681" s="71"/>
      <c r="AQ681" s="71"/>
      <c r="AR681" s="71"/>
      <c r="AS681" s="71"/>
      <c r="AT681" s="71"/>
      <c r="AU681" s="71"/>
      <c r="AV681" s="71"/>
      <c r="AW681" s="71"/>
      <c r="AX681" s="71"/>
      <c r="AY681" s="71"/>
      <c r="AZ681" s="71"/>
      <c r="BA681" s="71"/>
      <c r="BB681" s="71"/>
    </row>
    <row r="682" spans="1:54" ht="20">
      <c r="A682" s="71"/>
      <c r="B682" s="71"/>
      <c r="C682" s="71"/>
      <c r="D682" s="71"/>
      <c r="E682" s="71"/>
      <c r="F682" s="71"/>
      <c r="G682" s="71"/>
      <c r="H682" s="71"/>
      <c r="I682" s="71"/>
      <c r="J682" s="71"/>
      <c r="K682" s="71"/>
      <c r="L682" s="71"/>
      <c r="M682" s="71"/>
      <c r="N682" s="91"/>
      <c r="O682" s="91"/>
      <c r="P682" s="91"/>
      <c r="Q682" s="91"/>
      <c r="R682" s="91"/>
      <c r="S682" s="9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c r="AP682" s="71"/>
      <c r="AQ682" s="71"/>
      <c r="AR682" s="71"/>
      <c r="AS682" s="71"/>
      <c r="AT682" s="71"/>
      <c r="AU682" s="71"/>
      <c r="AV682" s="71"/>
      <c r="AW682" s="71"/>
      <c r="AX682" s="71"/>
      <c r="AY682" s="71"/>
      <c r="AZ682" s="71"/>
      <c r="BA682" s="71"/>
      <c r="BB682" s="71"/>
    </row>
    <row r="683" spans="1:54" ht="20">
      <c r="A683" s="71"/>
      <c r="B683" s="71"/>
      <c r="C683" s="71"/>
      <c r="D683" s="71"/>
      <c r="E683" s="71"/>
      <c r="F683" s="71"/>
      <c r="G683" s="71"/>
      <c r="H683" s="71"/>
      <c r="I683" s="71"/>
      <c r="J683" s="71"/>
      <c r="K683" s="71"/>
      <c r="L683" s="71"/>
      <c r="M683" s="71"/>
      <c r="N683" s="91"/>
      <c r="O683" s="91"/>
      <c r="P683" s="91"/>
      <c r="Q683" s="91"/>
      <c r="R683" s="91"/>
      <c r="S683" s="9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c r="AP683" s="71"/>
      <c r="AQ683" s="71"/>
      <c r="AR683" s="71"/>
      <c r="AS683" s="71"/>
      <c r="AT683" s="71"/>
      <c r="AU683" s="71"/>
      <c r="AV683" s="71"/>
      <c r="AW683" s="71"/>
      <c r="AX683" s="71"/>
      <c r="AY683" s="71"/>
      <c r="AZ683" s="71"/>
      <c r="BA683" s="71"/>
      <c r="BB683" s="71"/>
    </row>
    <row r="684" spans="1:54" ht="20">
      <c r="A684" s="71"/>
      <c r="B684" s="71"/>
      <c r="C684" s="71"/>
      <c r="D684" s="71"/>
      <c r="E684" s="71"/>
      <c r="F684" s="71"/>
      <c r="G684" s="71"/>
      <c r="H684" s="71"/>
      <c r="I684" s="71"/>
      <c r="J684" s="71"/>
      <c r="K684" s="71"/>
      <c r="L684" s="71"/>
      <c r="M684" s="71"/>
      <c r="N684" s="91"/>
      <c r="O684" s="91"/>
      <c r="P684" s="91"/>
      <c r="Q684" s="91"/>
      <c r="R684" s="91"/>
      <c r="S684" s="9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c r="AP684" s="71"/>
      <c r="AQ684" s="71"/>
      <c r="AR684" s="71"/>
      <c r="AS684" s="71"/>
      <c r="AT684" s="71"/>
      <c r="AU684" s="71"/>
      <c r="AV684" s="71"/>
      <c r="AW684" s="71"/>
      <c r="AX684" s="71"/>
      <c r="AY684" s="71"/>
      <c r="AZ684" s="71"/>
      <c r="BA684" s="71"/>
      <c r="BB684" s="71"/>
    </row>
    <row r="685" spans="1:54" ht="20">
      <c r="A685" s="71"/>
      <c r="B685" s="71"/>
      <c r="C685" s="71"/>
      <c r="D685" s="71"/>
      <c r="E685" s="71"/>
      <c r="F685" s="71"/>
      <c r="G685" s="71"/>
      <c r="H685" s="71"/>
      <c r="I685" s="71"/>
      <c r="J685" s="71"/>
      <c r="K685" s="71"/>
      <c r="L685" s="71"/>
      <c r="M685" s="71"/>
      <c r="N685" s="91"/>
      <c r="O685" s="91"/>
      <c r="P685" s="91"/>
      <c r="Q685" s="91"/>
      <c r="R685" s="91"/>
      <c r="S685" s="9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c r="AP685" s="71"/>
      <c r="AQ685" s="71"/>
      <c r="AR685" s="71"/>
      <c r="AS685" s="71"/>
      <c r="AT685" s="71"/>
      <c r="AU685" s="71"/>
      <c r="AV685" s="71"/>
      <c r="AW685" s="71"/>
      <c r="AX685" s="71"/>
      <c r="AY685" s="71"/>
      <c r="AZ685" s="71"/>
      <c r="BA685" s="71"/>
      <c r="BB685" s="71"/>
    </row>
    <row r="686" spans="1:54" ht="20">
      <c r="A686" s="71"/>
      <c r="B686" s="71"/>
      <c r="C686" s="71"/>
      <c r="D686" s="71"/>
      <c r="E686" s="71"/>
      <c r="F686" s="71"/>
      <c r="G686" s="71"/>
      <c r="H686" s="71"/>
      <c r="I686" s="71"/>
      <c r="J686" s="71"/>
      <c r="K686" s="71"/>
      <c r="L686" s="71"/>
      <c r="M686" s="71"/>
      <c r="N686" s="91"/>
      <c r="O686" s="91"/>
      <c r="P686" s="91"/>
      <c r="Q686" s="91"/>
      <c r="R686" s="91"/>
      <c r="S686" s="9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c r="AP686" s="71"/>
      <c r="AQ686" s="71"/>
      <c r="AR686" s="71"/>
      <c r="AS686" s="71"/>
      <c r="AT686" s="71"/>
      <c r="AU686" s="71"/>
      <c r="AV686" s="71"/>
      <c r="AW686" s="71"/>
      <c r="AX686" s="71"/>
      <c r="AY686" s="71"/>
      <c r="AZ686" s="71"/>
      <c r="BA686" s="71"/>
      <c r="BB686" s="71"/>
    </row>
    <row r="687" spans="1:54" ht="20">
      <c r="A687" s="71"/>
      <c r="B687" s="71"/>
      <c r="C687" s="71"/>
      <c r="D687" s="71"/>
      <c r="E687" s="71"/>
      <c r="F687" s="71"/>
      <c r="G687" s="71"/>
      <c r="H687" s="71"/>
      <c r="I687" s="71"/>
      <c r="J687" s="71"/>
      <c r="K687" s="71"/>
      <c r="L687" s="71"/>
      <c r="M687" s="71"/>
      <c r="N687" s="91"/>
      <c r="O687" s="91"/>
      <c r="P687" s="91"/>
      <c r="Q687" s="91"/>
      <c r="R687" s="91"/>
      <c r="S687" s="9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c r="AP687" s="71"/>
      <c r="AQ687" s="71"/>
      <c r="AR687" s="71"/>
      <c r="AS687" s="71"/>
      <c r="AT687" s="71"/>
      <c r="AU687" s="71"/>
      <c r="AV687" s="71"/>
      <c r="AW687" s="71"/>
      <c r="AX687" s="71"/>
      <c r="AY687" s="71"/>
      <c r="AZ687" s="71"/>
      <c r="BA687" s="71"/>
      <c r="BB687" s="71"/>
    </row>
    <row r="688" spans="1:54" ht="20">
      <c r="A688" s="71"/>
      <c r="B688" s="71"/>
      <c r="C688" s="71"/>
      <c r="D688" s="71"/>
      <c r="E688" s="71"/>
      <c r="F688" s="71"/>
      <c r="G688" s="71"/>
      <c r="H688" s="71"/>
      <c r="I688" s="71"/>
      <c r="J688" s="71"/>
      <c r="K688" s="71"/>
      <c r="L688" s="71"/>
      <c r="M688" s="71"/>
      <c r="N688" s="91"/>
      <c r="O688" s="91"/>
      <c r="P688" s="91"/>
      <c r="Q688" s="91"/>
      <c r="R688" s="91"/>
      <c r="S688" s="9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c r="AP688" s="71"/>
      <c r="AQ688" s="71"/>
      <c r="AR688" s="71"/>
      <c r="AS688" s="71"/>
      <c r="AT688" s="71"/>
      <c r="AU688" s="71"/>
      <c r="AV688" s="71"/>
      <c r="AW688" s="71"/>
      <c r="AX688" s="71"/>
      <c r="AY688" s="71"/>
      <c r="AZ688" s="71"/>
      <c r="BA688" s="71"/>
      <c r="BB688" s="71"/>
    </row>
    <row r="689" spans="1:54" ht="20">
      <c r="A689" s="71"/>
      <c r="B689" s="71"/>
      <c r="C689" s="71"/>
      <c r="D689" s="71"/>
      <c r="E689" s="71"/>
      <c r="F689" s="71"/>
      <c r="G689" s="71"/>
      <c r="H689" s="71"/>
      <c r="I689" s="71"/>
      <c r="J689" s="71"/>
      <c r="K689" s="71"/>
      <c r="L689" s="71"/>
      <c r="M689" s="71"/>
      <c r="N689" s="91"/>
      <c r="O689" s="91"/>
      <c r="P689" s="91"/>
      <c r="Q689" s="91"/>
      <c r="R689" s="91"/>
      <c r="S689" s="9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c r="AP689" s="71"/>
      <c r="AQ689" s="71"/>
      <c r="AR689" s="71"/>
      <c r="AS689" s="71"/>
      <c r="AT689" s="71"/>
      <c r="AU689" s="71"/>
      <c r="AV689" s="71"/>
      <c r="AW689" s="71"/>
      <c r="AX689" s="71"/>
      <c r="AY689" s="71"/>
      <c r="AZ689" s="71"/>
      <c r="BA689" s="71"/>
      <c r="BB689" s="71"/>
    </row>
    <row r="690" spans="1:54" ht="20">
      <c r="A690" s="71"/>
      <c r="B690" s="71"/>
      <c r="C690" s="71"/>
      <c r="D690" s="71"/>
      <c r="E690" s="71"/>
      <c r="F690" s="71"/>
      <c r="G690" s="71"/>
      <c r="H690" s="71"/>
      <c r="I690" s="71"/>
      <c r="J690" s="71"/>
      <c r="K690" s="71"/>
      <c r="L690" s="71"/>
      <c r="M690" s="71"/>
      <c r="N690" s="91"/>
      <c r="O690" s="91"/>
      <c r="P690" s="91"/>
      <c r="Q690" s="91"/>
      <c r="R690" s="91"/>
      <c r="S690" s="9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c r="AP690" s="71"/>
      <c r="AQ690" s="71"/>
      <c r="AR690" s="71"/>
      <c r="AS690" s="71"/>
      <c r="AT690" s="71"/>
      <c r="AU690" s="71"/>
      <c r="AV690" s="71"/>
      <c r="AW690" s="71"/>
      <c r="AX690" s="71"/>
      <c r="AY690" s="71"/>
      <c r="AZ690" s="71"/>
      <c r="BA690" s="71"/>
      <c r="BB690" s="71"/>
    </row>
    <row r="691" spans="1:54" ht="20">
      <c r="A691" s="71"/>
      <c r="B691" s="71"/>
      <c r="C691" s="71"/>
      <c r="D691" s="71"/>
      <c r="E691" s="71"/>
      <c r="F691" s="71"/>
      <c r="G691" s="71"/>
      <c r="H691" s="71"/>
      <c r="I691" s="71"/>
      <c r="J691" s="71"/>
      <c r="K691" s="71"/>
      <c r="L691" s="71"/>
      <c r="M691" s="71"/>
      <c r="N691" s="91"/>
      <c r="O691" s="91"/>
      <c r="P691" s="91"/>
      <c r="Q691" s="91"/>
      <c r="R691" s="91"/>
      <c r="S691" s="9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c r="AP691" s="71"/>
      <c r="AQ691" s="71"/>
      <c r="AR691" s="71"/>
      <c r="AS691" s="71"/>
      <c r="AT691" s="71"/>
      <c r="AU691" s="71"/>
      <c r="AV691" s="71"/>
      <c r="AW691" s="71"/>
      <c r="AX691" s="71"/>
      <c r="AY691" s="71"/>
      <c r="AZ691" s="71"/>
      <c r="BA691" s="71"/>
      <c r="BB691" s="71"/>
    </row>
    <row r="692" spans="1:54" ht="20">
      <c r="A692" s="71"/>
      <c r="B692" s="71"/>
      <c r="C692" s="71"/>
      <c r="D692" s="71"/>
      <c r="E692" s="71"/>
      <c r="F692" s="71"/>
      <c r="G692" s="71"/>
      <c r="H692" s="71"/>
      <c r="I692" s="71"/>
      <c r="J692" s="71"/>
      <c r="K692" s="71"/>
      <c r="L692" s="71"/>
      <c r="M692" s="71"/>
      <c r="N692" s="91"/>
      <c r="O692" s="91"/>
      <c r="P692" s="91"/>
      <c r="Q692" s="91"/>
      <c r="R692" s="91"/>
      <c r="S692" s="9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c r="AP692" s="71"/>
      <c r="AQ692" s="71"/>
      <c r="AR692" s="71"/>
      <c r="AS692" s="71"/>
      <c r="AT692" s="71"/>
      <c r="AU692" s="71"/>
      <c r="AV692" s="71"/>
      <c r="AW692" s="71"/>
      <c r="AX692" s="71"/>
      <c r="AY692" s="71"/>
      <c r="AZ692" s="71"/>
      <c r="BA692" s="71"/>
      <c r="BB692" s="71"/>
    </row>
    <row r="693" spans="1:54" ht="20">
      <c r="A693" s="71"/>
      <c r="B693" s="71"/>
      <c r="C693" s="71"/>
      <c r="D693" s="71"/>
      <c r="E693" s="71"/>
      <c r="F693" s="71"/>
      <c r="G693" s="71"/>
      <c r="H693" s="71"/>
      <c r="I693" s="71"/>
      <c r="J693" s="71"/>
      <c r="K693" s="71"/>
      <c r="L693" s="71"/>
      <c r="M693" s="71"/>
      <c r="N693" s="91"/>
      <c r="O693" s="91"/>
      <c r="P693" s="91"/>
      <c r="Q693" s="91"/>
      <c r="R693" s="91"/>
      <c r="S693" s="9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c r="AP693" s="71"/>
      <c r="AQ693" s="71"/>
      <c r="AR693" s="71"/>
      <c r="AS693" s="71"/>
      <c r="AT693" s="71"/>
      <c r="AU693" s="71"/>
      <c r="AV693" s="71"/>
      <c r="AW693" s="71"/>
      <c r="AX693" s="71"/>
      <c r="AY693" s="71"/>
      <c r="AZ693" s="71"/>
      <c r="BA693" s="71"/>
      <c r="BB693" s="71"/>
    </row>
    <row r="694" spans="1:54" ht="20">
      <c r="A694" s="71"/>
      <c r="B694" s="71"/>
      <c r="C694" s="71"/>
      <c r="D694" s="71"/>
      <c r="E694" s="71"/>
      <c r="F694" s="71"/>
      <c r="G694" s="71"/>
      <c r="H694" s="71"/>
      <c r="I694" s="71"/>
      <c r="J694" s="71"/>
      <c r="K694" s="71"/>
      <c r="L694" s="71"/>
      <c r="M694" s="71"/>
      <c r="N694" s="91"/>
      <c r="O694" s="91"/>
      <c r="P694" s="91"/>
      <c r="Q694" s="91"/>
      <c r="R694" s="91"/>
      <c r="S694" s="9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c r="AP694" s="71"/>
      <c r="AQ694" s="71"/>
      <c r="AR694" s="71"/>
      <c r="AS694" s="71"/>
      <c r="AT694" s="71"/>
      <c r="AU694" s="71"/>
      <c r="AV694" s="71"/>
      <c r="AW694" s="71"/>
      <c r="AX694" s="71"/>
      <c r="AY694" s="71"/>
      <c r="AZ694" s="71"/>
      <c r="BA694" s="71"/>
      <c r="BB694" s="71"/>
    </row>
    <row r="695" spans="1:54" ht="20">
      <c r="A695" s="71"/>
      <c r="B695" s="71"/>
      <c r="C695" s="71"/>
      <c r="D695" s="71"/>
      <c r="E695" s="71"/>
      <c r="F695" s="71"/>
      <c r="G695" s="71"/>
      <c r="H695" s="71"/>
      <c r="I695" s="71"/>
      <c r="J695" s="71"/>
      <c r="K695" s="71"/>
      <c r="L695" s="71"/>
      <c r="M695" s="71"/>
      <c r="N695" s="91"/>
      <c r="O695" s="91"/>
      <c r="P695" s="91"/>
      <c r="Q695" s="91"/>
      <c r="R695" s="91"/>
      <c r="S695" s="9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c r="AP695" s="71"/>
      <c r="AQ695" s="71"/>
      <c r="AR695" s="71"/>
      <c r="AS695" s="71"/>
      <c r="AT695" s="71"/>
      <c r="AU695" s="71"/>
      <c r="AV695" s="71"/>
      <c r="AW695" s="71"/>
      <c r="AX695" s="71"/>
      <c r="AY695" s="71"/>
      <c r="AZ695" s="71"/>
      <c r="BA695" s="71"/>
      <c r="BB695" s="71"/>
    </row>
    <row r="696" spans="1:54" ht="20">
      <c r="A696" s="71"/>
      <c r="B696" s="71"/>
      <c r="C696" s="71"/>
      <c r="D696" s="71"/>
      <c r="E696" s="71"/>
      <c r="F696" s="71"/>
      <c r="G696" s="71"/>
      <c r="H696" s="71"/>
      <c r="I696" s="71"/>
      <c r="J696" s="71"/>
      <c r="K696" s="71"/>
      <c r="L696" s="71"/>
      <c r="M696" s="71"/>
      <c r="N696" s="91"/>
      <c r="O696" s="91"/>
      <c r="P696" s="91"/>
      <c r="Q696" s="91"/>
      <c r="R696" s="91"/>
      <c r="S696" s="9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c r="AP696" s="71"/>
      <c r="AQ696" s="71"/>
      <c r="AR696" s="71"/>
      <c r="AS696" s="71"/>
      <c r="AT696" s="71"/>
      <c r="AU696" s="71"/>
      <c r="AV696" s="71"/>
      <c r="AW696" s="71"/>
      <c r="AX696" s="71"/>
      <c r="AY696" s="71"/>
      <c r="AZ696" s="71"/>
      <c r="BA696" s="71"/>
      <c r="BB696" s="71"/>
    </row>
    <row r="697" spans="1:54" ht="20">
      <c r="A697" s="71"/>
      <c r="B697" s="71"/>
      <c r="C697" s="71"/>
      <c r="D697" s="71"/>
      <c r="E697" s="71"/>
      <c r="F697" s="71"/>
      <c r="G697" s="71"/>
      <c r="H697" s="71"/>
      <c r="I697" s="71"/>
      <c r="J697" s="71"/>
      <c r="K697" s="71"/>
      <c r="L697" s="71"/>
      <c r="M697" s="71"/>
      <c r="N697" s="91"/>
      <c r="O697" s="91"/>
      <c r="P697" s="91"/>
      <c r="Q697" s="91"/>
      <c r="R697" s="91"/>
      <c r="S697" s="9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c r="AP697" s="71"/>
      <c r="AQ697" s="71"/>
      <c r="AR697" s="71"/>
      <c r="AS697" s="71"/>
      <c r="AT697" s="71"/>
      <c r="AU697" s="71"/>
      <c r="AV697" s="71"/>
      <c r="AW697" s="71"/>
      <c r="AX697" s="71"/>
      <c r="AY697" s="71"/>
      <c r="AZ697" s="71"/>
      <c r="BA697" s="71"/>
      <c r="BB697" s="71"/>
    </row>
    <row r="698" spans="1:54" ht="20">
      <c r="A698" s="71"/>
      <c r="B698" s="71"/>
      <c r="C698" s="71"/>
      <c r="D698" s="71"/>
      <c r="E698" s="71"/>
      <c r="F698" s="71"/>
      <c r="G698" s="71"/>
      <c r="H698" s="71"/>
      <c r="I698" s="71"/>
      <c r="J698" s="71"/>
      <c r="K698" s="71"/>
      <c r="L698" s="71"/>
      <c r="M698" s="71"/>
      <c r="N698" s="91"/>
      <c r="O698" s="91"/>
      <c r="P698" s="91"/>
      <c r="Q698" s="91"/>
      <c r="R698" s="91"/>
      <c r="S698" s="9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c r="AP698" s="71"/>
      <c r="AQ698" s="71"/>
      <c r="AR698" s="71"/>
      <c r="AS698" s="71"/>
      <c r="AT698" s="71"/>
      <c r="AU698" s="71"/>
      <c r="AV698" s="71"/>
      <c r="AW698" s="71"/>
      <c r="AX698" s="71"/>
      <c r="AY698" s="71"/>
      <c r="AZ698" s="71"/>
      <c r="BA698" s="71"/>
      <c r="BB698" s="71"/>
    </row>
    <row r="699" spans="1:54" ht="20">
      <c r="A699" s="71"/>
      <c r="B699" s="71"/>
      <c r="C699" s="71"/>
      <c r="D699" s="71"/>
      <c r="E699" s="71"/>
      <c r="F699" s="71"/>
      <c r="G699" s="71"/>
      <c r="H699" s="71"/>
      <c r="I699" s="71"/>
      <c r="J699" s="71"/>
      <c r="K699" s="71"/>
      <c r="L699" s="71"/>
      <c r="M699" s="71"/>
      <c r="N699" s="91"/>
      <c r="O699" s="91"/>
      <c r="P699" s="91"/>
      <c r="Q699" s="91"/>
      <c r="R699" s="91"/>
      <c r="S699" s="9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c r="AP699" s="71"/>
      <c r="AQ699" s="71"/>
      <c r="AR699" s="71"/>
      <c r="AS699" s="71"/>
      <c r="AT699" s="71"/>
      <c r="AU699" s="71"/>
      <c r="AV699" s="71"/>
      <c r="AW699" s="71"/>
      <c r="AX699" s="71"/>
      <c r="AY699" s="71"/>
      <c r="AZ699" s="71"/>
      <c r="BA699" s="71"/>
      <c r="BB699" s="71"/>
    </row>
    <row r="700" spans="1:54" ht="20">
      <c r="A700" s="71"/>
      <c r="B700" s="71"/>
      <c r="C700" s="71"/>
      <c r="D700" s="71"/>
      <c r="E700" s="71"/>
      <c r="F700" s="71"/>
      <c r="G700" s="71"/>
      <c r="H700" s="71"/>
      <c r="I700" s="71"/>
      <c r="J700" s="71"/>
      <c r="K700" s="71"/>
      <c r="L700" s="71"/>
      <c r="M700" s="71"/>
      <c r="N700" s="91"/>
      <c r="O700" s="91"/>
      <c r="P700" s="91"/>
      <c r="Q700" s="91"/>
      <c r="R700" s="91"/>
      <c r="S700" s="9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c r="AP700" s="71"/>
      <c r="AQ700" s="71"/>
      <c r="AR700" s="71"/>
      <c r="AS700" s="71"/>
      <c r="AT700" s="71"/>
      <c r="AU700" s="71"/>
      <c r="AV700" s="71"/>
      <c r="AW700" s="71"/>
      <c r="AX700" s="71"/>
      <c r="AY700" s="71"/>
      <c r="AZ700" s="71"/>
      <c r="BA700" s="71"/>
      <c r="BB700" s="71"/>
    </row>
    <row r="701" spans="1:54" ht="20">
      <c r="A701" s="71"/>
      <c r="B701" s="71"/>
      <c r="C701" s="71"/>
      <c r="D701" s="71"/>
      <c r="E701" s="71"/>
      <c r="F701" s="71"/>
      <c r="G701" s="71"/>
      <c r="H701" s="71"/>
      <c r="I701" s="71"/>
      <c r="J701" s="71"/>
      <c r="K701" s="71"/>
      <c r="L701" s="71"/>
      <c r="M701" s="71"/>
      <c r="N701" s="91"/>
      <c r="O701" s="91"/>
      <c r="P701" s="91"/>
      <c r="Q701" s="91"/>
      <c r="R701" s="91"/>
      <c r="S701" s="9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c r="AP701" s="71"/>
      <c r="AQ701" s="71"/>
      <c r="AR701" s="71"/>
      <c r="AS701" s="71"/>
      <c r="AT701" s="71"/>
      <c r="AU701" s="71"/>
      <c r="AV701" s="71"/>
      <c r="AW701" s="71"/>
      <c r="AX701" s="71"/>
      <c r="AY701" s="71"/>
      <c r="AZ701" s="71"/>
      <c r="BA701" s="71"/>
      <c r="BB701" s="71"/>
    </row>
    <row r="702" spans="1:54" ht="20">
      <c r="A702" s="71"/>
      <c r="B702" s="71"/>
      <c r="C702" s="71"/>
      <c r="D702" s="71"/>
      <c r="E702" s="71"/>
      <c r="F702" s="71"/>
      <c r="G702" s="71"/>
      <c r="H702" s="71"/>
      <c r="I702" s="71"/>
      <c r="J702" s="71"/>
      <c r="K702" s="71"/>
      <c r="L702" s="71"/>
      <c r="M702" s="71"/>
      <c r="N702" s="91"/>
      <c r="O702" s="91"/>
      <c r="P702" s="91"/>
      <c r="Q702" s="91"/>
      <c r="R702" s="91"/>
      <c r="S702" s="9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c r="AP702" s="71"/>
      <c r="AQ702" s="71"/>
      <c r="AR702" s="71"/>
      <c r="AS702" s="71"/>
      <c r="AT702" s="71"/>
      <c r="AU702" s="71"/>
      <c r="AV702" s="71"/>
      <c r="AW702" s="71"/>
      <c r="AX702" s="71"/>
      <c r="AY702" s="71"/>
      <c r="AZ702" s="71"/>
      <c r="BA702" s="71"/>
      <c r="BB702" s="71"/>
    </row>
    <row r="703" spans="1:54" ht="20">
      <c r="A703" s="71"/>
      <c r="B703" s="71"/>
      <c r="C703" s="71"/>
      <c r="D703" s="71"/>
      <c r="E703" s="71"/>
      <c r="F703" s="71"/>
      <c r="G703" s="71"/>
      <c r="H703" s="71"/>
      <c r="I703" s="71"/>
      <c r="J703" s="71"/>
      <c r="K703" s="71"/>
      <c r="L703" s="71"/>
      <c r="M703" s="71"/>
      <c r="N703" s="91"/>
      <c r="O703" s="91"/>
      <c r="P703" s="91"/>
      <c r="Q703" s="91"/>
      <c r="R703" s="91"/>
      <c r="S703" s="9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c r="AP703" s="71"/>
      <c r="AQ703" s="71"/>
      <c r="AR703" s="71"/>
      <c r="AS703" s="71"/>
      <c r="AT703" s="71"/>
      <c r="AU703" s="71"/>
      <c r="AV703" s="71"/>
      <c r="AW703" s="71"/>
      <c r="AX703" s="71"/>
      <c r="AY703" s="71"/>
      <c r="AZ703" s="71"/>
      <c r="BA703" s="71"/>
      <c r="BB703" s="71"/>
    </row>
    <row r="704" spans="1:54" ht="20">
      <c r="A704" s="71"/>
      <c r="B704" s="71"/>
      <c r="C704" s="71"/>
      <c r="D704" s="71"/>
      <c r="E704" s="71"/>
      <c r="F704" s="71"/>
      <c r="G704" s="71"/>
      <c r="H704" s="71"/>
      <c r="I704" s="71"/>
      <c r="J704" s="71"/>
      <c r="K704" s="71"/>
      <c r="L704" s="71"/>
      <c r="M704" s="71"/>
      <c r="N704" s="91"/>
      <c r="O704" s="91"/>
      <c r="P704" s="91"/>
      <c r="Q704" s="91"/>
      <c r="R704" s="91"/>
      <c r="S704" s="9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c r="AP704" s="71"/>
      <c r="AQ704" s="71"/>
      <c r="AR704" s="71"/>
      <c r="AS704" s="71"/>
      <c r="AT704" s="71"/>
      <c r="AU704" s="71"/>
      <c r="AV704" s="71"/>
      <c r="AW704" s="71"/>
      <c r="AX704" s="71"/>
      <c r="AY704" s="71"/>
      <c r="AZ704" s="71"/>
      <c r="BA704" s="71"/>
      <c r="BB704" s="71"/>
    </row>
    <row r="705" spans="1:54" ht="20">
      <c r="A705" s="71"/>
      <c r="B705" s="71"/>
      <c r="C705" s="71"/>
      <c r="D705" s="71"/>
      <c r="E705" s="71"/>
      <c r="F705" s="71"/>
      <c r="G705" s="71"/>
      <c r="H705" s="71"/>
      <c r="I705" s="71"/>
      <c r="J705" s="71"/>
      <c r="K705" s="71"/>
      <c r="L705" s="71"/>
      <c r="M705" s="71"/>
      <c r="N705" s="91"/>
      <c r="O705" s="91"/>
      <c r="P705" s="91"/>
      <c r="Q705" s="91"/>
      <c r="R705" s="91"/>
      <c r="S705" s="9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c r="AP705" s="71"/>
      <c r="AQ705" s="71"/>
      <c r="AR705" s="71"/>
      <c r="AS705" s="71"/>
      <c r="AT705" s="71"/>
      <c r="AU705" s="71"/>
      <c r="AV705" s="71"/>
      <c r="AW705" s="71"/>
      <c r="AX705" s="71"/>
      <c r="AY705" s="71"/>
      <c r="AZ705" s="71"/>
      <c r="BA705" s="71"/>
      <c r="BB705" s="71"/>
    </row>
    <row r="706" spans="1:54" ht="20">
      <c r="A706" s="71"/>
      <c r="B706" s="71"/>
      <c r="C706" s="71"/>
      <c r="D706" s="71"/>
      <c r="E706" s="71"/>
      <c r="F706" s="71"/>
      <c r="G706" s="71"/>
      <c r="H706" s="71"/>
      <c r="I706" s="71"/>
      <c r="J706" s="71"/>
      <c r="K706" s="71"/>
      <c r="L706" s="71"/>
      <c r="M706" s="71"/>
      <c r="N706" s="91"/>
      <c r="O706" s="91"/>
      <c r="P706" s="91"/>
      <c r="Q706" s="91"/>
      <c r="R706" s="91"/>
      <c r="S706" s="9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c r="AP706" s="71"/>
      <c r="AQ706" s="71"/>
      <c r="AR706" s="71"/>
      <c r="AS706" s="71"/>
      <c r="AT706" s="71"/>
      <c r="AU706" s="71"/>
      <c r="AV706" s="71"/>
      <c r="AW706" s="71"/>
      <c r="AX706" s="71"/>
      <c r="AY706" s="71"/>
      <c r="AZ706" s="71"/>
      <c r="BA706" s="71"/>
      <c r="BB706" s="71"/>
    </row>
    <row r="707" spans="1:54" ht="20">
      <c r="A707" s="71"/>
      <c r="B707" s="71"/>
      <c r="C707" s="71"/>
      <c r="D707" s="71"/>
      <c r="E707" s="71"/>
      <c r="F707" s="71"/>
      <c r="G707" s="71"/>
      <c r="H707" s="71"/>
      <c r="I707" s="71"/>
      <c r="J707" s="71"/>
      <c r="K707" s="71"/>
      <c r="L707" s="71"/>
      <c r="M707" s="71"/>
      <c r="N707" s="91"/>
      <c r="O707" s="91"/>
      <c r="P707" s="91"/>
      <c r="Q707" s="91"/>
      <c r="R707" s="91"/>
      <c r="S707" s="9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c r="AP707" s="71"/>
      <c r="AQ707" s="71"/>
      <c r="AR707" s="71"/>
      <c r="AS707" s="71"/>
      <c r="AT707" s="71"/>
      <c r="AU707" s="71"/>
      <c r="AV707" s="71"/>
      <c r="AW707" s="71"/>
      <c r="AX707" s="71"/>
      <c r="AY707" s="71"/>
      <c r="AZ707" s="71"/>
      <c r="BA707" s="71"/>
      <c r="BB707" s="71"/>
    </row>
    <row r="708" spans="1:54" ht="20">
      <c r="A708" s="71"/>
      <c r="B708" s="71"/>
      <c r="C708" s="71"/>
      <c r="D708" s="71"/>
      <c r="E708" s="71"/>
      <c r="F708" s="71"/>
      <c r="G708" s="71"/>
      <c r="H708" s="71"/>
      <c r="I708" s="71"/>
      <c r="J708" s="71"/>
      <c r="K708" s="71"/>
      <c r="L708" s="71"/>
      <c r="M708" s="71"/>
      <c r="N708" s="91"/>
      <c r="O708" s="91"/>
      <c r="P708" s="91"/>
      <c r="Q708" s="91"/>
      <c r="R708" s="91"/>
      <c r="S708" s="9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c r="AP708" s="71"/>
      <c r="AQ708" s="71"/>
      <c r="AR708" s="71"/>
      <c r="AS708" s="71"/>
      <c r="AT708" s="71"/>
      <c r="AU708" s="71"/>
      <c r="AV708" s="71"/>
      <c r="AW708" s="71"/>
      <c r="AX708" s="71"/>
      <c r="AY708" s="71"/>
      <c r="AZ708" s="71"/>
      <c r="BA708" s="71"/>
      <c r="BB708" s="71"/>
    </row>
    <row r="709" spans="1:54" ht="20">
      <c r="A709" s="71"/>
      <c r="B709" s="71"/>
      <c r="C709" s="71"/>
      <c r="D709" s="71"/>
      <c r="E709" s="71"/>
      <c r="F709" s="71"/>
      <c r="G709" s="71"/>
      <c r="H709" s="71"/>
      <c r="I709" s="71"/>
      <c r="J709" s="71"/>
      <c r="K709" s="71"/>
      <c r="L709" s="71"/>
      <c r="M709" s="71"/>
      <c r="N709" s="91"/>
      <c r="O709" s="91"/>
      <c r="P709" s="91"/>
      <c r="Q709" s="91"/>
      <c r="R709" s="91"/>
      <c r="S709" s="9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c r="AP709" s="71"/>
      <c r="AQ709" s="71"/>
      <c r="AR709" s="71"/>
      <c r="AS709" s="71"/>
      <c r="AT709" s="71"/>
      <c r="AU709" s="71"/>
      <c r="AV709" s="71"/>
      <c r="AW709" s="71"/>
      <c r="AX709" s="71"/>
      <c r="AY709" s="71"/>
      <c r="AZ709" s="71"/>
      <c r="BA709" s="71"/>
      <c r="BB709" s="71"/>
    </row>
    <row r="710" spans="1:54" ht="20">
      <c r="A710" s="71"/>
      <c r="B710" s="71"/>
      <c r="C710" s="71"/>
      <c r="D710" s="71"/>
      <c r="E710" s="71"/>
      <c r="F710" s="71"/>
      <c r="G710" s="71"/>
      <c r="H710" s="71"/>
      <c r="I710" s="71"/>
      <c r="J710" s="71"/>
      <c r="K710" s="71"/>
      <c r="L710" s="71"/>
      <c r="M710" s="71"/>
      <c r="N710" s="91"/>
      <c r="O710" s="91"/>
      <c r="P710" s="91"/>
      <c r="Q710" s="91"/>
      <c r="R710" s="91"/>
      <c r="S710" s="9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c r="AP710" s="71"/>
      <c r="AQ710" s="71"/>
      <c r="AR710" s="71"/>
      <c r="AS710" s="71"/>
      <c r="AT710" s="71"/>
      <c r="AU710" s="71"/>
      <c r="AV710" s="71"/>
      <c r="AW710" s="71"/>
      <c r="AX710" s="71"/>
      <c r="AY710" s="71"/>
      <c r="AZ710" s="71"/>
      <c r="BA710" s="71"/>
      <c r="BB710" s="71"/>
    </row>
    <row r="711" spans="1:54" ht="20">
      <c r="A711" s="71"/>
      <c r="B711" s="71"/>
      <c r="C711" s="71"/>
      <c r="D711" s="71"/>
      <c r="E711" s="71"/>
      <c r="F711" s="71"/>
      <c r="G711" s="71"/>
      <c r="H711" s="71"/>
      <c r="I711" s="71"/>
      <c r="J711" s="71"/>
      <c r="K711" s="71"/>
      <c r="L711" s="71"/>
      <c r="M711" s="71"/>
      <c r="N711" s="91"/>
      <c r="O711" s="91"/>
      <c r="P711" s="91"/>
      <c r="Q711" s="91"/>
      <c r="R711" s="91"/>
      <c r="S711" s="9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c r="AP711" s="71"/>
      <c r="AQ711" s="71"/>
      <c r="AR711" s="71"/>
      <c r="AS711" s="71"/>
      <c r="AT711" s="71"/>
      <c r="AU711" s="71"/>
      <c r="AV711" s="71"/>
      <c r="AW711" s="71"/>
      <c r="AX711" s="71"/>
      <c r="AY711" s="71"/>
      <c r="AZ711" s="71"/>
      <c r="BA711" s="71"/>
      <c r="BB711" s="71"/>
    </row>
    <row r="712" spans="1:54" ht="20">
      <c r="A712" s="71"/>
      <c r="B712" s="71"/>
      <c r="C712" s="71"/>
      <c r="D712" s="71"/>
      <c r="E712" s="71"/>
      <c r="F712" s="71"/>
      <c r="G712" s="71"/>
      <c r="H712" s="71"/>
      <c r="I712" s="71"/>
      <c r="J712" s="71"/>
      <c r="K712" s="71"/>
      <c r="L712" s="71"/>
      <c r="M712" s="71"/>
      <c r="N712" s="91"/>
      <c r="O712" s="91"/>
      <c r="P712" s="91"/>
      <c r="Q712" s="91"/>
      <c r="R712" s="91"/>
      <c r="S712" s="9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c r="AP712" s="71"/>
      <c r="AQ712" s="71"/>
      <c r="AR712" s="71"/>
      <c r="AS712" s="71"/>
      <c r="AT712" s="71"/>
      <c r="AU712" s="71"/>
      <c r="AV712" s="71"/>
      <c r="AW712" s="71"/>
      <c r="AX712" s="71"/>
      <c r="AY712" s="71"/>
      <c r="AZ712" s="71"/>
      <c r="BA712" s="71"/>
      <c r="BB712" s="71"/>
    </row>
    <row r="713" spans="1:54" ht="20">
      <c r="A713" s="71"/>
      <c r="B713" s="71"/>
      <c r="C713" s="71"/>
      <c r="D713" s="71"/>
      <c r="E713" s="71"/>
      <c r="F713" s="71"/>
      <c r="G713" s="71"/>
      <c r="H713" s="71"/>
      <c r="I713" s="71"/>
      <c r="J713" s="71"/>
      <c r="K713" s="71"/>
      <c r="L713" s="71"/>
      <c r="M713" s="71"/>
      <c r="N713" s="91"/>
      <c r="O713" s="91"/>
      <c r="P713" s="91"/>
      <c r="Q713" s="91"/>
      <c r="R713" s="91"/>
      <c r="S713" s="9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c r="AP713" s="71"/>
      <c r="AQ713" s="71"/>
      <c r="AR713" s="71"/>
      <c r="AS713" s="71"/>
      <c r="AT713" s="71"/>
      <c r="AU713" s="71"/>
      <c r="AV713" s="71"/>
      <c r="AW713" s="71"/>
      <c r="AX713" s="71"/>
      <c r="AY713" s="71"/>
      <c r="AZ713" s="71"/>
      <c r="BA713" s="71"/>
      <c r="BB713" s="71"/>
    </row>
    <row r="714" spans="1:54" ht="20">
      <c r="A714" s="71"/>
      <c r="B714" s="71"/>
      <c r="C714" s="71"/>
      <c r="D714" s="71"/>
      <c r="E714" s="71"/>
      <c r="F714" s="71"/>
      <c r="G714" s="71"/>
      <c r="H714" s="71"/>
      <c r="I714" s="71"/>
      <c r="J714" s="71"/>
      <c r="K714" s="71"/>
      <c r="L714" s="71"/>
      <c r="M714" s="71"/>
      <c r="N714" s="91"/>
      <c r="O714" s="91"/>
      <c r="P714" s="91"/>
      <c r="Q714" s="91"/>
      <c r="R714" s="91"/>
      <c r="S714" s="9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c r="AP714" s="71"/>
      <c r="AQ714" s="71"/>
      <c r="AR714" s="71"/>
      <c r="AS714" s="71"/>
      <c r="AT714" s="71"/>
      <c r="AU714" s="71"/>
      <c r="AV714" s="71"/>
      <c r="AW714" s="71"/>
      <c r="AX714" s="71"/>
      <c r="AY714" s="71"/>
      <c r="AZ714" s="71"/>
      <c r="BA714" s="71"/>
      <c r="BB714" s="71"/>
    </row>
    <row r="715" spans="1:54" ht="20">
      <c r="A715" s="71"/>
      <c r="B715" s="71"/>
      <c r="C715" s="71"/>
      <c r="D715" s="71"/>
      <c r="E715" s="71"/>
      <c r="F715" s="71"/>
      <c r="G715" s="71"/>
      <c r="H715" s="71"/>
      <c r="I715" s="71"/>
      <c r="J715" s="71"/>
      <c r="K715" s="71"/>
      <c r="L715" s="71"/>
      <c r="M715" s="71"/>
      <c r="N715" s="91"/>
      <c r="O715" s="91"/>
      <c r="P715" s="91"/>
      <c r="Q715" s="91"/>
      <c r="R715" s="91"/>
      <c r="S715" s="9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c r="AP715" s="71"/>
      <c r="AQ715" s="71"/>
      <c r="AR715" s="71"/>
      <c r="AS715" s="71"/>
      <c r="AT715" s="71"/>
      <c r="AU715" s="71"/>
      <c r="AV715" s="71"/>
      <c r="AW715" s="71"/>
      <c r="AX715" s="71"/>
      <c r="AY715" s="71"/>
      <c r="AZ715" s="71"/>
      <c r="BA715" s="71"/>
      <c r="BB715" s="71"/>
    </row>
    <row r="716" spans="1:54" ht="20">
      <c r="A716" s="71"/>
      <c r="B716" s="71"/>
      <c r="C716" s="71"/>
      <c r="D716" s="71"/>
      <c r="E716" s="71"/>
      <c r="F716" s="71"/>
      <c r="G716" s="71"/>
      <c r="H716" s="71"/>
      <c r="I716" s="71"/>
      <c r="J716" s="71"/>
      <c r="K716" s="71"/>
      <c r="L716" s="71"/>
      <c r="M716" s="71"/>
      <c r="N716" s="91"/>
      <c r="O716" s="91"/>
      <c r="P716" s="91"/>
      <c r="Q716" s="91"/>
      <c r="R716" s="91"/>
      <c r="S716" s="9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c r="AP716" s="71"/>
      <c r="AQ716" s="71"/>
      <c r="AR716" s="71"/>
      <c r="AS716" s="71"/>
      <c r="AT716" s="71"/>
      <c r="AU716" s="71"/>
      <c r="AV716" s="71"/>
      <c r="AW716" s="71"/>
      <c r="AX716" s="71"/>
      <c r="AY716" s="71"/>
      <c r="AZ716" s="71"/>
      <c r="BA716" s="71"/>
      <c r="BB716" s="71"/>
    </row>
    <row r="717" spans="1:54" ht="20">
      <c r="A717" s="71"/>
      <c r="B717" s="71"/>
      <c r="C717" s="71"/>
      <c r="D717" s="71"/>
      <c r="E717" s="71"/>
      <c r="F717" s="71"/>
      <c r="G717" s="71"/>
      <c r="H717" s="71"/>
      <c r="I717" s="71"/>
      <c r="J717" s="71"/>
      <c r="K717" s="71"/>
      <c r="L717" s="71"/>
      <c r="M717" s="71"/>
      <c r="N717" s="91"/>
      <c r="O717" s="91"/>
      <c r="P717" s="91"/>
      <c r="Q717" s="91"/>
      <c r="R717" s="91"/>
      <c r="S717" s="9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c r="AP717" s="71"/>
      <c r="AQ717" s="71"/>
      <c r="AR717" s="71"/>
      <c r="AS717" s="71"/>
      <c r="AT717" s="71"/>
      <c r="AU717" s="71"/>
      <c r="AV717" s="71"/>
      <c r="AW717" s="71"/>
      <c r="AX717" s="71"/>
      <c r="AY717" s="71"/>
      <c r="AZ717" s="71"/>
      <c r="BA717" s="71"/>
      <c r="BB717" s="71"/>
    </row>
    <row r="718" spans="1:54" ht="20">
      <c r="A718" s="71"/>
      <c r="B718" s="71"/>
      <c r="C718" s="71"/>
      <c r="D718" s="71"/>
      <c r="E718" s="71"/>
      <c r="F718" s="71"/>
      <c r="G718" s="71"/>
      <c r="H718" s="71"/>
      <c r="I718" s="71"/>
      <c r="J718" s="71"/>
      <c r="K718" s="71"/>
      <c r="L718" s="71"/>
      <c r="M718" s="71"/>
      <c r="N718" s="91"/>
      <c r="O718" s="91"/>
      <c r="P718" s="91"/>
      <c r="Q718" s="91"/>
      <c r="R718" s="91"/>
      <c r="S718" s="9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c r="AP718" s="71"/>
      <c r="AQ718" s="71"/>
      <c r="AR718" s="71"/>
      <c r="AS718" s="71"/>
      <c r="AT718" s="71"/>
      <c r="AU718" s="71"/>
      <c r="AV718" s="71"/>
      <c r="AW718" s="71"/>
      <c r="AX718" s="71"/>
      <c r="AY718" s="71"/>
      <c r="AZ718" s="71"/>
      <c r="BA718" s="71"/>
      <c r="BB718" s="71"/>
    </row>
    <row r="719" spans="1:54" ht="20">
      <c r="A719" s="71"/>
      <c r="B719" s="71"/>
      <c r="C719" s="71"/>
      <c r="D719" s="71"/>
      <c r="E719" s="71"/>
      <c r="F719" s="71"/>
      <c r="G719" s="71"/>
      <c r="H719" s="71"/>
      <c r="I719" s="71"/>
      <c r="J719" s="71"/>
      <c r="K719" s="71"/>
      <c r="L719" s="71"/>
      <c r="M719" s="71"/>
      <c r="N719" s="91"/>
      <c r="O719" s="91"/>
      <c r="P719" s="91"/>
      <c r="Q719" s="91"/>
      <c r="R719" s="91"/>
      <c r="S719" s="9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c r="AP719" s="71"/>
      <c r="AQ719" s="71"/>
      <c r="AR719" s="71"/>
      <c r="AS719" s="71"/>
      <c r="AT719" s="71"/>
      <c r="AU719" s="71"/>
      <c r="AV719" s="71"/>
      <c r="AW719" s="71"/>
      <c r="AX719" s="71"/>
      <c r="AY719" s="71"/>
      <c r="AZ719" s="71"/>
      <c r="BA719" s="71"/>
      <c r="BB719" s="71"/>
    </row>
    <row r="720" spans="1:54" ht="20">
      <c r="A720" s="71"/>
      <c r="B720" s="71"/>
      <c r="C720" s="71"/>
      <c r="D720" s="71"/>
      <c r="E720" s="71"/>
      <c r="F720" s="71"/>
      <c r="G720" s="71"/>
      <c r="H720" s="71"/>
      <c r="I720" s="71"/>
      <c r="J720" s="71"/>
      <c r="K720" s="71"/>
      <c r="L720" s="71"/>
      <c r="M720" s="71"/>
      <c r="N720" s="91"/>
      <c r="O720" s="91"/>
      <c r="P720" s="91"/>
      <c r="Q720" s="91"/>
      <c r="R720" s="91"/>
      <c r="S720" s="9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c r="AP720" s="71"/>
      <c r="AQ720" s="71"/>
      <c r="AR720" s="71"/>
      <c r="AS720" s="71"/>
      <c r="AT720" s="71"/>
      <c r="AU720" s="71"/>
      <c r="AV720" s="71"/>
      <c r="AW720" s="71"/>
      <c r="AX720" s="71"/>
      <c r="AY720" s="71"/>
      <c r="AZ720" s="71"/>
      <c r="BA720" s="71"/>
      <c r="BB720" s="71"/>
    </row>
    <row r="721" spans="1:54" ht="20">
      <c r="A721" s="71"/>
      <c r="B721" s="71"/>
      <c r="C721" s="71"/>
      <c r="D721" s="71"/>
      <c r="E721" s="71"/>
      <c r="F721" s="71"/>
      <c r="G721" s="71"/>
      <c r="H721" s="71"/>
      <c r="I721" s="71"/>
      <c r="J721" s="71"/>
      <c r="K721" s="71"/>
      <c r="L721" s="71"/>
      <c r="M721" s="71"/>
      <c r="N721" s="91"/>
      <c r="O721" s="91"/>
      <c r="P721" s="91"/>
      <c r="Q721" s="91"/>
      <c r="R721" s="91"/>
      <c r="S721" s="9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c r="AP721" s="71"/>
      <c r="AQ721" s="71"/>
      <c r="AR721" s="71"/>
      <c r="AS721" s="71"/>
      <c r="AT721" s="71"/>
      <c r="AU721" s="71"/>
      <c r="AV721" s="71"/>
      <c r="AW721" s="71"/>
      <c r="AX721" s="71"/>
      <c r="AY721" s="71"/>
      <c r="AZ721" s="71"/>
      <c r="BA721" s="71"/>
      <c r="BB721" s="71"/>
    </row>
    <row r="722" spans="1:54" ht="20">
      <c r="A722" s="71"/>
      <c r="B722" s="71"/>
      <c r="C722" s="71"/>
      <c r="D722" s="71"/>
      <c r="E722" s="71"/>
      <c r="F722" s="71"/>
      <c r="G722" s="71"/>
      <c r="H722" s="71"/>
      <c r="I722" s="71"/>
      <c r="J722" s="71"/>
      <c r="K722" s="71"/>
      <c r="L722" s="71"/>
      <c r="M722" s="71"/>
      <c r="N722" s="91"/>
      <c r="O722" s="91"/>
      <c r="P722" s="91"/>
      <c r="Q722" s="91"/>
      <c r="R722" s="91"/>
      <c r="S722" s="9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c r="AP722" s="71"/>
      <c r="AQ722" s="71"/>
      <c r="AR722" s="71"/>
      <c r="AS722" s="71"/>
      <c r="AT722" s="71"/>
      <c r="AU722" s="71"/>
      <c r="AV722" s="71"/>
      <c r="AW722" s="71"/>
      <c r="AX722" s="71"/>
      <c r="AY722" s="71"/>
      <c r="AZ722" s="71"/>
      <c r="BA722" s="71"/>
      <c r="BB722" s="71"/>
    </row>
    <row r="723" spans="1:54" ht="20">
      <c r="A723" s="71"/>
      <c r="B723" s="71"/>
      <c r="C723" s="71"/>
      <c r="D723" s="71"/>
      <c r="E723" s="71"/>
      <c r="F723" s="71"/>
      <c r="G723" s="71"/>
      <c r="H723" s="71"/>
      <c r="I723" s="71"/>
      <c r="J723" s="71"/>
      <c r="K723" s="71"/>
      <c r="L723" s="71"/>
      <c r="M723" s="71"/>
      <c r="N723" s="91"/>
      <c r="O723" s="91"/>
      <c r="P723" s="91"/>
      <c r="Q723" s="91"/>
      <c r="R723" s="91"/>
      <c r="S723" s="9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c r="AP723" s="71"/>
      <c r="AQ723" s="71"/>
      <c r="AR723" s="71"/>
      <c r="AS723" s="71"/>
      <c r="AT723" s="71"/>
      <c r="AU723" s="71"/>
      <c r="AV723" s="71"/>
      <c r="AW723" s="71"/>
      <c r="AX723" s="71"/>
      <c r="AY723" s="71"/>
      <c r="AZ723" s="71"/>
      <c r="BA723" s="71"/>
      <c r="BB723" s="71"/>
    </row>
    <row r="724" spans="1:54" ht="20">
      <c r="A724" s="71"/>
      <c r="B724" s="71"/>
      <c r="C724" s="71"/>
      <c r="D724" s="71"/>
      <c r="E724" s="71"/>
      <c r="F724" s="71"/>
      <c r="G724" s="71"/>
      <c r="H724" s="71"/>
      <c r="I724" s="71"/>
      <c r="J724" s="71"/>
      <c r="K724" s="71"/>
      <c r="L724" s="71"/>
      <c r="M724" s="71"/>
      <c r="N724" s="91"/>
      <c r="O724" s="91"/>
      <c r="P724" s="91"/>
      <c r="Q724" s="91"/>
      <c r="R724" s="91"/>
      <c r="S724" s="9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c r="AP724" s="71"/>
      <c r="AQ724" s="71"/>
      <c r="AR724" s="71"/>
      <c r="AS724" s="71"/>
      <c r="AT724" s="71"/>
      <c r="AU724" s="71"/>
      <c r="AV724" s="71"/>
      <c r="AW724" s="71"/>
      <c r="AX724" s="71"/>
      <c r="AY724" s="71"/>
      <c r="AZ724" s="71"/>
      <c r="BA724" s="71"/>
      <c r="BB724" s="71"/>
    </row>
    <row r="725" spans="1:54" ht="20">
      <c r="A725" s="71"/>
      <c r="B725" s="71"/>
      <c r="C725" s="71"/>
      <c r="D725" s="71"/>
      <c r="E725" s="71"/>
      <c r="F725" s="71"/>
      <c r="G725" s="71"/>
      <c r="H725" s="71"/>
      <c r="I725" s="71"/>
      <c r="J725" s="71"/>
      <c r="K725" s="71"/>
      <c r="L725" s="71"/>
      <c r="M725" s="71"/>
      <c r="N725" s="91"/>
      <c r="O725" s="91"/>
      <c r="P725" s="91"/>
      <c r="Q725" s="91"/>
      <c r="R725" s="91"/>
      <c r="S725" s="9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c r="AP725" s="71"/>
      <c r="AQ725" s="71"/>
      <c r="AR725" s="71"/>
      <c r="AS725" s="71"/>
      <c r="AT725" s="71"/>
      <c r="AU725" s="71"/>
      <c r="AV725" s="71"/>
      <c r="AW725" s="71"/>
      <c r="AX725" s="71"/>
      <c r="AY725" s="71"/>
      <c r="AZ725" s="71"/>
      <c r="BA725" s="71"/>
      <c r="BB725" s="71"/>
    </row>
    <row r="726" spans="1:54" ht="20">
      <c r="A726" s="71"/>
      <c r="B726" s="71"/>
      <c r="C726" s="71"/>
      <c r="D726" s="71"/>
      <c r="E726" s="71"/>
      <c r="F726" s="71"/>
      <c r="G726" s="71"/>
      <c r="H726" s="71"/>
      <c r="I726" s="71"/>
      <c r="J726" s="71"/>
      <c r="K726" s="71"/>
      <c r="L726" s="71"/>
      <c r="M726" s="71"/>
      <c r="N726" s="91"/>
      <c r="O726" s="91"/>
      <c r="P726" s="91"/>
      <c r="Q726" s="91"/>
      <c r="R726" s="91"/>
      <c r="S726" s="9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c r="AP726" s="71"/>
      <c r="AQ726" s="71"/>
      <c r="AR726" s="71"/>
      <c r="AS726" s="71"/>
      <c r="AT726" s="71"/>
      <c r="AU726" s="71"/>
      <c r="AV726" s="71"/>
      <c r="AW726" s="71"/>
      <c r="AX726" s="71"/>
      <c r="AY726" s="71"/>
      <c r="AZ726" s="71"/>
      <c r="BA726" s="71"/>
      <c r="BB726" s="71"/>
    </row>
    <row r="727" spans="1:54" ht="20">
      <c r="A727" s="71"/>
      <c r="B727" s="71"/>
      <c r="C727" s="71"/>
      <c r="D727" s="71"/>
      <c r="E727" s="71"/>
      <c r="F727" s="71"/>
      <c r="G727" s="71"/>
      <c r="H727" s="71"/>
      <c r="I727" s="71"/>
      <c r="J727" s="71"/>
      <c r="K727" s="71"/>
      <c r="L727" s="71"/>
      <c r="M727" s="71"/>
      <c r="N727" s="91"/>
      <c r="O727" s="91"/>
      <c r="P727" s="91"/>
      <c r="Q727" s="91"/>
      <c r="R727" s="91"/>
      <c r="S727" s="9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c r="AP727" s="71"/>
      <c r="AQ727" s="71"/>
      <c r="AR727" s="71"/>
      <c r="AS727" s="71"/>
      <c r="AT727" s="71"/>
      <c r="AU727" s="71"/>
      <c r="AV727" s="71"/>
      <c r="AW727" s="71"/>
      <c r="AX727" s="71"/>
      <c r="AY727" s="71"/>
      <c r="AZ727" s="71"/>
      <c r="BA727" s="71"/>
      <c r="BB727" s="71"/>
    </row>
    <row r="728" spans="1:54" ht="20">
      <c r="A728" s="71"/>
      <c r="B728" s="71"/>
      <c r="C728" s="71"/>
      <c r="D728" s="71"/>
      <c r="E728" s="71"/>
      <c r="F728" s="71"/>
      <c r="G728" s="71"/>
      <c r="H728" s="71"/>
      <c r="I728" s="71"/>
      <c r="J728" s="71"/>
      <c r="K728" s="71"/>
      <c r="L728" s="71"/>
      <c r="M728" s="71"/>
      <c r="N728" s="91"/>
      <c r="O728" s="91"/>
      <c r="P728" s="91"/>
      <c r="Q728" s="91"/>
      <c r="R728" s="91"/>
      <c r="S728" s="9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c r="AP728" s="71"/>
      <c r="AQ728" s="71"/>
      <c r="AR728" s="71"/>
      <c r="AS728" s="71"/>
      <c r="AT728" s="71"/>
      <c r="AU728" s="71"/>
      <c r="AV728" s="71"/>
      <c r="AW728" s="71"/>
      <c r="AX728" s="71"/>
      <c r="AY728" s="71"/>
      <c r="AZ728" s="71"/>
      <c r="BA728" s="71"/>
      <c r="BB728" s="71"/>
    </row>
    <row r="729" spans="1:54" ht="20">
      <c r="A729" s="71"/>
      <c r="B729" s="71"/>
      <c r="C729" s="71"/>
      <c r="D729" s="71"/>
      <c r="E729" s="71"/>
      <c r="F729" s="71"/>
      <c r="G729" s="71"/>
      <c r="H729" s="71"/>
      <c r="I729" s="71"/>
      <c r="J729" s="71"/>
      <c r="K729" s="71"/>
      <c r="L729" s="71"/>
      <c r="M729" s="71"/>
      <c r="N729" s="91"/>
      <c r="O729" s="91"/>
      <c r="P729" s="91"/>
      <c r="Q729" s="91"/>
      <c r="R729" s="91"/>
      <c r="S729" s="9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c r="AP729" s="71"/>
      <c r="AQ729" s="71"/>
      <c r="AR729" s="71"/>
      <c r="AS729" s="71"/>
      <c r="AT729" s="71"/>
      <c r="AU729" s="71"/>
      <c r="AV729" s="71"/>
      <c r="AW729" s="71"/>
      <c r="AX729" s="71"/>
      <c r="AY729" s="71"/>
      <c r="AZ729" s="71"/>
      <c r="BA729" s="71"/>
      <c r="BB729" s="71"/>
    </row>
    <row r="730" spans="1:54" ht="20">
      <c r="A730" s="71"/>
      <c r="B730" s="71"/>
      <c r="C730" s="71"/>
      <c r="D730" s="71"/>
      <c r="E730" s="71"/>
      <c r="F730" s="71"/>
      <c r="G730" s="71"/>
      <c r="H730" s="71"/>
      <c r="I730" s="71"/>
      <c r="J730" s="71"/>
      <c r="K730" s="71"/>
      <c r="L730" s="71"/>
      <c r="M730" s="71"/>
      <c r="N730" s="91"/>
      <c r="O730" s="91"/>
      <c r="P730" s="91"/>
      <c r="Q730" s="91"/>
      <c r="R730" s="91"/>
      <c r="S730" s="9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c r="AP730" s="71"/>
      <c r="AQ730" s="71"/>
      <c r="AR730" s="71"/>
      <c r="AS730" s="71"/>
      <c r="AT730" s="71"/>
      <c r="AU730" s="71"/>
      <c r="AV730" s="71"/>
      <c r="AW730" s="71"/>
      <c r="AX730" s="71"/>
      <c r="AY730" s="71"/>
      <c r="AZ730" s="71"/>
      <c r="BA730" s="71"/>
      <c r="BB730" s="71"/>
    </row>
    <row r="731" spans="1:54" ht="20">
      <c r="A731" s="71"/>
      <c r="B731" s="71"/>
      <c r="C731" s="71"/>
      <c r="D731" s="71"/>
      <c r="E731" s="71"/>
      <c r="F731" s="71"/>
      <c r="G731" s="71"/>
      <c r="H731" s="71"/>
      <c r="I731" s="71"/>
      <c r="J731" s="71"/>
      <c r="K731" s="71"/>
      <c r="L731" s="71"/>
      <c r="M731" s="71"/>
      <c r="N731" s="91"/>
      <c r="O731" s="91"/>
      <c r="P731" s="91"/>
      <c r="Q731" s="91"/>
      <c r="R731" s="91"/>
      <c r="S731" s="9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c r="AP731" s="71"/>
      <c r="AQ731" s="71"/>
      <c r="AR731" s="71"/>
      <c r="AS731" s="71"/>
      <c r="AT731" s="71"/>
      <c r="AU731" s="71"/>
      <c r="AV731" s="71"/>
      <c r="AW731" s="71"/>
      <c r="AX731" s="71"/>
      <c r="AY731" s="71"/>
      <c r="AZ731" s="71"/>
      <c r="BA731" s="71"/>
      <c r="BB731" s="71"/>
    </row>
    <row r="732" spans="1:54" ht="20">
      <c r="A732" s="71"/>
      <c r="B732" s="71"/>
      <c r="C732" s="71"/>
      <c r="D732" s="71"/>
      <c r="E732" s="71"/>
      <c r="F732" s="71"/>
      <c r="G732" s="71"/>
      <c r="H732" s="71"/>
      <c r="I732" s="71"/>
      <c r="J732" s="71"/>
      <c r="K732" s="71"/>
      <c r="L732" s="71"/>
      <c r="M732" s="71"/>
      <c r="N732" s="91"/>
      <c r="O732" s="91"/>
      <c r="P732" s="91"/>
      <c r="Q732" s="91"/>
      <c r="R732" s="91"/>
      <c r="S732" s="9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c r="AP732" s="71"/>
      <c r="AQ732" s="71"/>
      <c r="AR732" s="71"/>
      <c r="AS732" s="71"/>
      <c r="AT732" s="71"/>
      <c r="AU732" s="71"/>
      <c r="AV732" s="71"/>
      <c r="AW732" s="71"/>
      <c r="AX732" s="71"/>
      <c r="AY732" s="71"/>
      <c r="AZ732" s="71"/>
      <c r="BA732" s="71"/>
      <c r="BB732" s="71"/>
    </row>
    <row r="733" spans="1:54" ht="20">
      <c r="A733" s="71"/>
      <c r="B733" s="71"/>
      <c r="C733" s="71"/>
      <c r="D733" s="71"/>
      <c r="E733" s="71"/>
      <c r="F733" s="71"/>
      <c r="G733" s="71"/>
      <c r="H733" s="71"/>
      <c r="I733" s="71"/>
      <c r="J733" s="71"/>
      <c r="K733" s="71"/>
      <c r="L733" s="71"/>
      <c r="M733" s="71"/>
      <c r="N733" s="91"/>
      <c r="O733" s="91"/>
      <c r="P733" s="91"/>
      <c r="Q733" s="91"/>
      <c r="R733" s="91"/>
      <c r="S733" s="9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c r="AP733" s="71"/>
      <c r="AQ733" s="71"/>
      <c r="AR733" s="71"/>
      <c r="AS733" s="71"/>
      <c r="AT733" s="71"/>
      <c r="AU733" s="71"/>
      <c r="AV733" s="71"/>
      <c r="AW733" s="71"/>
      <c r="AX733" s="71"/>
      <c r="AY733" s="71"/>
      <c r="AZ733" s="71"/>
      <c r="BA733" s="71"/>
      <c r="BB733" s="71"/>
    </row>
    <row r="734" spans="1:54" ht="20">
      <c r="A734" s="71"/>
      <c r="B734" s="71"/>
      <c r="C734" s="71"/>
      <c r="D734" s="71"/>
      <c r="E734" s="71"/>
      <c r="F734" s="71"/>
      <c r="G734" s="71"/>
      <c r="H734" s="71"/>
      <c r="I734" s="71"/>
      <c r="J734" s="71"/>
      <c r="K734" s="71"/>
      <c r="L734" s="71"/>
      <c r="M734" s="71"/>
      <c r="N734" s="91"/>
      <c r="O734" s="91"/>
      <c r="P734" s="91"/>
      <c r="Q734" s="91"/>
      <c r="R734" s="91"/>
      <c r="S734" s="9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c r="AP734" s="71"/>
      <c r="AQ734" s="71"/>
      <c r="AR734" s="71"/>
      <c r="AS734" s="71"/>
      <c r="AT734" s="71"/>
      <c r="AU734" s="71"/>
      <c r="AV734" s="71"/>
      <c r="AW734" s="71"/>
      <c r="AX734" s="71"/>
      <c r="AY734" s="71"/>
      <c r="AZ734" s="71"/>
      <c r="BA734" s="71"/>
      <c r="BB734" s="71"/>
    </row>
    <row r="735" spans="1:54" ht="20">
      <c r="A735" s="71"/>
      <c r="B735" s="71"/>
      <c r="C735" s="71"/>
      <c r="D735" s="71"/>
      <c r="E735" s="71"/>
      <c r="F735" s="71"/>
      <c r="G735" s="71"/>
      <c r="H735" s="71"/>
      <c r="I735" s="71"/>
      <c r="J735" s="71"/>
      <c r="K735" s="71"/>
      <c r="L735" s="71"/>
      <c r="M735" s="71"/>
      <c r="N735" s="91"/>
      <c r="O735" s="91"/>
      <c r="P735" s="91"/>
      <c r="Q735" s="91"/>
      <c r="R735" s="91"/>
      <c r="S735" s="9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c r="AP735" s="71"/>
      <c r="AQ735" s="71"/>
      <c r="AR735" s="71"/>
      <c r="AS735" s="71"/>
      <c r="AT735" s="71"/>
      <c r="AU735" s="71"/>
      <c r="AV735" s="71"/>
      <c r="AW735" s="71"/>
      <c r="AX735" s="71"/>
      <c r="AY735" s="71"/>
      <c r="AZ735" s="71"/>
      <c r="BA735" s="71"/>
      <c r="BB735" s="71"/>
    </row>
    <row r="736" spans="1:54" ht="20">
      <c r="A736" s="71"/>
      <c r="B736" s="71"/>
      <c r="C736" s="71"/>
      <c r="D736" s="71"/>
      <c r="E736" s="71"/>
      <c r="F736" s="71"/>
      <c r="G736" s="71"/>
      <c r="H736" s="71"/>
      <c r="I736" s="71"/>
      <c r="J736" s="71"/>
      <c r="K736" s="71"/>
      <c r="L736" s="71"/>
      <c r="M736" s="71"/>
      <c r="N736" s="91"/>
      <c r="O736" s="91"/>
      <c r="P736" s="91"/>
      <c r="Q736" s="91"/>
      <c r="R736" s="91"/>
      <c r="S736" s="9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c r="AP736" s="71"/>
      <c r="AQ736" s="71"/>
      <c r="AR736" s="71"/>
      <c r="AS736" s="71"/>
      <c r="AT736" s="71"/>
      <c r="AU736" s="71"/>
      <c r="AV736" s="71"/>
      <c r="AW736" s="71"/>
      <c r="AX736" s="71"/>
      <c r="AY736" s="71"/>
      <c r="AZ736" s="71"/>
      <c r="BA736" s="71"/>
      <c r="BB736" s="71"/>
    </row>
    <row r="737" spans="1:54" ht="20">
      <c r="A737" s="71"/>
      <c r="B737" s="71"/>
      <c r="C737" s="71"/>
      <c r="D737" s="71"/>
      <c r="E737" s="71"/>
      <c r="F737" s="71"/>
      <c r="G737" s="71"/>
      <c r="H737" s="71"/>
      <c r="I737" s="71"/>
      <c r="J737" s="71"/>
      <c r="K737" s="71"/>
      <c r="L737" s="71"/>
      <c r="M737" s="71"/>
      <c r="N737" s="91"/>
      <c r="O737" s="91"/>
      <c r="P737" s="91"/>
      <c r="Q737" s="91"/>
      <c r="R737" s="91"/>
      <c r="S737" s="9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c r="AP737" s="71"/>
      <c r="AQ737" s="71"/>
      <c r="AR737" s="71"/>
      <c r="AS737" s="71"/>
      <c r="AT737" s="71"/>
      <c r="AU737" s="71"/>
      <c r="AV737" s="71"/>
      <c r="AW737" s="71"/>
      <c r="AX737" s="71"/>
      <c r="AY737" s="71"/>
      <c r="AZ737" s="71"/>
      <c r="BA737" s="71"/>
      <c r="BB737" s="71"/>
    </row>
    <row r="738" spans="1:54" ht="20">
      <c r="A738" s="71"/>
      <c r="B738" s="71"/>
      <c r="C738" s="71"/>
      <c r="D738" s="71"/>
      <c r="E738" s="71"/>
      <c r="F738" s="71"/>
      <c r="G738" s="71"/>
      <c r="H738" s="71"/>
      <c r="I738" s="71"/>
      <c r="J738" s="71"/>
      <c r="K738" s="71"/>
      <c r="L738" s="71"/>
      <c r="M738" s="71"/>
      <c r="N738" s="91"/>
      <c r="O738" s="91"/>
      <c r="P738" s="91"/>
      <c r="Q738" s="91"/>
      <c r="R738" s="91"/>
      <c r="S738" s="9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c r="AP738" s="71"/>
      <c r="AQ738" s="71"/>
      <c r="AR738" s="71"/>
      <c r="AS738" s="71"/>
      <c r="AT738" s="71"/>
      <c r="AU738" s="71"/>
      <c r="AV738" s="71"/>
      <c r="AW738" s="71"/>
      <c r="AX738" s="71"/>
      <c r="AY738" s="71"/>
      <c r="AZ738" s="71"/>
      <c r="BA738" s="71"/>
      <c r="BB738" s="71"/>
    </row>
    <row r="739" spans="1:54" ht="20">
      <c r="A739" s="71"/>
      <c r="B739" s="71"/>
      <c r="C739" s="71"/>
      <c r="D739" s="71"/>
      <c r="E739" s="71"/>
      <c r="F739" s="71"/>
      <c r="G739" s="71"/>
      <c r="H739" s="71"/>
      <c r="I739" s="71"/>
      <c r="J739" s="71"/>
      <c r="K739" s="71"/>
      <c r="L739" s="71"/>
      <c r="M739" s="71"/>
      <c r="N739" s="91"/>
      <c r="O739" s="91"/>
      <c r="P739" s="91"/>
      <c r="Q739" s="91"/>
      <c r="R739" s="91"/>
      <c r="S739" s="9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c r="AP739" s="71"/>
      <c r="AQ739" s="71"/>
      <c r="AR739" s="71"/>
      <c r="AS739" s="71"/>
      <c r="AT739" s="71"/>
      <c r="AU739" s="71"/>
      <c r="AV739" s="71"/>
      <c r="AW739" s="71"/>
      <c r="AX739" s="71"/>
      <c r="AY739" s="71"/>
      <c r="AZ739" s="71"/>
      <c r="BA739" s="71"/>
      <c r="BB739" s="71"/>
    </row>
    <row r="740" spans="1:54" ht="20">
      <c r="A740" s="71"/>
      <c r="B740" s="71"/>
      <c r="C740" s="71"/>
      <c r="D740" s="71"/>
      <c r="E740" s="71"/>
      <c r="F740" s="71"/>
      <c r="G740" s="71"/>
      <c r="H740" s="71"/>
      <c r="I740" s="71"/>
      <c r="J740" s="71"/>
      <c r="K740" s="71"/>
      <c r="L740" s="71"/>
      <c r="M740" s="71"/>
      <c r="N740" s="91"/>
      <c r="O740" s="91"/>
      <c r="P740" s="91"/>
      <c r="Q740" s="91"/>
      <c r="R740" s="91"/>
      <c r="S740" s="9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c r="AP740" s="71"/>
      <c r="AQ740" s="71"/>
      <c r="AR740" s="71"/>
      <c r="AS740" s="71"/>
      <c r="AT740" s="71"/>
      <c r="AU740" s="71"/>
      <c r="AV740" s="71"/>
      <c r="AW740" s="71"/>
      <c r="AX740" s="71"/>
      <c r="AY740" s="71"/>
      <c r="AZ740" s="71"/>
      <c r="BA740" s="71"/>
      <c r="BB740" s="71"/>
    </row>
    <row r="741" spans="1:54" ht="20">
      <c r="A741" s="71"/>
      <c r="B741" s="71"/>
      <c r="C741" s="71"/>
      <c r="D741" s="71"/>
      <c r="E741" s="71"/>
      <c r="F741" s="71"/>
      <c r="G741" s="71"/>
      <c r="H741" s="71"/>
      <c r="I741" s="71"/>
      <c r="J741" s="71"/>
      <c r="K741" s="71"/>
      <c r="L741" s="71"/>
      <c r="M741" s="71"/>
      <c r="N741" s="91"/>
      <c r="O741" s="91"/>
      <c r="P741" s="91"/>
      <c r="Q741" s="91"/>
      <c r="R741" s="91"/>
      <c r="S741" s="9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c r="AP741" s="71"/>
      <c r="AQ741" s="71"/>
      <c r="AR741" s="71"/>
      <c r="AS741" s="71"/>
      <c r="AT741" s="71"/>
      <c r="AU741" s="71"/>
      <c r="AV741" s="71"/>
      <c r="AW741" s="71"/>
      <c r="AX741" s="71"/>
      <c r="AY741" s="71"/>
      <c r="AZ741" s="71"/>
      <c r="BA741" s="71"/>
      <c r="BB741" s="71"/>
    </row>
    <row r="742" spans="1:54" ht="20">
      <c r="A742" s="71"/>
      <c r="B742" s="71"/>
      <c r="C742" s="71"/>
      <c r="D742" s="71"/>
      <c r="E742" s="71"/>
      <c r="F742" s="71"/>
      <c r="G742" s="71"/>
      <c r="H742" s="71"/>
      <c r="I742" s="71"/>
      <c r="J742" s="71"/>
      <c r="K742" s="71"/>
      <c r="L742" s="71"/>
      <c r="M742" s="71"/>
      <c r="N742" s="91"/>
      <c r="O742" s="91"/>
      <c r="P742" s="91"/>
      <c r="Q742" s="91"/>
      <c r="R742" s="91"/>
      <c r="S742" s="9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c r="AP742" s="71"/>
      <c r="AQ742" s="71"/>
      <c r="AR742" s="71"/>
      <c r="AS742" s="71"/>
      <c r="AT742" s="71"/>
      <c r="AU742" s="71"/>
      <c r="AV742" s="71"/>
      <c r="AW742" s="71"/>
      <c r="AX742" s="71"/>
      <c r="AY742" s="71"/>
      <c r="AZ742" s="71"/>
      <c r="BA742" s="71"/>
      <c r="BB742" s="71"/>
    </row>
    <row r="743" spans="1:54" ht="20">
      <c r="A743" s="71"/>
      <c r="B743" s="71"/>
      <c r="C743" s="71"/>
      <c r="D743" s="71"/>
      <c r="E743" s="71"/>
      <c r="F743" s="71"/>
      <c r="G743" s="71"/>
      <c r="H743" s="71"/>
      <c r="I743" s="71"/>
      <c r="J743" s="71"/>
      <c r="K743" s="71"/>
      <c r="L743" s="71"/>
      <c r="M743" s="71"/>
      <c r="N743" s="91"/>
      <c r="O743" s="91"/>
      <c r="P743" s="91"/>
      <c r="Q743" s="91"/>
      <c r="R743" s="91"/>
      <c r="S743" s="9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c r="AP743" s="71"/>
      <c r="AQ743" s="71"/>
      <c r="AR743" s="71"/>
      <c r="AS743" s="71"/>
      <c r="AT743" s="71"/>
      <c r="AU743" s="71"/>
      <c r="AV743" s="71"/>
      <c r="AW743" s="71"/>
      <c r="AX743" s="71"/>
      <c r="AY743" s="71"/>
      <c r="AZ743" s="71"/>
      <c r="BA743" s="71"/>
      <c r="BB743" s="71"/>
    </row>
    <row r="744" spans="1:54" ht="20">
      <c r="A744" s="71"/>
      <c r="B744" s="71"/>
      <c r="C744" s="71"/>
      <c r="D744" s="71"/>
      <c r="E744" s="71"/>
      <c r="F744" s="71"/>
      <c r="G744" s="71"/>
      <c r="H744" s="71"/>
      <c r="I744" s="71"/>
      <c r="J744" s="71"/>
      <c r="K744" s="71"/>
      <c r="L744" s="71"/>
      <c r="M744" s="71"/>
      <c r="N744" s="91"/>
      <c r="O744" s="91"/>
      <c r="P744" s="91"/>
      <c r="Q744" s="91"/>
      <c r="R744" s="91"/>
      <c r="S744" s="9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c r="AP744" s="71"/>
      <c r="AQ744" s="71"/>
      <c r="AR744" s="71"/>
      <c r="AS744" s="71"/>
      <c r="AT744" s="71"/>
      <c r="AU744" s="71"/>
      <c r="AV744" s="71"/>
      <c r="AW744" s="71"/>
      <c r="AX744" s="71"/>
      <c r="AY744" s="71"/>
      <c r="AZ744" s="71"/>
      <c r="BA744" s="71"/>
      <c r="BB744" s="71"/>
    </row>
    <row r="745" spans="1:54" ht="20">
      <c r="A745" s="71"/>
      <c r="B745" s="71"/>
      <c r="C745" s="71"/>
      <c r="D745" s="71"/>
      <c r="E745" s="71"/>
      <c r="F745" s="71"/>
      <c r="G745" s="71"/>
      <c r="H745" s="71"/>
      <c r="I745" s="71"/>
      <c r="J745" s="71"/>
      <c r="K745" s="71"/>
      <c r="L745" s="71"/>
      <c r="M745" s="71"/>
      <c r="N745" s="91"/>
      <c r="O745" s="91"/>
      <c r="P745" s="91"/>
      <c r="Q745" s="91"/>
      <c r="R745" s="91"/>
      <c r="S745" s="9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c r="AP745" s="71"/>
      <c r="AQ745" s="71"/>
      <c r="AR745" s="71"/>
      <c r="AS745" s="71"/>
      <c r="AT745" s="71"/>
      <c r="AU745" s="71"/>
      <c r="AV745" s="71"/>
      <c r="AW745" s="71"/>
      <c r="AX745" s="71"/>
      <c r="AY745" s="71"/>
      <c r="AZ745" s="71"/>
      <c r="BA745" s="71"/>
      <c r="BB745" s="71"/>
    </row>
    <row r="746" spans="1:54" ht="20">
      <c r="A746" s="71"/>
      <c r="B746" s="71"/>
      <c r="C746" s="71"/>
      <c r="D746" s="71"/>
      <c r="E746" s="71"/>
      <c r="F746" s="71"/>
      <c r="G746" s="71"/>
      <c r="H746" s="71"/>
      <c r="I746" s="71"/>
      <c r="J746" s="71"/>
      <c r="K746" s="71"/>
      <c r="L746" s="71"/>
      <c r="M746" s="71"/>
      <c r="N746" s="91"/>
      <c r="O746" s="91"/>
      <c r="P746" s="91"/>
      <c r="Q746" s="91"/>
      <c r="R746" s="91"/>
      <c r="S746" s="9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c r="AP746" s="71"/>
      <c r="AQ746" s="71"/>
      <c r="AR746" s="71"/>
      <c r="AS746" s="71"/>
      <c r="AT746" s="71"/>
      <c r="AU746" s="71"/>
      <c r="AV746" s="71"/>
      <c r="AW746" s="71"/>
      <c r="AX746" s="71"/>
      <c r="AY746" s="71"/>
      <c r="AZ746" s="71"/>
      <c r="BA746" s="71"/>
      <c r="BB746" s="71"/>
    </row>
    <row r="747" spans="1:54" ht="20">
      <c r="A747" s="71"/>
      <c r="B747" s="71"/>
      <c r="C747" s="71"/>
      <c r="D747" s="71"/>
      <c r="E747" s="71"/>
      <c r="F747" s="71"/>
      <c r="G747" s="71"/>
      <c r="H747" s="71"/>
      <c r="I747" s="71"/>
      <c r="J747" s="71"/>
      <c r="K747" s="71"/>
      <c r="L747" s="71"/>
      <c r="M747" s="71"/>
      <c r="N747" s="91"/>
      <c r="O747" s="91"/>
      <c r="P747" s="91"/>
      <c r="Q747" s="91"/>
      <c r="R747" s="91"/>
      <c r="S747" s="9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c r="AP747" s="71"/>
      <c r="AQ747" s="71"/>
      <c r="AR747" s="71"/>
      <c r="AS747" s="71"/>
      <c r="AT747" s="71"/>
      <c r="AU747" s="71"/>
      <c r="AV747" s="71"/>
      <c r="AW747" s="71"/>
      <c r="AX747" s="71"/>
      <c r="AY747" s="71"/>
      <c r="AZ747" s="71"/>
      <c r="BA747" s="71"/>
      <c r="BB747" s="71"/>
    </row>
    <row r="748" spans="1:54" ht="20">
      <c r="A748" s="71"/>
      <c r="B748" s="71"/>
      <c r="C748" s="71"/>
      <c r="D748" s="71"/>
      <c r="E748" s="71"/>
      <c r="F748" s="71"/>
      <c r="G748" s="71"/>
      <c r="H748" s="71"/>
      <c r="I748" s="71"/>
      <c r="J748" s="71"/>
      <c r="K748" s="71"/>
      <c r="L748" s="71"/>
      <c r="M748" s="71"/>
      <c r="N748" s="91"/>
      <c r="O748" s="91"/>
      <c r="P748" s="91"/>
      <c r="Q748" s="91"/>
      <c r="R748" s="91"/>
      <c r="S748" s="9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c r="AP748" s="71"/>
      <c r="AQ748" s="71"/>
      <c r="AR748" s="71"/>
      <c r="AS748" s="71"/>
      <c r="AT748" s="71"/>
      <c r="AU748" s="71"/>
      <c r="AV748" s="71"/>
      <c r="AW748" s="71"/>
      <c r="AX748" s="71"/>
      <c r="AY748" s="71"/>
      <c r="AZ748" s="71"/>
      <c r="BA748" s="71"/>
      <c r="BB748" s="71"/>
    </row>
    <row r="749" spans="1:54" ht="20">
      <c r="A749" s="71"/>
      <c r="B749" s="71"/>
      <c r="C749" s="71"/>
      <c r="D749" s="71"/>
      <c r="E749" s="71"/>
      <c r="F749" s="71"/>
      <c r="G749" s="71"/>
      <c r="H749" s="71"/>
      <c r="I749" s="71"/>
      <c r="J749" s="71"/>
      <c r="K749" s="71"/>
      <c r="L749" s="71"/>
      <c r="M749" s="71"/>
      <c r="N749" s="91"/>
      <c r="O749" s="91"/>
      <c r="P749" s="91"/>
      <c r="Q749" s="91"/>
      <c r="R749" s="91"/>
      <c r="S749" s="9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c r="AP749" s="71"/>
      <c r="AQ749" s="71"/>
      <c r="AR749" s="71"/>
      <c r="AS749" s="71"/>
      <c r="AT749" s="71"/>
      <c r="AU749" s="71"/>
      <c r="AV749" s="71"/>
      <c r="AW749" s="71"/>
      <c r="AX749" s="71"/>
      <c r="AY749" s="71"/>
      <c r="AZ749" s="71"/>
      <c r="BA749" s="71"/>
      <c r="BB749" s="71"/>
    </row>
    <row r="750" spans="1:54" ht="20">
      <c r="A750" s="71"/>
      <c r="B750" s="71"/>
      <c r="C750" s="71"/>
      <c r="D750" s="71"/>
      <c r="E750" s="71"/>
      <c r="F750" s="71"/>
      <c r="G750" s="71"/>
      <c r="H750" s="71"/>
      <c r="I750" s="71"/>
      <c r="J750" s="71"/>
      <c r="K750" s="71"/>
      <c r="L750" s="71"/>
      <c r="M750" s="71"/>
      <c r="N750" s="91"/>
      <c r="O750" s="91"/>
      <c r="P750" s="91"/>
      <c r="Q750" s="91"/>
      <c r="R750" s="91"/>
      <c r="S750" s="9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c r="AP750" s="71"/>
      <c r="AQ750" s="71"/>
      <c r="AR750" s="71"/>
      <c r="AS750" s="71"/>
      <c r="AT750" s="71"/>
      <c r="AU750" s="71"/>
      <c r="AV750" s="71"/>
      <c r="AW750" s="71"/>
      <c r="AX750" s="71"/>
      <c r="AY750" s="71"/>
      <c r="AZ750" s="71"/>
      <c r="BA750" s="71"/>
      <c r="BB750" s="71"/>
    </row>
    <row r="751" spans="1:54" ht="20">
      <c r="A751" s="71"/>
      <c r="B751" s="71"/>
      <c r="C751" s="71"/>
      <c r="D751" s="71"/>
      <c r="E751" s="71"/>
      <c r="F751" s="71"/>
      <c r="G751" s="71"/>
      <c r="H751" s="71"/>
      <c r="I751" s="71"/>
      <c r="J751" s="71"/>
      <c r="K751" s="71"/>
      <c r="L751" s="71"/>
      <c r="M751" s="71"/>
      <c r="N751" s="91"/>
      <c r="O751" s="91"/>
      <c r="P751" s="91"/>
      <c r="Q751" s="91"/>
      <c r="R751" s="91"/>
      <c r="S751" s="9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c r="AP751" s="71"/>
      <c r="AQ751" s="71"/>
      <c r="AR751" s="71"/>
      <c r="AS751" s="71"/>
      <c r="AT751" s="71"/>
      <c r="AU751" s="71"/>
      <c r="AV751" s="71"/>
      <c r="AW751" s="71"/>
      <c r="AX751" s="71"/>
      <c r="AY751" s="71"/>
      <c r="AZ751" s="71"/>
      <c r="BA751" s="71"/>
      <c r="BB751" s="71"/>
    </row>
    <row r="752" spans="1:54" ht="20">
      <c r="A752" s="71"/>
      <c r="B752" s="71"/>
      <c r="C752" s="71"/>
      <c r="D752" s="71"/>
      <c r="E752" s="71"/>
      <c r="F752" s="71"/>
      <c r="G752" s="71"/>
      <c r="H752" s="71"/>
      <c r="I752" s="71"/>
      <c r="J752" s="71"/>
      <c r="K752" s="71"/>
      <c r="L752" s="71"/>
      <c r="M752" s="71"/>
      <c r="N752" s="91"/>
      <c r="O752" s="91"/>
      <c r="P752" s="91"/>
      <c r="Q752" s="91"/>
      <c r="R752" s="91"/>
      <c r="S752" s="9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c r="AP752" s="71"/>
      <c r="AQ752" s="71"/>
      <c r="AR752" s="71"/>
      <c r="AS752" s="71"/>
      <c r="AT752" s="71"/>
      <c r="AU752" s="71"/>
      <c r="AV752" s="71"/>
      <c r="AW752" s="71"/>
      <c r="AX752" s="71"/>
      <c r="AY752" s="71"/>
      <c r="AZ752" s="71"/>
      <c r="BA752" s="71"/>
      <c r="BB752" s="71"/>
    </row>
    <row r="753" spans="1:54" ht="20">
      <c r="A753" s="71"/>
      <c r="B753" s="71"/>
      <c r="C753" s="71"/>
      <c r="D753" s="71"/>
      <c r="E753" s="71"/>
      <c r="F753" s="71"/>
      <c r="G753" s="71"/>
      <c r="H753" s="71"/>
      <c r="I753" s="71"/>
      <c r="J753" s="71"/>
      <c r="K753" s="71"/>
      <c r="L753" s="71"/>
      <c r="M753" s="71"/>
      <c r="N753" s="91"/>
      <c r="O753" s="91"/>
      <c r="P753" s="91"/>
      <c r="Q753" s="91"/>
      <c r="R753" s="91"/>
      <c r="S753" s="9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c r="AP753" s="71"/>
      <c r="AQ753" s="71"/>
      <c r="AR753" s="71"/>
      <c r="AS753" s="71"/>
      <c r="AT753" s="71"/>
      <c r="AU753" s="71"/>
      <c r="AV753" s="71"/>
      <c r="AW753" s="71"/>
      <c r="AX753" s="71"/>
      <c r="AY753" s="71"/>
      <c r="AZ753" s="71"/>
      <c r="BA753" s="71"/>
      <c r="BB753" s="71"/>
    </row>
    <row r="754" spans="1:54" ht="20">
      <c r="A754" s="71"/>
      <c r="B754" s="71"/>
      <c r="C754" s="71"/>
      <c r="D754" s="71"/>
      <c r="E754" s="71"/>
      <c r="F754" s="71"/>
      <c r="G754" s="71"/>
      <c r="H754" s="71"/>
      <c r="I754" s="71"/>
      <c r="J754" s="71"/>
      <c r="K754" s="71"/>
      <c r="L754" s="71"/>
      <c r="M754" s="71"/>
      <c r="N754" s="91"/>
      <c r="O754" s="91"/>
      <c r="P754" s="91"/>
      <c r="Q754" s="91"/>
      <c r="R754" s="91"/>
      <c r="S754" s="9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c r="AP754" s="71"/>
      <c r="AQ754" s="71"/>
      <c r="AR754" s="71"/>
      <c r="AS754" s="71"/>
      <c r="AT754" s="71"/>
      <c r="AU754" s="71"/>
      <c r="AV754" s="71"/>
      <c r="AW754" s="71"/>
      <c r="AX754" s="71"/>
      <c r="AY754" s="71"/>
      <c r="AZ754" s="71"/>
      <c r="BA754" s="71"/>
      <c r="BB754" s="71"/>
    </row>
    <row r="755" spans="1:54" ht="20">
      <c r="A755" s="71"/>
      <c r="B755" s="71"/>
      <c r="C755" s="71"/>
      <c r="D755" s="71"/>
      <c r="E755" s="71"/>
      <c r="F755" s="71"/>
      <c r="G755" s="71"/>
      <c r="H755" s="71"/>
      <c r="I755" s="71"/>
      <c r="J755" s="71"/>
      <c r="K755" s="71"/>
      <c r="L755" s="71"/>
      <c r="M755" s="71"/>
      <c r="N755" s="91"/>
      <c r="O755" s="91"/>
      <c r="P755" s="91"/>
      <c r="Q755" s="91"/>
      <c r="R755" s="91"/>
      <c r="S755" s="9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c r="AP755" s="71"/>
      <c r="AQ755" s="71"/>
      <c r="AR755" s="71"/>
      <c r="AS755" s="71"/>
      <c r="AT755" s="71"/>
      <c r="AU755" s="71"/>
      <c r="AV755" s="71"/>
      <c r="AW755" s="71"/>
      <c r="AX755" s="71"/>
      <c r="AY755" s="71"/>
      <c r="AZ755" s="71"/>
      <c r="BA755" s="71"/>
      <c r="BB755" s="71"/>
    </row>
    <row r="756" spans="1:54" ht="20">
      <c r="A756" s="71"/>
      <c r="B756" s="71"/>
      <c r="C756" s="71"/>
      <c r="D756" s="71"/>
      <c r="E756" s="71"/>
      <c r="F756" s="71"/>
      <c r="G756" s="71"/>
      <c r="H756" s="71"/>
      <c r="I756" s="71"/>
      <c r="J756" s="71"/>
      <c r="K756" s="71"/>
      <c r="L756" s="71"/>
      <c r="M756" s="71"/>
      <c r="N756" s="91"/>
      <c r="O756" s="91"/>
      <c r="P756" s="91"/>
      <c r="Q756" s="91"/>
      <c r="R756" s="91"/>
      <c r="S756" s="9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c r="AP756" s="71"/>
      <c r="AQ756" s="71"/>
      <c r="AR756" s="71"/>
      <c r="AS756" s="71"/>
      <c r="AT756" s="71"/>
      <c r="AU756" s="71"/>
      <c r="AV756" s="71"/>
      <c r="AW756" s="71"/>
      <c r="AX756" s="71"/>
      <c r="AY756" s="71"/>
      <c r="AZ756" s="71"/>
      <c r="BA756" s="71"/>
      <c r="BB756" s="71"/>
    </row>
    <row r="757" spans="1:54" ht="20">
      <c r="A757" s="71"/>
      <c r="B757" s="71"/>
      <c r="C757" s="71"/>
      <c r="D757" s="71"/>
      <c r="E757" s="71"/>
      <c r="F757" s="71"/>
      <c r="G757" s="71"/>
      <c r="H757" s="71"/>
      <c r="I757" s="71"/>
      <c r="J757" s="71"/>
      <c r="K757" s="71"/>
      <c r="L757" s="71"/>
      <c r="M757" s="71"/>
      <c r="N757" s="91"/>
      <c r="O757" s="91"/>
      <c r="P757" s="91"/>
      <c r="Q757" s="91"/>
      <c r="R757" s="91"/>
      <c r="S757" s="9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c r="AP757" s="71"/>
      <c r="AQ757" s="71"/>
      <c r="AR757" s="71"/>
      <c r="AS757" s="71"/>
      <c r="AT757" s="71"/>
      <c r="AU757" s="71"/>
      <c r="AV757" s="71"/>
      <c r="AW757" s="71"/>
      <c r="AX757" s="71"/>
      <c r="AY757" s="71"/>
      <c r="AZ757" s="71"/>
      <c r="BA757" s="71"/>
      <c r="BB757" s="71"/>
    </row>
    <row r="758" spans="1:54" ht="20">
      <c r="A758" s="71"/>
      <c r="B758" s="71"/>
      <c r="C758" s="71"/>
      <c r="D758" s="71"/>
      <c r="E758" s="71"/>
      <c r="F758" s="71"/>
      <c r="G758" s="71"/>
      <c r="H758" s="71"/>
      <c r="I758" s="71"/>
      <c r="J758" s="71"/>
      <c r="K758" s="71"/>
      <c r="L758" s="71"/>
      <c r="M758" s="71"/>
      <c r="N758" s="91"/>
      <c r="O758" s="91"/>
      <c r="P758" s="91"/>
      <c r="Q758" s="91"/>
      <c r="R758" s="91"/>
      <c r="S758" s="9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c r="AP758" s="71"/>
      <c r="AQ758" s="71"/>
      <c r="AR758" s="71"/>
      <c r="AS758" s="71"/>
      <c r="AT758" s="71"/>
      <c r="AU758" s="71"/>
      <c r="AV758" s="71"/>
      <c r="AW758" s="71"/>
      <c r="AX758" s="71"/>
      <c r="AY758" s="71"/>
      <c r="AZ758" s="71"/>
      <c r="BA758" s="71"/>
      <c r="BB758" s="71"/>
    </row>
    <row r="759" spans="1:54" ht="20">
      <c r="A759" s="71"/>
      <c r="B759" s="71"/>
      <c r="C759" s="71"/>
      <c r="D759" s="71"/>
      <c r="E759" s="71"/>
      <c r="F759" s="71"/>
      <c r="G759" s="71"/>
      <c r="H759" s="71"/>
      <c r="I759" s="71"/>
      <c r="J759" s="71"/>
      <c r="K759" s="71"/>
      <c r="L759" s="71"/>
      <c r="M759" s="71"/>
      <c r="N759" s="91"/>
      <c r="O759" s="91"/>
      <c r="P759" s="91"/>
      <c r="Q759" s="91"/>
      <c r="R759" s="91"/>
      <c r="S759" s="9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c r="AP759" s="71"/>
      <c r="AQ759" s="71"/>
      <c r="AR759" s="71"/>
      <c r="AS759" s="71"/>
      <c r="AT759" s="71"/>
      <c r="AU759" s="71"/>
      <c r="AV759" s="71"/>
      <c r="AW759" s="71"/>
      <c r="AX759" s="71"/>
      <c r="AY759" s="71"/>
      <c r="AZ759" s="71"/>
      <c r="BA759" s="71"/>
      <c r="BB759" s="71"/>
    </row>
    <row r="760" spans="1:54" ht="20">
      <c r="A760" s="71"/>
      <c r="B760" s="71"/>
      <c r="C760" s="71"/>
      <c r="D760" s="71"/>
      <c r="E760" s="71"/>
      <c r="F760" s="71"/>
      <c r="G760" s="71"/>
      <c r="H760" s="71"/>
      <c r="I760" s="71"/>
      <c r="J760" s="71"/>
      <c r="K760" s="71"/>
      <c r="L760" s="71"/>
      <c r="M760" s="71"/>
      <c r="N760" s="91"/>
      <c r="O760" s="91"/>
      <c r="P760" s="91"/>
      <c r="Q760" s="91"/>
      <c r="R760" s="91"/>
      <c r="S760" s="9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c r="AP760" s="71"/>
      <c r="AQ760" s="71"/>
      <c r="AR760" s="71"/>
      <c r="AS760" s="71"/>
      <c r="AT760" s="71"/>
      <c r="AU760" s="71"/>
      <c r="AV760" s="71"/>
      <c r="AW760" s="71"/>
      <c r="AX760" s="71"/>
      <c r="AY760" s="71"/>
      <c r="AZ760" s="71"/>
      <c r="BA760" s="71"/>
      <c r="BB760" s="71"/>
    </row>
    <row r="761" spans="1:54" ht="20">
      <c r="A761" s="71"/>
      <c r="B761" s="71"/>
      <c r="C761" s="71"/>
      <c r="D761" s="71"/>
      <c r="E761" s="71"/>
      <c r="F761" s="71"/>
      <c r="G761" s="71"/>
      <c r="H761" s="71"/>
      <c r="I761" s="71"/>
      <c r="J761" s="71"/>
      <c r="K761" s="71"/>
      <c r="L761" s="71"/>
      <c r="M761" s="71"/>
      <c r="N761" s="91"/>
      <c r="O761" s="91"/>
      <c r="P761" s="91"/>
      <c r="Q761" s="91"/>
      <c r="R761" s="91"/>
      <c r="S761" s="9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c r="AP761" s="71"/>
      <c r="AQ761" s="71"/>
      <c r="AR761" s="71"/>
      <c r="AS761" s="71"/>
      <c r="AT761" s="71"/>
      <c r="AU761" s="71"/>
      <c r="AV761" s="71"/>
      <c r="AW761" s="71"/>
      <c r="AX761" s="71"/>
      <c r="AY761" s="71"/>
      <c r="AZ761" s="71"/>
      <c r="BA761" s="71"/>
      <c r="BB761" s="71"/>
    </row>
    <row r="762" spans="1:54" ht="20">
      <c r="A762" s="71"/>
      <c r="B762" s="71"/>
      <c r="C762" s="71"/>
      <c r="D762" s="71"/>
      <c r="E762" s="71"/>
      <c r="F762" s="71"/>
      <c r="G762" s="71"/>
      <c r="H762" s="71"/>
      <c r="I762" s="71"/>
      <c r="J762" s="71"/>
      <c r="K762" s="71"/>
      <c r="L762" s="71"/>
      <c r="M762" s="71"/>
      <c r="N762" s="91"/>
      <c r="O762" s="91"/>
      <c r="P762" s="91"/>
      <c r="Q762" s="91"/>
      <c r="R762" s="91"/>
      <c r="S762" s="9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c r="AP762" s="71"/>
      <c r="AQ762" s="71"/>
      <c r="AR762" s="71"/>
      <c r="AS762" s="71"/>
      <c r="AT762" s="71"/>
      <c r="AU762" s="71"/>
      <c r="AV762" s="71"/>
      <c r="AW762" s="71"/>
      <c r="AX762" s="71"/>
      <c r="AY762" s="71"/>
      <c r="AZ762" s="71"/>
      <c r="BA762" s="71"/>
      <c r="BB762" s="71"/>
    </row>
    <row r="763" spans="1:54" ht="20">
      <c r="A763" s="71"/>
      <c r="B763" s="71"/>
      <c r="C763" s="71"/>
      <c r="D763" s="71"/>
      <c r="E763" s="71"/>
      <c r="F763" s="71"/>
      <c r="G763" s="71"/>
      <c r="H763" s="71"/>
      <c r="I763" s="71"/>
      <c r="J763" s="71"/>
      <c r="K763" s="71"/>
      <c r="L763" s="71"/>
      <c r="M763" s="71"/>
      <c r="N763" s="91"/>
      <c r="O763" s="91"/>
      <c r="P763" s="91"/>
      <c r="Q763" s="91"/>
      <c r="R763" s="91"/>
      <c r="S763" s="9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c r="AP763" s="71"/>
      <c r="AQ763" s="71"/>
      <c r="AR763" s="71"/>
      <c r="AS763" s="71"/>
      <c r="AT763" s="71"/>
      <c r="AU763" s="71"/>
      <c r="AV763" s="71"/>
      <c r="AW763" s="71"/>
      <c r="AX763" s="71"/>
      <c r="AY763" s="71"/>
      <c r="AZ763" s="71"/>
      <c r="BA763" s="71"/>
      <c r="BB763" s="71"/>
    </row>
    <row r="764" spans="1:54" ht="20">
      <c r="A764" s="71"/>
      <c r="B764" s="71"/>
      <c r="C764" s="71"/>
      <c r="D764" s="71"/>
      <c r="E764" s="71"/>
      <c r="F764" s="71"/>
      <c r="G764" s="71"/>
      <c r="H764" s="71"/>
      <c r="I764" s="71"/>
      <c r="J764" s="71"/>
      <c r="K764" s="71"/>
      <c r="L764" s="71"/>
      <c r="M764" s="71"/>
      <c r="N764" s="91"/>
      <c r="O764" s="91"/>
      <c r="P764" s="91"/>
      <c r="Q764" s="91"/>
      <c r="R764" s="91"/>
      <c r="S764" s="9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c r="AP764" s="71"/>
      <c r="AQ764" s="71"/>
      <c r="AR764" s="71"/>
      <c r="AS764" s="71"/>
      <c r="AT764" s="71"/>
      <c r="AU764" s="71"/>
      <c r="AV764" s="71"/>
      <c r="AW764" s="71"/>
      <c r="AX764" s="71"/>
      <c r="AY764" s="71"/>
      <c r="AZ764" s="71"/>
      <c r="BA764" s="71"/>
      <c r="BB764" s="71"/>
    </row>
    <row r="765" spans="1:54" ht="20">
      <c r="A765" s="71"/>
      <c r="B765" s="71"/>
      <c r="C765" s="71"/>
      <c r="D765" s="71"/>
      <c r="E765" s="71"/>
      <c r="F765" s="71"/>
      <c r="G765" s="71"/>
      <c r="H765" s="71"/>
      <c r="I765" s="71"/>
      <c r="J765" s="71"/>
      <c r="K765" s="71"/>
      <c r="L765" s="71"/>
      <c r="M765" s="71"/>
      <c r="N765" s="91"/>
      <c r="O765" s="91"/>
      <c r="P765" s="91"/>
      <c r="Q765" s="91"/>
      <c r="R765" s="91"/>
      <c r="S765" s="9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c r="AP765" s="71"/>
      <c r="AQ765" s="71"/>
      <c r="AR765" s="71"/>
      <c r="AS765" s="71"/>
      <c r="AT765" s="71"/>
      <c r="AU765" s="71"/>
      <c r="AV765" s="71"/>
      <c r="AW765" s="71"/>
      <c r="AX765" s="71"/>
      <c r="AY765" s="71"/>
      <c r="AZ765" s="71"/>
      <c r="BA765" s="71"/>
      <c r="BB765" s="71"/>
    </row>
    <row r="766" spans="1:54" ht="20">
      <c r="A766" s="71"/>
      <c r="B766" s="71"/>
      <c r="C766" s="71"/>
      <c r="D766" s="71"/>
      <c r="E766" s="71"/>
      <c r="F766" s="71"/>
      <c r="G766" s="71"/>
      <c r="H766" s="71"/>
      <c r="I766" s="71"/>
      <c r="J766" s="71"/>
      <c r="K766" s="71"/>
      <c r="L766" s="71"/>
      <c r="M766" s="71"/>
      <c r="N766" s="91"/>
      <c r="O766" s="91"/>
      <c r="P766" s="91"/>
      <c r="Q766" s="91"/>
      <c r="R766" s="91"/>
      <c r="S766" s="9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c r="AP766" s="71"/>
      <c r="AQ766" s="71"/>
      <c r="AR766" s="71"/>
      <c r="AS766" s="71"/>
      <c r="AT766" s="71"/>
      <c r="AU766" s="71"/>
      <c r="AV766" s="71"/>
      <c r="AW766" s="71"/>
      <c r="AX766" s="71"/>
      <c r="AY766" s="71"/>
      <c r="AZ766" s="71"/>
      <c r="BA766" s="71"/>
      <c r="BB766" s="71"/>
    </row>
    <row r="767" spans="1:54" ht="20">
      <c r="A767" s="71"/>
      <c r="B767" s="71"/>
      <c r="C767" s="71"/>
      <c r="D767" s="71"/>
      <c r="E767" s="71"/>
      <c r="F767" s="71"/>
      <c r="G767" s="71"/>
      <c r="H767" s="71"/>
      <c r="I767" s="71"/>
      <c r="J767" s="71"/>
      <c r="K767" s="71"/>
      <c r="L767" s="71"/>
      <c r="M767" s="71"/>
      <c r="N767" s="91"/>
      <c r="O767" s="91"/>
      <c r="P767" s="91"/>
      <c r="Q767" s="91"/>
      <c r="R767" s="91"/>
      <c r="S767" s="9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c r="AP767" s="71"/>
      <c r="AQ767" s="71"/>
      <c r="AR767" s="71"/>
      <c r="AS767" s="71"/>
      <c r="AT767" s="71"/>
      <c r="AU767" s="71"/>
      <c r="AV767" s="71"/>
      <c r="AW767" s="71"/>
      <c r="AX767" s="71"/>
      <c r="AY767" s="71"/>
      <c r="AZ767" s="71"/>
      <c r="BA767" s="71"/>
      <c r="BB767" s="71"/>
    </row>
    <row r="768" spans="1:54" ht="20">
      <c r="A768" s="71"/>
      <c r="B768" s="71"/>
      <c r="C768" s="71"/>
      <c r="D768" s="71"/>
      <c r="E768" s="71"/>
      <c r="F768" s="71"/>
      <c r="G768" s="71"/>
      <c r="H768" s="71"/>
      <c r="I768" s="71"/>
      <c r="J768" s="71"/>
      <c r="K768" s="71"/>
      <c r="L768" s="71"/>
      <c r="M768" s="71"/>
      <c r="N768" s="91"/>
      <c r="O768" s="91"/>
      <c r="P768" s="91"/>
      <c r="Q768" s="91"/>
      <c r="R768" s="91"/>
      <c r="S768" s="9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c r="AP768" s="71"/>
      <c r="AQ768" s="71"/>
      <c r="AR768" s="71"/>
      <c r="AS768" s="71"/>
      <c r="AT768" s="71"/>
      <c r="AU768" s="71"/>
      <c r="AV768" s="71"/>
      <c r="AW768" s="71"/>
      <c r="AX768" s="71"/>
      <c r="AY768" s="71"/>
      <c r="AZ768" s="71"/>
      <c r="BA768" s="71"/>
      <c r="BB768" s="71"/>
    </row>
    <row r="769" spans="1:54" ht="20">
      <c r="A769" s="71"/>
      <c r="B769" s="71"/>
      <c r="C769" s="71"/>
      <c r="D769" s="71"/>
      <c r="E769" s="71"/>
      <c r="F769" s="71"/>
      <c r="G769" s="71"/>
      <c r="H769" s="71"/>
      <c r="I769" s="71"/>
      <c r="J769" s="71"/>
      <c r="K769" s="71"/>
      <c r="L769" s="71"/>
      <c r="M769" s="71"/>
      <c r="N769" s="91"/>
      <c r="O769" s="91"/>
      <c r="P769" s="91"/>
      <c r="Q769" s="91"/>
      <c r="R769" s="91"/>
      <c r="S769" s="9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c r="AP769" s="71"/>
      <c r="AQ769" s="71"/>
      <c r="AR769" s="71"/>
      <c r="AS769" s="71"/>
      <c r="AT769" s="71"/>
      <c r="AU769" s="71"/>
      <c r="AV769" s="71"/>
      <c r="AW769" s="71"/>
      <c r="AX769" s="71"/>
      <c r="AY769" s="71"/>
      <c r="AZ769" s="71"/>
      <c r="BA769" s="71"/>
      <c r="BB769" s="71"/>
    </row>
    <row r="770" spans="1:54" ht="20">
      <c r="A770" s="71"/>
      <c r="B770" s="71"/>
      <c r="C770" s="71"/>
      <c r="D770" s="71"/>
      <c r="E770" s="71"/>
      <c r="F770" s="71"/>
      <c r="G770" s="71"/>
      <c r="H770" s="71"/>
      <c r="I770" s="71"/>
      <c r="J770" s="71"/>
      <c r="K770" s="71"/>
      <c r="L770" s="71"/>
      <c r="M770" s="71"/>
      <c r="N770" s="91"/>
      <c r="O770" s="91"/>
      <c r="P770" s="91"/>
      <c r="Q770" s="91"/>
      <c r="R770" s="91"/>
      <c r="S770" s="9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c r="AP770" s="71"/>
      <c r="AQ770" s="71"/>
      <c r="AR770" s="71"/>
      <c r="AS770" s="71"/>
      <c r="AT770" s="71"/>
      <c r="AU770" s="71"/>
      <c r="AV770" s="71"/>
      <c r="AW770" s="71"/>
      <c r="AX770" s="71"/>
      <c r="AY770" s="71"/>
      <c r="AZ770" s="71"/>
      <c r="BA770" s="71"/>
      <c r="BB770" s="71"/>
    </row>
    <row r="771" spans="1:54" ht="20">
      <c r="A771" s="71"/>
      <c r="B771" s="71"/>
      <c r="C771" s="71"/>
      <c r="D771" s="71"/>
      <c r="E771" s="71"/>
      <c r="F771" s="71"/>
      <c r="G771" s="71"/>
      <c r="H771" s="71"/>
      <c r="I771" s="71"/>
      <c r="J771" s="71"/>
      <c r="K771" s="71"/>
      <c r="L771" s="71"/>
      <c r="M771" s="71"/>
      <c r="N771" s="91"/>
      <c r="O771" s="91"/>
      <c r="P771" s="91"/>
      <c r="Q771" s="91"/>
      <c r="R771" s="91"/>
      <c r="S771" s="9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c r="AP771" s="71"/>
      <c r="AQ771" s="71"/>
      <c r="AR771" s="71"/>
      <c r="AS771" s="71"/>
      <c r="AT771" s="71"/>
      <c r="AU771" s="71"/>
      <c r="AV771" s="71"/>
      <c r="AW771" s="71"/>
      <c r="AX771" s="71"/>
      <c r="AY771" s="71"/>
      <c r="AZ771" s="71"/>
      <c r="BA771" s="71"/>
      <c r="BB771" s="71"/>
    </row>
    <row r="772" spans="1:54" ht="20">
      <c r="A772" s="71"/>
      <c r="B772" s="71"/>
      <c r="C772" s="71"/>
      <c r="D772" s="71"/>
      <c r="E772" s="71"/>
      <c r="F772" s="71"/>
      <c r="G772" s="71"/>
      <c r="H772" s="71"/>
      <c r="I772" s="71"/>
      <c r="J772" s="71"/>
      <c r="K772" s="71"/>
      <c r="L772" s="71"/>
      <c r="M772" s="71"/>
      <c r="N772" s="91"/>
      <c r="O772" s="91"/>
      <c r="P772" s="91"/>
      <c r="Q772" s="91"/>
      <c r="R772" s="91"/>
      <c r="S772" s="9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c r="AP772" s="71"/>
      <c r="AQ772" s="71"/>
      <c r="AR772" s="71"/>
      <c r="AS772" s="71"/>
      <c r="AT772" s="71"/>
      <c r="AU772" s="71"/>
      <c r="AV772" s="71"/>
      <c r="AW772" s="71"/>
      <c r="AX772" s="71"/>
      <c r="AY772" s="71"/>
      <c r="AZ772" s="71"/>
      <c r="BA772" s="71"/>
      <c r="BB772" s="71"/>
    </row>
    <row r="773" spans="1:54" ht="20">
      <c r="A773" s="71"/>
      <c r="B773" s="71"/>
      <c r="C773" s="71"/>
      <c r="D773" s="71"/>
      <c r="E773" s="71"/>
      <c r="F773" s="71"/>
      <c r="G773" s="71"/>
      <c r="H773" s="71"/>
      <c r="I773" s="71"/>
      <c r="J773" s="71"/>
      <c r="K773" s="71"/>
      <c r="L773" s="71"/>
      <c r="M773" s="71"/>
      <c r="N773" s="91"/>
      <c r="O773" s="91"/>
      <c r="P773" s="91"/>
      <c r="Q773" s="91"/>
      <c r="R773" s="91"/>
      <c r="S773" s="9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c r="AP773" s="71"/>
      <c r="AQ773" s="71"/>
      <c r="AR773" s="71"/>
      <c r="AS773" s="71"/>
      <c r="AT773" s="71"/>
      <c r="AU773" s="71"/>
      <c r="AV773" s="71"/>
      <c r="AW773" s="71"/>
      <c r="AX773" s="71"/>
      <c r="AY773" s="71"/>
      <c r="AZ773" s="71"/>
      <c r="BA773" s="71"/>
      <c r="BB773" s="71"/>
    </row>
    <row r="774" spans="1:54" ht="20">
      <c r="A774" s="71"/>
      <c r="B774" s="71"/>
      <c r="C774" s="71"/>
      <c r="D774" s="71"/>
      <c r="E774" s="71"/>
      <c r="F774" s="71"/>
      <c r="G774" s="71"/>
      <c r="H774" s="71"/>
      <c r="I774" s="71"/>
      <c r="J774" s="71"/>
      <c r="K774" s="71"/>
      <c r="L774" s="71"/>
      <c r="M774" s="71"/>
      <c r="N774" s="91"/>
      <c r="O774" s="91"/>
      <c r="P774" s="91"/>
      <c r="Q774" s="91"/>
      <c r="R774" s="91"/>
      <c r="S774" s="91"/>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c r="AP774" s="71"/>
      <c r="AQ774" s="71"/>
      <c r="AR774" s="71"/>
      <c r="AS774" s="71"/>
      <c r="AT774" s="71"/>
      <c r="AU774" s="71"/>
      <c r="AV774" s="71"/>
      <c r="AW774" s="71"/>
      <c r="AX774" s="71"/>
      <c r="AY774" s="71"/>
      <c r="AZ774" s="71"/>
      <c r="BA774" s="71"/>
      <c r="BB774" s="71"/>
    </row>
    <row r="775" spans="1:54" ht="20">
      <c r="A775" s="71"/>
      <c r="B775" s="71"/>
      <c r="C775" s="71"/>
      <c r="D775" s="71"/>
      <c r="E775" s="71"/>
      <c r="F775" s="71"/>
      <c r="G775" s="71"/>
      <c r="H775" s="71"/>
      <c r="I775" s="71"/>
      <c r="J775" s="71"/>
      <c r="K775" s="71"/>
      <c r="L775" s="71"/>
      <c r="M775" s="71"/>
      <c r="N775" s="91"/>
      <c r="O775" s="91"/>
      <c r="P775" s="91"/>
      <c r="Q775" s="91"/>
      <c r="R775" s="91"/>
      <c r="S775" s="91"/>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c r="AP775" s="71"/>
      <c r="AQ775" s="71"/>
      <c r="AR775" s="71"/>
      <c r="AS775" s="71"/>
      <c r="AT775" s="71"/>
      <c r="AU775" s="71"/>
      <c r="AV775" s="71"/>
      <c r="AW775" s="71"/>
      <c r="AX775" s="71"/>
      <c r="AY775" s="71"/>
      <c r="AZ775" s="71"/>
      <c r="BA775" s="71"/>
      <c r="BB775" s="71"/>
    </row>
    <row r="776" spans="1:54" ht="20">
      <c r="A776" s="71"/>
      <c r="B776" s="71"/>
      <c r="C776" s="71"/>
      <c r="D776" s="71"/>
      <c r="E776" s="71"/>
      <c r="F776" s="71"/>
      <c r="G776" s="71"/>
      <c r="H776" s="71"/>
      <c r="I776" s="71"/>
      <c r="J776" s="71"/>
      <c r="K776" s="71"/>
      <c r="L776" s="71"/>
      <c r="M776" s="71"/>
      <c r="N776" s="91"/>
      <c r="O776" s="91"/>
      <c r="P776" s="91"/>
      <c r="Q776" s="91"/>
      <c r="R776" s="91"/>
      <c r="S776" s="91"/>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c r="AP776" s="71"/>
      <c r="AQ776" s="71"/>
      <c r="AR776" s="71"/>
      <c r="AS776" s="71"/>
      <c r="AT776" s="71"/>
      <c r="AU776" s="71"/>
      <c r="AV776" s="71"/>
      <c r="AW776" s="71"/>
      <c r="AX776" s="71"/>
      <c r="AY776" s="71"/>
      <c r="AZ776" s="71"/>
      <c r="BA776" s="71"/>
      <c r="BB776" s="71"/>
    </row>
    <row r="777" spans="1:54" ht="20">
      <c r="A777" s="71"/>
      <c r="B777" s="71"/>
      <c r="C777" s="71"/>
      <c r="D777" s="71"/>
      <c r="E777" s="71"/>
      <c r="F777" s="71"/>
      <c r="G777" s="71"/>
      <c r="H777" s="71"/>
      <c r="I777" s="71"/>
      <c r="J777" s="71"/>
      <c r="K777" s="71"/>
      <c r="L777" s="71"/>
      <c r="M777" s="71"/>
      <c r="N777" s="91"/>
      <c r="O777" s="91"/>
      <c r="P777" s="91"/>
      <c r="Q777" s="91"/>
      <c r="R777" s="91"/>
      <c r="S777" s="91"/>
      <c r="T777" s="71"/>
      <c r="U777" s="71"/>
      <c r="V777" s="71"/>
      <c r="W777" s="71"/>
      <c r="X777" s="71"/>
      <c r="Y777" s="71"/>
      <c r="Z777" s="71"/>
      <c r="AA777" s="71"/>
      <c r="AB777" s="71"/>
      <c r="AC777" s="71"/>
      <c r="AD777" s="71"/>
      <c r="AE777" s="71"/>
      <c r="AF777" s="71"/>
      <c r="AG777" s="71"/>
      <c r="AH777" s="71"/>
      <c r="AI777" s="71"/>
      <c r="AJ777" s="71"/>
      <c r="AK777" s="71"/>
      <c r="AL777" s="71"/>
      <c r="AM777" s="71"/>
      <c r="AN777" s="71"/>
      <c r="AO777" s="71"/>
      <c r="AP777" s="71"/>
      <c r="AQ777" s="71"/>
      <c r="AR777" s="71"/>
      <c r="AS777" s="71"/>
      <c r="AT777" s="71"/>
      <c r="AU777" s="71"/>
      <c r="AV777" s="71"/>
      <c r="AW777" s="71"/>
      <c r="AX777" s="71"/>
      <c r="AY777" s="71"/>
      <c r="AZ777" s="71"/>
      <c r="BA777" s="71"/>
      <c r="BB777" s="71"/>
    </row>
    <row r="778" spans="1:54" ht="20">
      <c r="A778" s="71"/>
      <c r="B778" s="71"/>
      <c r="C778" s="71"/>
      <c r="D778" s="71"/>
      <c r="E778" s="71"/>
      <c r="F778" s="71"/>
      <c r="G778" s="71"/>
      <c r="H778" s="71"/>
      <c r="I778" s="71"/>
      <c r="J778" s="71"/>
      <c r="K778" s="71"/>
      <c r="L778" s="71"/>
      <c r="M778" s="71"/>
      <c r="N778" s="91"/>
      <c r="O778" s="91"/>
      <c r="P778" s="91"/>
      <c r="Q778" s="91"/>
      <c r="R778" s="91"/>
      <c r="S778" s="91"/>
      <c r="T778" s="71"/>
      <c r="U778" s="71"/>
      <c r="V778" s="71"/>
      <c r="W778" s="71"/>
      <c r="X778" s="71"/>
      <c r="Y778" s="71"/>
      <c r="Z778" s="71"/>
      <c r="AA778" s="71"/>
      <c r="AB778" s="71"/>
      <c r="AC778" s="71"/>
      <c r="AD778" s="71"/>
      <c r="AE778" s="71"/>
      <c r="AF778" s="71"/>
      <c r="AG778" s="71"/>
      <c r="AH778" s="71"/>
      <c r="AI778" s="71"/>
      <c r="AJ778" s="71"/>
      <c r="AK778" s="71"/>
      <c r="AL778" s="71"/>
      <c r="AM778" s="71"/>
      <c r="AN778" s="71"/>
      <c r="AO778" s="71"/>
      <c r="AP778" s="71"/>
      <c r="AQ778" s="71"/>
      <c r="AR778" s="71"/>
      <c r="AS778" s="71"/>
      <c r="AT778" s="71"/>
      <c r="AU778" s="71"/>
      <c r="AV778" s="71"/>
      <c r="AW778" s="71"/>
      <c r="AX778" s="71"/>
      <c r="AY778" s="71"/>
      <c r="AZ778" s="71"/>
      <c r="BA778" s="71"/>
      <c r="BB778" s="71"/>
    </row>
    <row r="779" spans="1:54" ht="20">
      <c r="A779" s="71"/>
      <c r="B779" s="71"/>
      <c r="C779" s="71"/>
      <c r="D779" s="71"/>
      <c r="E779" s="71"/>
      <c r="F779" s="71"/>
      <c r="G779" s="71"/>
      <c r="H779" s="71"/>
      <c r="I779" s="71"/>
      <c r="J779" s="71"/>
      <c r="K779" s="71"/>
      <c r="L779" s="71"/>
      <c r="M779" s="71"/>
      <c r="N779" s="91"/>
      <c r="O779" s="91"/>
      <c r="P779" s="91"/>
      <c r="Q779" s="91"/>
      <c r="R779" s="91"/>
      <c r="S779" s="91"/>
      <c r="T779" s="71"/>
      <c r="U779" s="71"/>
      <c r="V779" s="71"/>
      <c r="W779" s="71"/>
      <c r="X779" s="71"/>
      <c r="Y779" s="71"/>
      <c r="Z779" s="71"/>
      <c r="AA779" s="71"/>
      <c r="AB779" s="71"/>
      <c r="AC779" s="71"/>
      <c r="AD779" s="71"/>
      <c r="AE779" s="71"/>
      <c r="AF779" s="71"/>
      <c r="AG779" s="71"/>
      <c r="AH779" s="71"/>
      <c r="AI779" s="71"/>
      <c r="AJ779" s="71"/>
      <c r="AK779" s="71"/>
      <c r="AL779" s="71"/>
      <c r="AM779" s="71"/>
      <c r="AN779" s="71"/>
      <c r="AO779" s="71"/>
      <c r="AP779" s="71"/>
      <c r="AQ779" s="71"/>
      <c r="AR779" s="71"/>
      <c r="AS779" s="71"/>
      <c r="AT779" s="71"/>
      <c r="AU779" s="71"/>
      <c r="AV779" s="71"/>
      <c r="AW779" s="71"/>
      <c r="AX779" s="71"/>
      <c r="AY779" s="71"/>
      <c r="AZ779" s="71"/>
      <c r="BA779" s="71"/>
      <c r="BB779" s="71"/>
    </row>
    <row r="780" spans="1:54" ht="20">
      <c r="A780" s="71"/>
      <c r="B780" s="71"/>
      <c r="C780" s="71"/>
      <c r="D780" s="71"/>
      <c r="E780" s="71"/>
      <c r="F780" s="71"/>
      <c r="G780" s="71"/>
      <c r="H780" s="71"/>
      <c r="I780" s="71"/>
      <c r="J780" s="71"/>
      <c r="K780" s="71"/>
      <c r="L780" s="71"/>
      <c r="M780" s="71"/>
      <c r="N780" s="91"/>
      <c r="O780" s="91"/>
      <c r="P780" s="91"/>
      <c r="Q780" s="91"/>
      <c r="R780" s="91"/>
      <c r="S780" s="91"/>
      <c r="T780" s="71"/>
      <c r="U780" s="71"/>
      <c r="V780" s="71"/>
      <c r="W780" s="71"/>
      <c r="X780" s="71"/>
      <c r="Y780" s="71"/>
      <c r="Z780" s="71"/>
      <c r="AA780" s="71"/>
      <c r="AB780" s="71"/>
      <c r="AC780" s="71"/>
      <c r="AD780" s="71"/>
      <c r="AE780" s="71"/>
      <c r="AF780" s="71"/>
      <c r="AG780" s="71"/>
      <c r="AH780" s="71"/>
      <c r="AI780" s="71"/>
      <c r="AJ780" s="71"/>
      <c r="AK780" s="71"/>
      <c r="AL780" s="71"/>
      <c r="AM780" s="71"/>
      <c r="AN780" s="71"/>
      <c r="AO780" s="71"/>
      <c r="AP780" s="71"/>
      <c r="AQ780" s="71"/>
      <c r="AR780" s="71"/>
      <c r="AS780" s="71"/>
      <c r="AT780" s="71"/>
      <c r="AU780" s="71"/>
      <c r="AV780" s="71"/>
      <c r="AW780" s="71"/>
      <c r="AX780" s="71"/>
      <c r="AY780" s="71"/>
      <c r="AZ780" s="71"/>
      <c r="BA780" s="71"/>
      <c r="BB780" s="71"/>
    </row>
    <row r="781" spans="1:54" ht="20">
      <c r="A781" s="71"/>
      <c r="B781" s="71"/>
      <c r="C781" s="71"/>
      <c r="D781" s="71"/>
      <c r="E781" s="71"/>
      <c r="F781" s="71"/>
      <c r="G781" s="71"/>
      <c r="H781" s="71"/>
      <c r="I781" s="71"/>
      <c r="J781" s="71"/>
      <c r="K781" s="71"/>
      <c r="L781" s="71"/>
      <c r="M781" s="71"/>
      <c r="N781" s="91"/>
      <c r="O781" s="91"/>
      <c r="P781" s="91"/>
      <c r="Q781" s="91"/>
      <c r="R781" s="91"/>
      <c r="S781" s="91"/>
      <c r="T781" s="71"/>
      <c r="U781" s="71"/>
      <c r="V781" s="71"/>
      <c r="W781" s="71"/>
      <c r="X781" s="71"/>
      <c r="Y781" s="71"/>
      <c r="Z781" s="71"/>
      <c r="AA781" s="71"/>
      <c r="AB781" s="71"/>
      <c r="AC781" s="71"/>
      <c r="AD781" s="71"/>
      <c r="AE781" s="71"/>
      <c r="AF781" s="71"/>
      <c r="AG781" s="71"/>
      <c r="AH781" s="71"/>
      <c r="AI781" s="71"/>
      <c r="AJ781" s="71"/>
      <c r="AK781" s="71"/>
      <c r="AL781" s="71"/>
      <c r="AM781" s="71"/>
      <c r="AN781" s="71"/>
      <c r="AO781" s="71"/>
      <c r="AP781" s="71"/>
      <c r="AQ781" s="71"/>
      <c r="AR781" s="71"/>
      <c r="AS781" s="71"/>
      <c r="AT781" s="71"/>
      <c r="AU781" s="71"/>
      <c r="AV781" s="71"/>
      <c r="AW781" s="71"/>
      <c r="AX781" s="71"/>
      <c r="AY781" s="71"/>
      <c r="AZ781" s="71"/>
      <c r="BA781" s="71"/>
      <c r="BB781" s="71"/>
    </row>
    <row r="782" spans="1:54" ht="20">
      <c r="A782" s="71"/>
      <c r="B782" s="71"/>
      <c r="C782" s="71"/>
      <c r="D782" s="71"/>
      <c r="E782" s="71"/>
      <c r="F782" s="71"/>
      <c r="G782" s="71"/>
      <c r="H782" s="71"/>
      <c r="I782" s="71"/>
      <c r="J782" s="71"/>
      <c r="K782" s="71"/>
      <c r="L782" s="71"/>
      <c r="M782" s="71"/>
      <c r="N782" s="91"/>
      <c r="O782" s="91"/>
      <c r="P782" s="91"/>
      <c r="Q782" s="91"/>
      <c r="R782" s="91"/>
      <c r="S782" s="91"/>
      <c r="T782" s="71"/>
      <c r="U782" s="71"/>
      <c r="V782" s="71"/>
      <c r="W782" s="71"/>
      <c r="X782" s="71"/>
      <c r="Y782" s="71"/>
      <c r="Z782" s="71"/>
      <c r="AA782" s="71"/>
      <c r="AB782" s="71"/>
      <c r="AC782" s="71"/>
      <c r="AD782" s="71"/>
      <c r="AE782" s="71"/>
      <c r="AF782" s="71"/>
      <c r="AG782" s="71"/>
      <c r="AH782" s="71"/>
      <c r="AI782" s="71"/>
      <c r="AJ782" s="71"/>
      <c r="AK782" s="71"/>
      <c r="AL782" s="71"/>
      <c r="AM782" s="71"/>
      <c r="AN782" s="71"/>
      <c r="AO782" s="71"/>
      <c r="AP782" s="71"/>
      <c r="AQ782" s="71"/>
      <c r="AR782" s="71"/>
      <c r="AS782" s="71"/>
      <c r="AT782" s="71"/>
      <c r="AU782" s="71"/>
      <c r="AV782" s="71"/>
      <c r="AW782" s="71"/>
      <c r="AX782" s="71"/>
      <c r="AY782" s="71"/>
      <c r="AZ782" s="71"/>
      <c r="BA782" s="71"/>
      <c r="BB782" s="71"/>
    </row>
    <row r="783" spans="1:54" ht="20">
      <c r="A783" s="71"/>
      <c r="B783" s="71"/>
      <c r="C783" s="71"/>
      <c r="D783" s="71"/>
      <c r="E783" s="71"/>
      <c r="F783" s="71"/>
      <c r="G783" s="71"/>
      <c r="H783" s="71"/>
      <c r="I783" s="71"/>
      <c r="J783" s="71"/>
      <c r="K783" s="71"/>
      <c r="L783" s="71"/>
      <c r="M783" s="71"/>
      <c r="N783" s="91"/>
      <c r="O783" s="91"/>
      <c r="P783" s="91"/>
      <c r="Q783" s="91"/>
      <c r="R783" s="91"/>
      <c r="S783" s="91"/>
      <c r="T783" s="71"/>
      <c r="U783" s="71"/>
      <c r="V783" s="71"/>
      <c r="W783" s="71"/>
      <c r="X783" s="71"/>
      <c r="Y783" s="71"/>
      <c r="Z783" s="71"/>
      <c r="AA783" s="71"/>
      <c r="AB783" s="71"/>
      <c r="AC783" s="71"/>
      <c r="AD783" s="71"/>
      <c r="AE783" s="71"/>
      <c r="AF783" s="71"/>
      <c r="AG783" s="71"/>
      <c r="AH783" s="71"/>
      <c r="AI783" s="71"/>
      <c r="AJ783" s="71"/>
      <c r="AK783" s="71"/>
      <c r="AL783" s="71"/>
      <c r="AM783" s="71"/>
      <c r="AN783" s="71"/>
      <c r="AO783" s="71"/>
      <c r="AP783" s="71"/>
      <c r="AQ783" s="71"/>
      <c r="AR783" s="71"/>
      <c r="AS783" s="71"/>
      <c r="AT783" s="71"/>
      <c r="AU783" s="71"/>
      <c r="AV783" s="71"/>
      <c r="AW783" s="71"/>
      <c r="AX783" s="71"/>
      <c r="AY783" s="71"/>
      <c r="AZ783" s="71"/>
      <c r="BA783" s="71"/>
      <c r="BB783" s="71"/>
    </row>
    <row r="784" spans="1:54" ht="20">
      <c r="A784" s="71"/>
      <c r="B784" s="71"/>
      <c r="C784" s="71"/>
      <c r="D784" s="71"/>
      <c r="E784" s="71"/>
      <c r="F784" s="71"/>
      <c r="G784" s="71"/>
      <c r="H784" s="71"/>
      <c r="I784" s="71"/>
      <c r="J784" s="71"/>
      <c r="K784" s="71"/>
      <c r="L784" s="71"/>
      <c r="M784" s="71"/>
      <c r="N784" s="91"/>
      <c r="O784" s="91"/>
      <c r="P784" s="91"/>
      <c r="Q784" s="91"/>
      <c r="R784" s="91"/>
      <c r="S784" s="91"/>
      <c r="T784" s="71"/>
      <c r="U784" s="71"/>
      <c r="V784" s="71"/>
      <c r="W784" s="71"/>
      <c r="X784" s="71"/>
      <c r="Y784" s="71"/>
      <c r="Z784" s="71"/>
      <c r="AA784" s="71"/>
      <c r="AB784" s="71"/>
      <c r="AC784" s="71"/>
      <c r="AD784" s="71"/>
      <c r="AE784" s="71"/>
      <c r="AF784" s="71"/>
      <c r="AG784" s="71"/>
      <c r="AH784" s="71"/>
      <c r="AI784" s="71"/>
      <c r="AJ784" s="71"/>
      <c r="AK784" s="71"/>
      <c r="AL784" s="71"/>
      <c r="AM784" s="71"/>
      <c r="AN784" s="71"/>
      <c r="AO784" s="71"/>
      <c r="AP784" s="71"/>
      <c r="AQ784" s="71"/>
      <c r="AR784" s="71"/>
      <c r="AS784" s="71"/>
      <c r="AT784" s="71"/>
      <c r="AU784" s="71"/>
      <c r="AV784" s="71"/>
      <c r="AW784" s="71"/>
      <c r="AX784" s="71"/>
      <c r="AY784" s="71"/>
      <c r="AZ784" s="71"/>
      <c r="BA784" s="71"/>
      <c r="BB784" s="71"/>
    </row>
    <row r="785" spans="1:54" ht="20">
      <c r="A785" s="71"/>
      <c r="B785" s="71"/>
      <c r="C785" s="71"/>
      <c r="D785" s="71"/>
      <c r="E785" s="71"/>
      <c r="F785" s="71"/>
      <c r="G785" s="71"/>
      <c r="H785" s="71"/>
      <c r="I785" s="71"/>
      <c r="J785" s="71"/>
      <c r="K785" s="71"/>
      <c r="L785" s="71"/>
      <c r="M785" s="71"/>
      <c r="N785" s="91"/>
      <c r="O785" s="91"/>
      <c r="P785" s="91"/>
      <c r="Q785" s="91"/>
      <c r="R785" s="91"/>
      <c r="S785" s="91"/>
      <c r="T785" s="71"/>
      <c r="U785" s="71"/>
      <c r="V785" s="71"/>
      <c r="W785" s="71"/>
      <c r="X785" s="71"/>
      <c r="Y785" s="71"/>
      <c r="Z785" s="71"/>
      <c r="AA785" s="71"/>
      <c r="AB785" s="71"/>
      <c r="AC785" s="71"/>
      <c r="AD785" s="71"/>
      <c r="AE785" s="71"/>
      <c r="AF785" s="71"/>
      <c r="AG785" s="71"/>
      <c r="AH785" s="71"/>
      <c r="AI785" s="71"/>
      <c r="AJ785" s="71"/>
      <c r="AK785" s="71"/>
      <c r="AL785" s="71"/>
      <c r="AM785" s="71"/>
      <c r="AN785" s="71"/>
      <c r="AO785" s="71"/>
      <c r="AP785" s="71"/>
      <c r="AQ785" s="71"/>
      <c r="AR785" s="71"/>
      <c r="AS785" s="71"/>
      <c r="AT785" s="71"/>
      <c r="AU785" s="71"/>
      <c r="AV785" s="71"/>
      <c r="AW785" s="71"/>
      <c r="AX785" s="71"/>
      <c r="AY785" s="71"/>
      <c r="AZ785" s="71"/>
      <c r="BA785" s="71"/>
      <c r="BB785" s="71"/>
    </row>
    <row r="786" spans="1:54" ht="20">
      <c r="A786" s="71"/>
      <c r="B786" s="71"/>
      <c r="C786" s="71"/>
      <c r="D786" s="71"/>
      <c r="E786" s="71"/>
      <c r="F786" s="71"/>
      <c r="G786" s="71"/>
      <c r="H786" s="71"/>
      <c r="I786" s="71"/>
      <c r="J786" s="71"/>
      <c r="K786" s="71"/>
      <c r="L786" s="71"/>
      <c r="M786" s="71"/>
      <c r="N786" s="91"/>
      <c r="O786" s="91"/>
      <c r="P786" s="91"/>
      <c r="Q786" s="91"/>
      <c r="R786" s="91"/>
      <c r="S786" s="91"/>
      <c r="T786" s="71"/>
      <c r="U786" s="71"/>
      <c r="V786" s="71"/>
      <c r="W786" s="71"/>
      <c r="X786" s="71"/>
      <c r="Y786" s="71"/>
      <c r="Z786" s="71"/>
      <c r="AA786" s="71"/>
      <c r="AB786" s="71"/>
      <c r="AC786" s="71"/>
      <c r="AD786" s="71"/>
      <c r="AE786" s="71"/>
      <c r="AF786" s="71"/>
      <c r="AG786" s="71"/>
      <c r="AH786" s="71"/>
      <c r="AI786" s="71"/>
      <c r="AJ786" s="71"/>
      <c r="AK786" s="71"/>
      <c r="AL786" s="71"/>
      <c r="AM786" s="71"/>
      <c r="AN786" s="71"/>
      <c r="AO786" s="71"/>
      <c r="AP786" s="71"/>
      <c r="AQ786" s="71"/>
      <c r="AR786" s="71"/>
      <c r="AS786" s="71"/>
      <c r="AT786" s="71"/>
      <c r="AU786" s="71"/>
      <c r="AV786" s="71"/>
      <c r="AW786" s="71"/>
      <c r="AX786" s="71"/>
      <c r="AY786" s="71"/>
      <c r="AZ786" s="71"/>
      <c r="BA786" s="71"/>
      <c r="BB786" s="71"/>
    </row>
    <row r="787" spans="1:54" ht="20">
      <c r="A787" s="71"/>
      <c r="B787" s="71"/>
      <c r="C787" s="71"/>
      <c r="D787" s="71"/>
      <c r="E787" s="71"/>
      <c r="F787" s="71"/>
      <c r="G787" s="71"/>
      <c r="H787" s="71"/>
      <c r="I787" s="71"/>
      <c r="J787" s="71"/>
      <c r="K787" s="71"/>
      <c r="L787" s="71"/>
      <c r="M787" s="71"/>
      <c r="N787" s="91"/>
      <c r="O787" s="91"/>
      <c r="P787" s="91"/>
      <c r="Q787" s="91"/>
      <c r="R787" s="91"/>
      <c r="S787" s="91"/>
      <c r="T787" s="71"/>
      <c r="U787" s="71"/>
      <c r="V787" s="71"/>
      <c r="W787" s="71"/>
      <c r="X787" s="71"/>
      <c r="Y787" s="71"/>
      <c r="Z787" s="71"/>
      <c r="AA787" s="71"/>
      <c r="AB787" s="71"/>
      <c r="AC787" s="71"/>
      <c r="AD787" s="71"/>
      <c r="AE787" s="71"/>
      <c r="AF787" s="71"/>
      <c r="AG787" s="71"/>
      <c r="AH787" s="71"/>
      <c r="AI787" s="71"/>
      <c r="AJ787" s="71"/>
      <c r="AK787" s="71"/>
      <c r="AL787" s="71"/>
      <c r="AM787" s="71"/>
      <c r="AN787" s="71"/>
      <c r="AO787" s="71"/>
      <c r="AP787" s="71"/>
      <c r="AQ787" s="71"/>
      <c r="AR787" s="71"/>
      <c r="AS787" s="71"/>
      <c r="AT787" s="71"/>
      <c r="AU787" s="71"/>
      <c r="AV787" s="71"/>
      <c r="AW787" s="71"/>
      <c r="AX787" s="71"/>
      <c r="AY787" s="71"/>
      <c r="AZ787" s="71"/>
      <c r="BA787" s="71"/>
      <c r="BB787" s="71"/>
    </row>
    <row r="788" spans="1:54" ht="20">
      <c r="A788" s="71"/>
      <c r="B788" s="71"/>
      <c r="C788" s="71"/>
      <c r="D788" s="71"/>
      <c r="E788" s="71"/>
      <c r="F788" s="71"/>
      <c r="G788" s="71"/>
      <c r="H788" s="71"/>
      <c r="I788" s="71"/>
      <c r="J788" s="71"/>
      <c r="K788" s="71"/>
      <c r="L788" s="71"/>
      <c r="M788" s="71"/>
      <c r="N788" s="91"/>
      <c r="O788" s="91"/>
      <c r="P788" s="91"/>
      <c r="Q788" s="91"/>
      <c r="R788" s="91"/>
      <c r="S788" s="91"/>
      <c r="T788" s="71"/>
      <c r="U788" s="71"/>
      <c r="V788" s="71"/>
      <c r="W788" s="71"/>
      <c r="X788" s="71"/>
      <c r="Y788" s="71"/>
      <c r="Z788" s="71"/>
      <c r="AA788" s="71"/>
      <c r="AB788" s="71"/>
      <c r="AC788" s="71"/>
      <c r="AD788" s="71"/>
      <c r="AE788" s="71"/>
      <c r="AF788" s="71"/>
      <c r="AG788" s="71"/>
      <c r="AH788" s="71"/>
      <c r="AI788" s="71"/>
      <c r="AJ788" s="71"/>
      <c r="AK788" s="71"/>
      <c r="AL788" s="71"/>
      <c r="AM788" s="71"/>
      <c r="AN788" s="71"/>
      <c r="AO788" s="71"/>
      <c r="AP788" s="71"/>
      <c r="AQ788" s="71"/>
      <c r="AR788" s="71"/>
      <c r="AS788" s="71"/>
      <c r="AT788" s="71"/>
      <c r="AU788" s="71"/>
      <c r="AV788" s="71"/>
      <c r="AW788" s="71"/>
      <c r="AX788" s="71"/>
      <c r="AY788" s="71"/>
      <c r="AZ788" s="71"/>
      <c r="BA788" s="71"/>
      <c r="BB788" s="71"/>
    </row>
    <row r="789" spans="1:54" ht="20">
      <c r="A789" s="71"/>
      <c r="B789" s="71"/>
      <c r="C789" s="71"/>
      <c r="D789" s="71"/>
      <c r="E789" s="71"/>
      <c r="F789" s="71"/>
      <c r="G789" s="71"/>
      <c r="H789" s="71"/>
      <c r="I789" s="71"/>
      <c r="J789" s="71"/>
      <c r="K789" s="71"/>
      <c r="L789" s="71"/>
      <c r="M789" s="71"/>
      <c r="N789" s="91"/>
      <c r="O789" s="91"/>
      <c r="P789" s="91"/>
      <c r="Q789" s="91"/>
      <c r="R789" s="91"/>
      <c r="S789" s="91"/>
      <c r="T789" s="71"/>
      <c r="U789" s="71"/>
      <c r="V789" s="71"/>
      <c r="W789" s="71"/>
      <c r="X789" s="71"/>
      <c r="Y789" s="71"/>
      <c r="Z789" s="71"/>
      <c r="AA789" s="71"/>
      <c r="AB789" s="71"/>
      <c r="AC789" s="71"/>
      <c r="AD789" s="71"/>
      <c r="AE789" s="71"/>
      <c r="AF789" s="71"/>
      <c r="AG789" s="71"/>
      <c r="AH789" s="71"/>
      <c r="AI789" s="71"/>
      <c r="AJ789" s="71"/>
      <c r="AK789" s="71"/>
      <c r="AL789" s="71"/>
      <c r="AM789" s="71"/>
      <c r="AN789" s="71"/>
      <c r="AO789" s="71"/>
      <c r="AP789" s="71"/>
      <c r="AQ789" s="71"/>
      <c r="AR789" s="71"/>
      <c r="AS789" s="71"/>
      <c r="AT789" s="71"/>
      <c r="AU789" s="71"/>
      <c r="AV789" s="71"/>
      <c r="AW789" s="71"/>
      <c r="AX789" s="71"/>
      <c r="AY789" s="71"/>
      <c r="AZ789" s="71"/>
      <c r="BA789" s="71"/>
      <c r="BB789" s="71"/>
    </row>
    <row r="790" spans="1:54" ht="20">
      <c r="A790" s="71"/>
      <c r="B790" s="71"/>
      <c r="C790" s="71"/>
      <c r="D790" s="71"/>
      <c r="E790" s="71"/>
      <c r="F790" s="71"/>
      <c r="G790" s="71"/>
      <c r="H790" s="71"/>
      <c r="I790" s="71"/>
      <c r="J790" s="71"/>
      <c r="K790" s="71"/>
      <c r="L790" s="71"/>
      <c r="M790" s="71"/>
      <c r="N790" s="91"/>
      <c r="O790" s="91"/>
      <c r="P790" s="91"/>
      <c r="Q790" s="91"/>
      <c r="R790" s="91"/>
      <c r="S790" s="91"/>
      <c r="T790" s="71"/>
      <c r="U790" s="71"/>
      <c r="V790" s="71"/>
      <c r="W790" s="71"/>
      <c r="X790" s="71"/>
      <c r="Y790" s="71"/>
      <c r="Z790" s="71"/>
      <c r="AA790" s="71"/>
      <c r="AB790" s="71"/>
      <c r="AC790" s="71"/>
      <c r="AD790" s="71"/>
      <c r="AE790" s="71"/>
      <c r="AF790" s="71"/>
      <c r="AG790" s="71"/>
      <c r="AH790" s="71"/>
      <c r="AI790" s="71"/>
      <c r="AJ790" s="71"/>
      <c r="AK790" s="71"/>
      <c r="AL790" s="71"/>
      <c r="AM790" s="71"/>
      <c r="AN790" s="71"/>
      <c r="AO790" s="71"/>
      <c r="AP790" s="71"/>
      <c r="AQ790" s="71"/>
      <c r="AR790" s="71"/>
      <c r="AS790" s="71"/>
      <c r="AT790" s="71"/>
      <c r="AU790" s="71"/>
      <c r="AV790" s="71"/>
      <c r="AW790" s="71"/>
      <c r="AX790" s="71"/>
      <c r="AY790" s="71"/>
      <c r="AZ790" s="71"/>
      <c r="BA790" s="71"/>
      <c r="BB790" s="71"/>
    </row>
    <row r="791" spans="1:54" ht="20">
      <c r="A791" s="71"/>
      <c r="B791" s="71"/>
      <c r="C791" s="71"/>
      <c r="D791" s="71"/>
      <c r="E791" s="71"/>
      <c r="F791" s="71"/>
      <c r="G791" s="71"/>
      <c r="H791" s="71"/>
      <c r="I791" s="71"/>
      <c r="J791" s="71"/>
      <c r="K791" s="71"/>
      <c r="L791" s="71"/>
      <c r="M791" s="71"/>
      <c r="N791" s="91"/>
      <c r="O791" s="91"/>
      <c r="P791" s="91"/>
      <c r="Q791" s="91"/>
      <c r="R791" s="91"/>
      <c r="S791" s="91"/>
      <c r="T791" s="71"/>
      <c r="U791" s="71"/>
      <c r="V791" s="71"/>
      <c r="W791" s="71"/>
      <c r="X791" s="71"/>
      <c r="Y791" s="71"/>
      <c r="Z791" s="71"/>
      <c r="AA791" s="71"/>
      <c r="AB791" s="71"/>
      <c r="AC791" s="71"/>
      <c r="AD791" s="71"/>
      <c r="AE791" s="71"/>
      <c r="AF791" s="71"/>
      <c r="AG791" s="71"/>
      <c r="AH791" s="71"/>
      <c r="AI791" s="71"/>
      <c r="AJ791" s="71"/>
      <c r="AK791" s="71"/>
      <c r="AL791" s="71"/>
      <c r="AM791" s="71"/>
      <c r="AN791" s="71"/>
      <c r="AO791" s="71"/>
      <c r="AP791" s="71"/>
      <c r="AQ791" s="71"/>
      <c r="AR791" s="71"/>
      <c r="AS791" s="71"/>
      <c r="AT791" s="71"/>
      <c r="AU791" s="71"/>
      <c r="AV791" s="71"/>
      <c r="AW791" s="71"/>
      <c r="AX791" s="71"/>
      <c r="AY791" s="71"/>
      <c r="AZ791" s="71"/>
      <c r="BA791" s="71"/>
      <c r="BB791" s="71"/>
    </row>
    <row r="792" spans="1:54" ht="20">
      <c r="A792" s="71"/>
      <c r="B792" s="71"/>
      <c r="C792" s="71"/>
      <c r="D792" s="71"/>
      <c r="E792" s="71"/>
      <c r="F792" s="71"/>
      <c r="G792" s="71"/>
      <c r="H792" s="71"/>
      <c r="I792" s="71"/>
      <c r="J792" s="71"/>
      <c r="K792" s="71"/>
      <c r="L792" s="71"/>
      <c r="M792" s="71"/>
      <c r="N792" s="91"/>
      <c r="O792" s="91"/>
      <c r="P792" s="91"/>
      <c r="Q792" s="91"/>
      <c r="R792" s="91"/>
      <c r="S792" s="91"/>
      <c r="T792" s="71"/>
      <c r="U792" s="71"/>
      <c r="V792" s="71"/>
      <c r="W792" s="71"/>
      <c r="X792" s="71"/>
      <c r="Y792" s="71"/>
      <c r="Z792" s="71"/>
      <c r="AA792" s="71"/>
      <c r="AB792" s="71"/>
      <c r="AC792" s="71"/>
      <c r="AD792" s="71"/>
      <c r="AE792" s="71"/>
      <c r="AF792" s="71"/>
      <c r="AG792" s="71"/>
      <c r="AH792" s="71"/>
      <c r="AI792" s="71"/>
      <c r="AJ792" s="71"/>
      <c r="AK792" s="71"/>
      <c r="AL792" s="71"/>
      <c r="AM792" s="71"/>
      <c r="AN792" s="71"/>
      <c r="AO792" s="71"/>
      <c r="AP792" s="71"/>
      <c r="AQ792" s="71"/>
      <c r="AR792" s="71"/>
      <c r="AS792" s="71"/>
      <c r="AT792" s="71"/>
      <c r="AU792" s="71"/>
      <c r="AV792" s="71"/>
      <c r="AW792" s="71"/>
      <c r="AX792" s="71"/>
      <c r="AY792" s="71"/>
      <c r="AZ792" s="71"/>
      <c r="BA792" s="71"/>
      <c r="BB792" s="71"/>
    </row>
    <row r="793" spans="1:54" ht="20">
      <c r="A793" s="71"/>
      <c r="B793" s="71"/>
      <c r="C793" s="71"/>
      <c r="D793" s="71"/>
      <c r="E793" s="71"/>
      <c r="F793" s="71"/>
      <c r="G793" s="71"/>
      <c r="H793" s="71"/>
      <c r="I793" s="71"/>
      <c r="J793" s="71"/>
      <c r="K793" s="71"/>
      <c r="L793" s="71"/>
      <c r="M793" s="71"/>
      <c r="N793" s="91"/>
      <c r="O793" s="91"/>
      <c r="P793" s="91"/>
      <c r="Q793" s="91"/>
      <c r="R793" s="91"/>
      <c r="S793" s="91"/>
      <c r="T793" s="71"/>
      <c r="U793" s="71"/>
      <c r="V793" s="71"/>
      <c r="W793" s="71"/>
      <c r="X793" s="71"/>
      <c r="Y793" s="71"/>
      <c r="Z793" s="71"/>
      <c r="AA793" s="71"/>
      <c r="AB793" s="71"/>
      <c r="AC793" s="71"/>
      <c r="AD793" s="71"/>
      <c r="AE793" s="71"/>
      <c r="AF793" s="71"/>
      <c r="AG793" s="71"/>
      <c r="AH793" s="71"/>
      <c r="AI793" s="71"/>
      <c r="AJ793" s="71"/>
      <c r="AK793" s="71"/>
      <c r="AL793" s="71"/>
      <c r="AM793" s="71"/>
      <c r="AN793" s="71"/>
      <c r="AO793" s="71"/>
      <c r="AP793" s="71"/>
      <c r="AQ793" s="71"/>
      <c r="AR793" s="71"/>
      <c r="AS793" s="71"/>
      <c r="AT793" s="71"/>
      <c r="AU793" s="71"/>
      <c r="AV793" s="71"/>
      <c r="AW793" s="71"/>
      <c r="AX793" s="71"/>
      <c r="AY793" s="71"/>
      <c r="AZ793" s="71"/>
      <c r="BA793" s="71"/>
      <c r="BB793" s="71"/>
    </row>
    <row r="794" spans="1:54" ht="20">
      <c r="A794" s="71"/>
      <c r="B794" s="71"/>
      <c r="C794" s="71"/>
      <c r="D794" s="71"/>
      <c r="E794" s="71"/>
      <c r="F794" s="71"/>
      <c r="G794" s="71"/>
      <c r="H794" s="71"/>
      <c r="I794" s="71"/>
      <c r="J794" s="71"/>
      <c r="K794" s="71"/>
      <c r="L794" s="71"/>
      <c r="M794" s="71"/>
      <c r="N794" s="91"/>
      <c r="O794" s="91"/>
      <c r="P794" s="91"/>
      <c r="Q794" s="91"/>
      <c r="R794" s="91"/>
      <c r="S794" s="91"/>
      <c r="T794" s="71"/>
      <c r="U794" s="71"/>
      <c r="V794" s="71"/>
      <c r="W794" s="71"/>
      <c r="X794" s="71"/>
      <c r="Y794" s="71"/>
      <c r="Z794" s="71"/>
      <c r="AA794" s="71"/>
      <c r="AB794" s="71"/>
      <c r="AC794" s="71"/>
      <c r="AD794" s="71"/>
      <c r="AE794" s="71"/>
      <c r="AF794" s="71"/>
      <c r="AG794" s="71"/>
      <c r="AH794" s="71"/>
      <c r="AI794" s="71"/>
      <c r="AJ794" s="71"/>
      <c r="AK794" s="71"/>
      <c r="AL794" s="71"/>
      <c r="AM794" s="71"/>
      <c r="AN794" s="71"/>
      <c r="AO794" s="71"/>
      <c r="AP794" s="71"/>
      <c r="AQ794" s="71"/>
      <c r="AR794" s="71"/>
      <c r="AS794" s="71"/>
      <c r="AT794" s="71"/>
      <c r="AU794" s="71"/>
      <c r="AV794" s="71"/>
      <c r="AW794" s="71"/>
      <c r="AX794" s="71"/>
      <c r="AY794" s="71"/>
      <c r="AZ794" s="71"/>
      <c r="BA794" s="71"/>
      <c r="BB794" s="71"/>
    </row>
    <row r="795" spans="1:54" ht="20">
      <c r="A795" s="71"/>
      <c r="B795" s="71"/>
      <c r="C795" s="71"/>
      <c r="D795" s="71"/>
      <c r="E795" s="71"/>
      <c r="F795" s="71"/>
      <c r="G795" s="71"/>
      <c r="H795" s="71"/>
      <c r="I795" s="71"/>
      <c r="J795" s="71"/>
      <c r="K795" s="71"/>
      <c r="L795" s="71"/>
      <c r="M795" s="71"/>
      <c r="N795" s="91"/>
      <c r="O795" s="91"/>
      <c r="P795" s="91"/>
      <c r="Q795" s="91"/>
      <c r="R795" s="91"/>
      <c r="S795" s="91"/>
      <c r="T795" s="71"/>
      <c r="U795" s="71"/>
      <c r="V795" s="71"/>
      <c r="W795" s="71"/>
      <c r="X795" s="71"/>
      <c r="Y795" s="71"/>
      <c r="Z795" s="71"/>
      <c r="AA795" s="71"/>
      <c r="AB795" s="71"/>
      <c r="AC795" s="71"/>
      <c r="AD795" s="71"/>
      <c r="AE795" s="71"/>
      <c r="AF795" s="71"/>
      <c r="AG795" s="71"/>
      <c r="AH795" s="71"/>
      <c r="AI795" s="71"/>
      <c r="AJ795" s="71"/>
      <c r="AK795" s="71"/>
      <c r="AL795" s="71"/>
      <c r="AM795" s="71"/>
      <c r="AN795" s="71"/>
      <c r="AO795" s="71"/>
      <c r="AP795" s="71"/>
      <c r="AQ795" s="71"/>
      <c r="AR795" s="71"/>
      <c r="AS795" s="71"/>
      <c r="AT795" s="71"/>
      <c r="AU795" s="71"/>
      <c r="AV795" s="71"/>
      <c r="AW795" s="71"/>
      <c r="AX795" s="71"/>
      <c r="AY795" s="71"/>
      <c r="AZ795" s="71"/>
      <c r="BA795" s="71"/>
      <c r="BB795" s="71"/>
    </row>
    <row r="796" spans="1:54" ht="20">
      <c r="A796" s="71"/>
      <c r="B796" s="71"/>
      <c r="C796" s="71"/>
      <c r="D796" s="71"/>
      <c r="E796" s="71"/>
      <c r="F796" s="71"/>
      <c r="G796" s="71"/>
      <c r="H796" s="71"/>
      <c r="I796" s="71"/>
      <c r="J796" s="71"/>
      <c r="K796" s="71"/>
      <c r="L796" s="71"/>
      <c r="M796" s="71"/>
      <c r="N796" s="91"/>
      <c r="O796" s="91"/>
      <c r="P796" s="91"/>
      <c r="Q796" s="91"/>
      <c r="R796" s="91"/>
      <c r="S796" s="91"/>
      <c r="T796" s="71"/>
      <c r="U796" s="71"/>
      <c r="V796" s="71"/>
      <c r="W796" s="71"/>
      <c r="X796" s="71"/>
      <c r="Y796" s="71"/>
      <c r="Z796" s="71"/>
      <c r="AA796" s="71"/>
      <c r="AB796" s="71"/>
      <c r="AC796" s="71"/>
      <c r="AD796" s="71"/>
      <c r="AE796" s="71"/>
      <c r="AF796" s="71"/>
      <c r="AG796" s="71"/>
      <c r="AH796" s="71"/>
      <c r="AI796" s="71"/>
      <c r="AJ796" s="71"/>
      <c r="AK796" s="71"/>
      <c r="AL796" s="71"/>
      <c r="AM796" s="71"/>
      <c r="AN796" s="71"/>
      <c r="AO796" s="71"/>
      <c r="AP796" s="71"/>
      <c r="AQ796" s="71"/>
      <c r="AR796" s="71"/>
      <c r="AS796" s="71"/>
      <c r="AT796" s="71"/>
      <c r="AU796" s="71"/>
      <c r="AV796" s="71"/>
      <c r="AW796" s="71"/>
      <c r="AX796" s="71"/>
      <c r="AY796" s="71"/>
      <c r="AZ796" s="71"/>
      <c r="BA796" s="71"/>
      <c r="BB796" s="71"/>
    </row>
    <row r="797" spans="1:54" ht="20">
      <c r="A797" s="71"/>
      <c r="B797" s="71"/>
      <c r="C797" s="71"/>
      <c r="D797" s="71"/>
      <c r="E797" s="71"/>
      <c r="F797" s="71"/>
      <c r="G797" s="71"/>
      <c r="H797" s="71"/>
      <c r="I797" s="71"/>
      <c r="J797" s="71"/>
      <c r="K797" s="71"/>
      <c r="L797" s="71"/>
      <c r="M797" s="71"/>
      <c r="N797" s="91"/>
      <c r="O797" s="91"/>
      <c r="P797" s="91"/>
      <c r="Q797" s="91"/>
      <c r="R797" s="91"/>
      <c r="S797" s="91"/>
      <c r="T797" s="71"/>
      <c r="U797" s="71"/>
      <c r="V797" s="71"/>
      <c r="W797" s="71"/>
      <c r="X797" s="71"/>
      <c r="Y797" s="71"/>
      <c r="Z797" s="71"/>
      <c r="AA797" s="71"/>
      <c r="AB797" s="71"/>
      <c r="AC797" s="71"/>
      <c r="AD797" s="71"/>
      <c r="AE797" s="71"/>
      <c r="AF797" s="71"/>
      <c r="AG797" s="71"/>
      <c r="AH797" s="71"/>
      <c r="AI797" s="71"/>
      <c r="AJ797" s="71"/>
      <c r="AK797" s="71"/>
      <c r="AL797" s="71"/>
      <c r="AM797" s="71"/>
      <c r="AN797" s="71"/>
      <c r="AO797" s="71"/>
      <c r="AP797" s="71"/>
      <c r="AQ797" s="71"/>
      <c r="AR797" s="71"/>
      <c r="AS797" s="71"/>
      <c r="AT797" s="71"/>
      <c r="AU797" s="71"/>
      <c r="AV797" s="71"/>
      <c r="AW797" s="71"/>
      <c r="AX797" s="71"/>
      <c r="AY797" s="71"/>
      <c r="AZ797" s="71"/>
      <c r="BA797" s="71"/>
      <c r="BB797" s="71"/>
    </row>
    <row r="798" spans="1:54" ht="20">
      <c r="A798" s="71"/>
      <c r="B798" s="71"/>
      <c r="C798" s="71"/>
      <c r="D798" s="71"/>
      <c r="E798" s="71"/>
      <c r="F798" s="71"/>
      <c r="G798" s="71"/>
      <c r="H798" s="71"/>
      <c r="I798" s="71"/>
      <c r="J798" s="71"/>
      <c r="K798" s="71"/>
      <c r="L798" s="71"/>
      <c r="M798" s="71"/>
      <c r="N798" s="91"/>
      <c r="O798" s="91"/>
      <c r="P798" s="91"/>
      <c r="Q798" s="91"/>
      <c r="R798" s="91"/>
      <c r="S798" s="91"/>
      <c r="T798" s="71"/>
      <c r="U798" s="71"/>
      <c r="V798" s="71"/>
      <c r="W798" s="71"/>
      <c r="X798" s="71"/>
      <c r="Y798" s="71"/>
      <c r="Z798" s="71"/>
      <c r="AA798" s="71"/>
      <c r="AB798" s="71"/>
      <c r="AC798" s="71"/>
      <c r="AD798" s="71"/>
      <c r="AE798" s="71"/>
      <c r="AF798" s="71"/>
      <c r="AG798" s="71"/>
      <c r="AH798" s="71"/>
      <c r="AI798" s="71"/>
      <c r="AJ798" s="71"/>
      <c r="AK798" s="71"/>
      <c r="AL798" s="71"/>
      <c r="AM798" s="71"/>
      <c r="AN798" s="71"/>
      <c r="AO798" s="71"/>
      <c r="AP798" s="71"/>
      <c r="AQ798" s="71"/>
      <c r="AR798" s="71"/>
      <c r="AS798" s="71"/>
      <c r="AT798" s="71"/>
      <c r="AU798" s="71"/>
      <c r="AV798" s="71"/>
      <c r="AW798" s="71"/>
      <c r="AX798" s="71"/>
      <c r="AY798" s="71"/>
      <c r="AZ798" s="71"/>
      <c r="BA798" s="71"/>
      <c r="BB798" s="71"/>
    </row>
    <row r="799" spans="1:54" ht="20">
      <c r="A799" s="71"/>
      <c r="B799" s="71"/>
      <c r="C799" s="71"/>
      <c r="D799" s="71"/>
      <c r="E799" s="71"/>
      <c r="F799" s="71"/>
      <c r="G799" s="71"/>
      <c r="H799" s="71"/>
      <c r="I799" s="71"/>
      <c r="J799" s="71"/>
      <c r="K799" s="71"/>
      <c r="L799" s="71"/>
      <c r="M799" s="71"/>
      <c r="N799" s="91"/>
      <c r="O799" s="91"/>
      <c r="P799" s="91"/>
      <c r="Q799" s="91"/>
      <c r="R799" s="91"/>
      <c r="S799" s="91"/>
      <c r="T799" s="71"/>
      <c r="U799" s="71"/>
      <c r="V799" s="71"/>
      <c r="W799" s="71"/>
      <c r="X799" s="71"/>
      <c r="Y799" s="71"/>
      <c r="Z799" s="71"/>
      <c r="AA799" s="71"/>
      <c r="AB799" s="71"/>
      <c r="AC799" s="71"/>
      <c r="AD799" s="71"/>
      <c r="AE799" s="71"/>
      <c r="AF799" s="71"/>
      <c r="AG799" s="71"/>
      <c r="AH799" s="71"/>
      <c r="AI799" s="71"/>
      <c r="AJ799" s="71"/>
      <c r="AK799" s="71"/>
      <c r="AL799" s="71"/>
      <c r="AM799" s="71"/>
      <c r="AN799" s="71"/>
      <c r="AO799" s="71"/>
      <c r="AP799" s="71"/>
      <c r="AQ799" s="71"/>
      <c r="AR799" s="71"/>
      <c r="AS799" s="71"/>
      <c r="AT799" s="71"/>
      <c r="AU799" s="71"/>
      <c r="AV799" s="71"/>
      <c r="AW799" s="71"/>
      <c r="AX799" s="71"/>
      <c r="AY799" s="71"/>
      <c r="AZ799" s="71"/>
      <c r="BA799" s="71"/>
      <c r="BB799" s="71"/>
    </row>
    <row r="800" spans="1:54" ht="20">
      <c r="A800" s="71"/>
      <c r="B800" s="71"/>
      <c r="C800" s="71"/>
      <c r="D800" s="71"/>
      <c r="E800" s="71"/>
      <c r="F800" s="71"/>
      <c r="G800" s="71"/>
      <c r="H800" s="71"/>
      <c r="I800" s="71"/>
      <c r="J800" s="71"/>
      <c r="K800" s="71"/>
      <c r="L800" s="71"/>
      <c r="M800" s="71"/>
      <c r="N800" s="91"/>
      <c r="O800" s="91"/>
      <c r="P800" s="91"/>
      <c r="Q800" s="91"/>
      <c r="R800" s="91"/>
      <c r="S800" s="91"/>
      <c r="T800" s="71"/>
      <c r="U800" s="71"/>
      <c r="V800" s="71"/>
      <c r="W800" s="71"/>
      <c r="X800" s="71"/>
      <c r="Y800" s="71"/>
      <c r="Z800" s="71"/>
      <c r="AA800" s="71"/>
      <c r="AB800" s="71"/>
      <c r="AC800" s="71"/>
      <c r="AD800" s="71"/>
      <c r="AE800" s="71"/>
      <c r="AF800" s="71"/>
      <c r="AG800" s="71"/>
      <c r="AH800" s="71"/>
      <c r="AI800" s="71"/>
      <c r="AJ800" s="71"/>
      <c r="AK800" s="71"/>
      <c r="AL800" s="71"/>
      <c r="AM800" s="71"/>
      <c r="AN800" s="71"/>
      <c r="AO800" s="71"/>
      <c r="AP800" s="71"/>
      <c r="AQ800" s="71"/>
      <c r="AR800" s="71"/>
      <c r="AS800" s="71"/>
      <c r="AT800" s="71"/>
      <c r="AU800" s="71"/>
      <c r="AV800" s="71"/>
      <c r="AW800" s="71"/>
      <c r="AX800" s="71"/>
      <c r="AY800" s="71"/>
      <c r="AZ800" s="71"/>
      <c r="BA800" s="71"/>
      <c r="BB800" s="71"/>
    </row>
    <row r="801" spans="1:54" ht="20">
      <c r="A801" s="71"/>
      <c r="B801" s="71"/>
      <c r="C801" s="71"/>
      <c r="D801" s="71"/>
      <c r="E801" s="71"/>
      <c r="F801" s="71"/>
      <c r="G801" s="71"/>
      <c r="H801" s="71"/>
      <c r="I801" s="71"/>
      <c r="J801" s="71"/>
      <c r="K801" s="71"/>
      <c r="L801" s="71"/>
      <c r="M801" s="71"/>
      <c r="N801" s="91"/>
      <c r="O801" s="91"/>
      <c r="P801" s="91"/>
      <c r="Q801" s="91"/>
      <c r="R801" s="91"/>
      <c r="S801" s="91"/>
      <c r="T801" s="71"/>
      <c r="U801" s="71"/>
      <c r="V801" s="71"/>
      <c r="W801" s="71"/>
      <c r="X801" s="71"/>
      <c r="Y801" s="71"/>
      <c r="Z801" s="71"/>
      <c r="AA801" s="71"/>
      <c r="AB801" s="71"/>
      <c r="AC801" s="71"/>
      <c r="AD801" s="71"/>
      <c r="AE801" s="71"/>
      <c r="AF801" s="71"/>
      <c r="AG801" s="71"/>
      <c r="AH801" s="71"/>
      <c r="AI801" s="71"/>
      <c r="AJ801" s="71"/>
      <c r="AK801" s="71"/>
      <c r="AL801" s="71"/>
      <c r="AM801" s="71"/>
      <c r="AN801" s="71"/>
      <c r="AO801" s="71"/>
      <c r="AP801" s="71"/>
      <c r="AQ801" s="71"/>
      <c r="AR801" s="71"/>
      <c r="AS801" s="71"/>
      <c r="AT801" s="71"/>
      <c r="AU801" s="71"/>
      <c r="AV801" s="71"/>
      <c r="AW801" s="71"/>
      <c r="AX801" s="71"/>
      <c r="AY801" s="71"/>
      <c r="AZ801" s="71"/>
      <c r="BA801" s="71"/>
      <c r="BB801" s="71"/>
    </row>
    <row r="802" spans="1:54" ht="20">
      <c r="A802" s="71"/>
      <c r="B802" s="71"/>
      <c r="C802" s="71"/>
      <c r="D802" s="71"/>
      <c r="E802" s="71"/>
      <c r="F802" s="71"/>
      <c r="G802" s="71"/>
      <c r="H802" s="71"/>
      <c r="I802" s="71"/>
      <c r="J802" s="71"/>
      <c r="K802" s="71"/>
      <c r="L802" s="71"/>
      <c r="M802" s="71"/>
      <c r="N802" s="91"/>
      <c r="O802" s="91"/>
      <c r="P802" s="91"/>
      <c r="Q802" s="91"/>
      <c r="R802" s="91"/>
      <c r="S802" s="91"/>
      <c r="T802" s="71"/>
      <c r="U802" s="71"/>
      <c r="V802" s="71"/>
      <c r="W802" s="71"/>
      <c r="X802" s="71"/>
      <c r="Y802" s="71"/>
      <c r="Z802" s="71"/>
      <c r="AA802" s="71"/>
      <c r="AB802" s="71"/>
      <c r="AC802" s="71"/>
      <c r="AD802" s="71"/>
      <c r="AE802" s="71"/>
      <c r="AF802" s="71"/>
      <c r="AG802" s="71"/>
      <c r="AH802" s="71"/>
      <c r="AI802" s="71"/>
      <c r="AJ802" s="71"/>
      <c r="AK802" s="71"/>
      <c r="AL802" s="71"/>
      <c r="AM802" s="71"/>
      <c r="AN802" s="71"/>
      <c r="AO802" s="71"/>
      <c r="AP802" s="71"/>
      <c r="AQ802" s="71"/>
      <c r="AR802" s="71"/>
      <c r="AS802" s="71"/>
      <c r="AT802" s="71"/>
      <c r="AU802" s="71"/>
      <c r="AV802" s="71"/>
      <c r="AW802" s="71"/>
      <c r="AX802" s="71"/>
      <c r="AY802" s="71"/>
      <c r="AZ802" s="71"/>
      <c r="BA802" s="71"/>
      <c r="BB802" s="71"/>
    </row>
    <row r="803" spans="1:54" ht="20">
      <c r="A803" s="71"/>
      <c r="B803" s="71"/>
      <c r="C803" s="71"/>
      <c r="D803" s="71"/>
      <c r="E803" s="71"/>
      <c r="F803" s="71"/>
      <c r="G803" s="71"/>
      <c r="H803" s="71"/>
      <c r="I803" s="71"/>
      <c r="J803" s="71"/>
      <c r="K803" s="71"/>
      <c r="L803" s="71"/>
      <c r="M803" s="71"/>
      <c r="N803" s="91"/>
      <c r="O803" s="91"/>
      <c r="P803" s="91"/>
      <c r="Q803" s="91"/>
      <c r="R803" s="91"/>
      <c r="S803" s="91"/>
      <c r="T803" s="71"/>
      <c r="U803" s="71"/>
      <c r="V803" s="71"/>
      <c r="W803" s="71"/>
      <c r="X803" s="71"/>
      <c r="Y803" s="71"/>
      <c r="Z803" s="71"/>
      <c r="AA803" s="71"/>
      <c r="AB803" s="71"/>
      <c r="AC803" s="71"/>
      <c r="AD803" s="71"/>
      <c r="AE803" s="71"/>
      <c r="AF803" s="71"/>
      <c r="AG803" s="71"/>
      <c r="AH803" s="71"/>
      <c r="AI803" s="71"/>
      <c r="AJ803" s="71"/>
      <c r="AK803" s="71"/>
      <c r="AL803" s="71"/>
      <c r="AM803" s="71"/>
      <c r="AN803" s="71"/>
      <c r="AO803" s="71"/>
      <c r="AP803" s="71"/>
      <c r="AQ803" s="71"/>
      <c r="AR803" s="71"/>
      <c r="AS803" s="71"/>
      <c r="AT803" s="71"/>
      <c r="AU803" s="71"/>
      <c r="AV803" s="71"/>
      <c r="AW803" s="71"/>
      <c r="AX803" s="71"/>
      <c r="AY803" s="71"/>
      <c r="AZ803" s="71"/>
      <c r="BA803" s="71"/>
      <c r="BB803" s="71"/>
    </row>
    <row r="804" spans="1:54" ht="20">
      <c r="A804" s="71"/>
      <c r="B804" s="71"/>
      <c r="C804" s="71"/>
      <c r="D804" s="71"/>
      <c r="E804" s="71"/>
      <c r="F804" s="71"/>
      <c r="G804" s="71"/>
      <c r="H804" s="71"/>
      <c r="I804" s="71"/>
      <c r="J804" s="71"/>
      <c r="K804" s="71"/>
      <c r="L804" s="71"/>
      <c r="M804" s="71"/>
      <c r="N804" s="91"/>
      <c r="O804" s="91"/>
      <c r="P804" s="91"/>
      <c r="Q804" s="91"/>
      <c r="R804" s="91"/>
      <c r="S804" s="91"/>
      <c r="T804" s="71"/>
      <c r="U804" s="71"/>
      <c r="V804" s="71"/>
      <c r="W804" s="71"/>
      <c r="X804" s="71"/>
      <c r="Y804" s="71"/>
      <c r="Z804" s="71"/>
      <c r="AA804" s="71"/>
      <c r="AB804" s="71"/>
      <c r="AC804" s="71"/>
      <c r="AD804" s="71"/>
      <c r="AE804" s="71"/>
      <c r="AF804" s="71"/>
      <c r="AG804" s="71"/>
      <c r="AH804" s="71"/>
      <c r="AI804" s="71"/>
      <c r="AJ804" s="71"/>
      <c r="AK804" s="71"/>
      <c r="AL804" s="71"/>
      <c r="AM804" s="71"/>
      <c r="AN804" s="71"/>
      <c r="AO804" s="71"/>
      <c r="AP804" s="71"/>
      <c r="AQ804" s="71"/>
      <c r="AR804" s="71"/>
      <c r="AS804" s="71"/>
      <c r="AT804" s="71"/>
      <c r="AU804" s="71"/>
      <c r="AV804" s="71"/>
      <c r="AW804" s="71"/>
      <c r="AX804" s="71"/>
      <c r="AY804" s="71"/>
      <c r="AZ804" s="71"/>
      <c r="BA804" s="71"/>
      <c r="BB804" s="71"/>
    </row>
    <row r="805" spans="1:54" ht="20">
      <c r="A805" s="71"/>
      <c r="B805" s="71"/>
      <c r="C805" s="71"/>
      <c r="D805" s="71"/>
      <c r="E805" s="71"/>
      <c r="F805" s="71"/>
      <c r="G805" s="71"/>
      <c r="H805" s="71"/>
      <c r="I805" s="71"/>
      <c r="J805" s="71"/>
      <c r="K805" s="71"/>
      <c r="L805" s="71"/>
      <c r="M805" s="71"/>
      <c r="N805" s="91"/>
      <c r="O805" s="91"/>
      <c r="P805" s="91"/>
      <c r="Q805" s="91"/>
      <c r="R805" s="91"/>
      <c r="S805" s="91"/>
      <c r="T805" s="71"/>
      <c r="U805" s="71"/>
      <c r="V805" s="71"/>
      <c r="W805" s="71"/>
      <c r="X805" s="71"/>
      <c r="Y805" s="71"/>
      <c r="Z805" s="71"/>
      <c r="AA805" s="71"/>
      <c r="AB805" s="71"/>
      <c r="AC805" s="71"/>
      <c r="AD805" s="71"/>
      <c r="AE805" s="71"/>
      <c r="AF805" s="71"/>
      <c r="AG805" s="71"/>
      <c r="AH805" s="71"/>
      <c r="AI805" s="71"/>
      <c r="AJ805" s="71"/>
      <c r="AK805" s="71"/>
      <c r="AL805" s="71"/>
      <c r="AM805" s="71"/>
      <c r="AN805" s="71"/>
      <c r="AO805" s="71"/>
      <c r="AP805" s="71"/>
      <c r="AQ805" s="71"/>
      <c r="AR805" s="71"/>
      <c r="AS805" s="71"/>
      <c r="AT805" s="71"/>
      <c r="AU805" s="71"/>
      <c r="AV805" s="71"/>
      <c r="AW805" s="71"/>
      <c r="AX805" s="71"/>
      <c r="AY805" s="71"/>
      <c r="AZ805" s="71"/>
      <c r="BA805" s="71"/>
      <c r="BB805" s="71"/>
    </row>
    <row r="806" spans="1:54" ht="20">
      <c r="A806" s="71"/>
      <c r="B806" s="71"/>
      <c r="C806" s="71"/>
      <c r="D806" s="71"/>
      <c r="E806" s="71"/>
      <c r="F806" s="71"/>
      <c r="G806" s="71"/>
      <c r="H806" s="71"/>
      <c r="I806" s="71"/>
      <c r="J806" s="71"/>
      <c r="K806" s="71"/>
      <c r="L806" s="71"/>
      <c r="M806" s="71"/>
      <c r="N806" s="91"/>
      <c r="O806" s="91"/>
      <c r="P806" s="91"/>
      <c r="Q806" s="91"/>
      <c r="R806" s="91"/>
      <c r="S806" s="91"/>
      <c r="T806" s="71"/>
      <c r="U806" s="71"/>
      <c r="V806" s="71"/>
      <c r="W806" s="71"/>
      <c r="X806" s="71"/>
      <c r="Y806" s="71"/>
      <c r="Z806" s="71"/>
      <c r="AA806" s="71"/>
      <c r="AB806" s="71"/>
      <c r="AC806" s="71"/>
      <c r="AD806" s="71"/>
      <c r="AE806" s="71"/>
      <c r="AF806" s="71"/>
      <c r="AG806" s="71"/>
      <c r="AH806" s="71"/>
      <c r="AI806" s="71"/>
      <c r="AJ806" s="71"/>
      <c r="AK806" s="71"/>
      <c r="AL806" s="71"/>
      <c r="AM806" s="71"/>
      <c r="AN806" s="71"/>
      <c r="AO806" s="71"/>
      <c r="AP806" s="71"/>
      <c r="AQ806" s="71"/>
      <c r="AR806" s="71"/>
      <c r="AS806" s="71"/>
      <c r="AT806" s="71"/>
      <c r="AU806" s="71"/>
      <c r="AV806" s="71"/>
      <c r="AW806" s="71"/>
      <c r="AX806" s="71"/>
      <c r="AY806" s="71"/>
      <c r="AZ806" s="71"/>
      <c r="BA806" s="71"/>
      <c r="BB806" s="71"/>
    </row>
    <row r="807" spans="1:54" ht="20">
      <c r="A807" s="71"/>
      <c r="B807" s="71"/>
      <c r="C807" s="71"/>
      <c r="D807" s="71"/>
      <c r="E807" s="71"/>
      <c r="F807" s="71"/>
      <c r="G807" s="71"/>
      <c r="H807" s="71"/>
      <c r="I807" s="71"/>
      <c r="J807" s="71"/>
      <c r="K807" s="71"/>
      <c r="L807" s="71"/>
      <c r="M807" s="71"/>
      <c r="N807" s="91"/>
      <c r="O807" s="91"/>
      <c r="P807" s="91"/>
      <c r="Q807" s="91"/>
      <c r="R807" s="91"/>
      <c r="S807" s="91"/>
      <c r="T807" s="71"/>
      <c r="U807" s="71"/>
      <c r="V807" s="71"/>
      <c r="W807" s="71"/>
      <c r="X807" s="71"/>
      <c r="Y807" s="71"/>
      <c r="Z807" s="71"/>
      <c r="AA807" s="71"/>
      <c r="AB807" s="71"/>
      <c r="AC807" s="71"/>
      <c r="AD807" s="71"/>
      <c r="AE807" s="71"/>
      <c r="AF807" s="71"/>
      <c r="AG807" s="71"/>
      <c r="AH807" s="71"/>
      <c r="AI807" s="71"/>
      <c r="AJ807" s="71"/>
      <c r="AK807" s="71"/>
      <c r="AL807" s="71"/>
      <c r="AM807" s="71"/>
      <c r="AN807" s="71"/>
      <c r="AO807" s="71"/>
      <c r="AP807" s="71"/>
      <c r="AQ807" s="71"/>
      <c r="AR807" s="71"/>
      <c r="AS807" s="71"/>
      <c r="AT807" s="71"/>
      <c r="AU807" s="71"/>
      <c r="AV807" s="71"/>
      <c r="AW807" s="71"/>
      <c r="AX807" s="71"/>
      <c r="AY807" s="71"/>
      <c r="AZ807" s="71"/>
      <c r="BA807" s="71"/>
      <c r="BB807" s="71"/>
    </row>
    <row r="808" spans="1:54" ht="20">
      <c r="A808" s="71"/>
      <c r="B808" s="71"/>
      <c r="C808" s="71"/>
      <c r="D808" s="71"/>
      <c r="E808" s="71"/>
      <c r="F808" s="71"/>
      <c r="G808" s="71"/>
      <c r="H808" s="71"/>
      <c r="I808" s="71"/>
      <c r="J808" s="71"/>
      <c r="K808" s="71"/>
      <c r="L808" s="71"/>
      <c r="M808" s="71"/>
      <c r="N808" s="91"/>
      <c r="O808" s="91"/>
      <c r="P808" s="91"/>
      <c r="Q808" s="91"/>
      <c r="R808" s="91"/>
      <c r="S808" s="91"/>
      <c r="T808" s="71"/>
      <c r="U808" s="71"/>
      <c r="V808" s="71"/>
      <c r="W808" s="71"/>
      <c r="X808" s="71"/>
      <c r="Y808" s="71"/>
      <c r="Z808" s="71"/>
      <c r="AA808" s="71"/>
      <c r="AB808" s="71"/>
      <c r="AC808" s="71"/>
      <c r="AD808" s="71"/>
      <c r="AE808" s="71"/>
      <c r="AF808" s="71"/>
      <c r="AG808" s="71"/>
      <c r="AH808" s="71"/>
      <c r="AI808" s="71"/>
      <c r="AJ808" s="71"/>
      <c r="AK808" s="71"/>
      <c r="AL808" s="71"/>
      <c r="AM808" s="71"/>
      <c r="AN808" s="71"/>
      <c r="AO808" s="71"/>
      <c r="AP808" s="71"/>
      <c r="AQ808" s="71"/>
      <c r="AR808" s="71"/>
      <c r="AS808" s="71"/>
      <c r="AT808" s="71"/>
      <c r="AU808" s="71"/>
      <c r="AV808" s="71"/>
      <c r="AW808" s="71"/>
      <c r="AX808" s="71"/>
      <c r="AY808" s="71"/>
      <c r="AZ808" s="71"/>
      <c r="BA808" s="71"/>
      <c r="BB808" s="71"/>
    </row>
    <row r="809" spans="1:54" ht="20">
      <c r="A809" s="71"/>
      <c r="B809" s="71"/>
      <c r="C809" s="71"/>
      <c r="D809" s="71"/>
      <c r="E809" s="71"/>
      <c r="F809" s="71"/>
      <c r="G809" s="71"/>
      <c r="H809" s="71"/>
      <c r="I809" s="71"/>
      <c r="J809" s="71"/>
      <c r="K809" s="71"/>
      <c r="L809" s="71"/>
      <c r="M809" s="71"/>
      <c r="N809" s="91"/>
      <c r="O809" s="91"/>
      <c r="P809" s="91"/>
      <c r="Q809" s="91"/>
      <c r="R809" s="91"/>
      <c r="S809" s="91"/>
      <c r="T809" s="71"/>
      <c r="U809" s="71"/>
      <c r="V809" s="71"/>
      <c r="W809" s="71"/>
      <c r="X809" s="71"/>
      <c r="Y809" s="71"/>
      <c r="Z809" s="71"/>
      <c r="AA809" s="71"/>
      <c r="AB809" s="71"/>
      <c r="AC809" s="71"/>
      <c r="AD809" s="71"/>
      <c r="AE809" s="71"/>
      <c r="AF809" s="71"/>
      <c r="AG809" s="71"/>
      <c r="AH809" s="71"/>
      <c r="AI809" s="71"/>
      <c r="AJ809" s="71"/>
      <c r="AK809" s="71"/>
      <c r="AL809" s="71"/>
      <c r="AM809" s="71"/>
      <c r="AN809" s="71"/>
      <c r="AO809" s="71"/>
      <c r="AP809" s="71"/>
      <c r="AQ809" s="71"/>
      <c r="AR809" s="71"/>
      <c r="AS809" s="71"/>
      <c r="AT809" s="71"/>
      <c r="AU809" s="71"/>
      <c r="AV809" s="71"/>
      <c r="AW809" s="71"/>
      <c r="AX809" s="71"/>
      <c r="AY809" s="71"/>
      <c r="AZ809" s="71"/>
      <c r="BA809" s="71"/>
      <c r="BB809" s="71"/>
    </row>
    <row r="810" spans="1:54" ht="20">
      <c r="A810" s="71"/>
      <c r="B810" s="71"/>
      <c r="C810" s="71"/>
      <c r="D810" s="71"/>
      <c r="E810" s="71"/>
      <c r="F810" s="71"/>
      <c r="G810" s="71"/>
      <c r="H810" s="71"/>
      <c r="I810" s="71"/>
      <c r="J810" s="71"/>
      <c r="K810" s="71"/>
      <c r="L810" s="71"/>
      <c r="M810" s="71"/>
      <c r="N810" s="91"/>
      <c r="O810" s="91"/>
      <c r="P810" s="91"/>
      <c r="Q810" s="91"/>
      <c r="R810" s="91"/>
      <c r="S810" s="91"/>
      <c r="T810" s="71"/>
      <c r="U810" s="71"/>
      <c r="V810" s="71"/>
      <c r="W810" s="71"/>
      <c r="X810" s="71"/>
      <c r="Y810" s="71"/>
      <c r="Z810" s="71"/>
      <c r="AA810" s="71"/>
      <c r="AB810" s="71"/>
      <c r="AC810" s="71"/>
      <c r="AD810" s="71"/>
      <c r="AE810" s="71"/>
      <c r="AF810" s="71"/>
      <c r="AG810" s="71"/>
      <c r="AH810" s="71"/>
      <c r="AI810" s="71"/>
      <c r="AJ810" s="71"/>
      <c r="AK810" s="71"/>
      <c r="AL810" s="71"/>
      <c r="AM810" s="71"/>
      <c r="AN810" s="71"/>
      <c r="AO810" s="71"/>
      <c r="AP810" s="71"/>
      <c r="AQ810" s="71"/>
      <c r="AR810" s="71"/>
      <c r="AS810" s="71"/>
      <c r="AT810" s="71"/>
      <c r="AU810" s="71"/>
      <c r="AV810" s="71"/>
      <c r="AW810" s="71"/>
      <c r="AX810" s="71"/>
      <c r="AY810" s="71"/>
      <c r="AZ810" s="71"/>
      <c r="BA810" s="71"/>
      <c r="BB810" s="71"/>
    </row>
    <row r="811" spans="1:54" ht="20">
      <c r="A811" s="71"/>
      <c r="B811" s="71"/>
      <c r="C811" s="71"/>
      <c r="D811" s="71"/>
      <c r="E811" s="71"/>
      <c r="F811" s="71"/>
      <c r="G811" s="71"/>
      <c r="H811" s="71"/>
      <c r="I811" s="71"/>
      <c r="J811" s="71"/>
      <c r="K811" s="71"/>
      <c r="L811" s="71"/>
      <c r="M811" s="71"/>
      <c r="N811" s="91"/>
      <c r="O811" s="91"/>
      <c r="P811" s="91"/>
      <c r="Q811" s="91"/>
      <c r="R811" s="91"/>
      <c r="S811" s="91"/>
      <c r="T811" s="71"/>
      <c r="U811" s="71"/>
      <c r="V811" s="71"/>
      <c r="W811" s="71"/>
      <c r="X811" s="71"/>
      <c r="Y811" s="71"/>
      <c r="Z811" s="71"/>
      <c r="AA811" s="71"/>
      <c r="AB811" s="71"/>
      <c r="AC811" s="71"/>
      <c r="AD811" s="71"/>
      <c r="AE811" s="71"/>
      <c r="AF811" s="71"/>
      <c r="AG811" s="71"/>
      <c r="AH811" s="71"/>
      <c r="AI811" s="71"/>
      <c r="AJ811" s="71"/>
      <c r="AK811" s="71"/>
      <c r="AL811" s="71"/>
      <c r="AM811" s="71"/>
      <c r="AN811" s="71"/>
      <c r="AO811" s="71"/>
      <c r="AP811" s="71"/>
      <c r="AQ811" s="71"/>
      <c r="AR811" s="71"/>
      <c r="AS811" s="71"/>
      <c r="AT811" s="71"/>
      <c r="AU811" s="71"/>
      <c r="AV811" s="71"/>
      <c r="AW811" s="71"/>
      <c r="AX811" s="71"/>
      <c r="AY811" s="71"/>
      <c r="AZ811" s="71"/>
      <c r="BA811" s="71"/>
      <c r="BB811" s="71"/>
    </row>
    <row r="812" spans="1:54" ht="20">
      <c r="A812" s="71"/>
      <c r="B812" s="71"/>
      <c r="C812" s="71"/>
      <c r="D812" s="71"/>
      <c r="E812" s="71"/>
      <c r="F812" s="71"/>
      <c r="G812" s="71"/>
      <c r="H812" s="71"/>
      <c r="I812" s="71"/>
      <c r="J812" s="71"/>
      <c r="K812" s="71"/>
      <c r="L812" s="71"/>
      <c r="M812" s="71"/>
      <c r="N812" s="91"/>
      <c r="O812" s="91"/>
      <c r="P812" s="91"/>
      <c r="Q812" s="91"/>
      <c r="R812" s="91"/>
      <c r="S812" s="91"/>
      <c r="T812" s="71"/>
      <c r="U812" s="71"/>
      <c r="V812" s="71"/>
      <c r="W812" s="71"/>
      <c r="X812" s="71"/>
      <c r="Y812" s="71"/>
      <c r="Z812" s="71"/>
      <c r="AA812" s="71"/>
      <c r="AB812" s="71"/>
      <c r="AC812" s="71"/>
      <c r="AD812" s="71"/>
      <c r="AE812" s="71"/>
      <c r="AF812" s="71"/>
      <c r="AG812" s="71"/>
      <c r="AH812" s="71"/>
      <c r="AI812" s="71"/>
      <c r="AJ812" s="71"/>
      <c r="AK812" s="71"/>
      <c r="AL812" s="71"/>
      <c r="AM812" s="71"/>
      <c r="AN812" s="71"/>
      <c r="AO812" s="71"/>
      <c r="AP812" s="71"/>
      <c r="AQ812" s="71"/>
      <c r="AR812" s="71"/>
      <c r="AS812" s="71"/>
      <c r="AT812" s="71"/>
      <c r="AU812" s="71"/>
      <c r="AV812" s="71"/>
      <c r="AW812" s="71"/>
      <c r="AX812" s="71"/>
      <c r="AY812" s="71"/>
      <c r="AZ812" s="71"/>
      <c r="BA812" s="71"/>
      <c r="BB812" s="71"/>
    </row>
    <row r="813" spans="1:54" ht="20">
      <c r="A813" s="71"/>
      <c r="B813" s="71"/>
      <c r="C813" s="71"/>
      <c r="D813" s="71"/>
      <c r="E813" s="71"/>
      <c r="F813" s="71"/>
      <c r="G813" s="71"/>
      <c r="H813" s="71"/>
      <c r="I813" s="71"/>
      <c r="J813" s="71"/>
      <c r="K813" s="71"/>
      <c r="L813" s="71"/>
      <c r="M813" s="71"/>
      <c r="N813" s="91"/>
      <c r="O813" s="91"/>
      <c r="P813" s="91"/>
      <c r="Q813" s="91"/>
      <c r="R813" s="91"/>
      <c r="S813" s="91"/>
      <c r="T813" s="71"/>
      <c r="U813" s="71"/>
      <c r="V813" s="71"/>
      <c r="W813" s="71"/>
      <c r="X813" s="71"/>
      <c r="Y813" s="71"/>
      <c r="Z813" s="71"/>
      <c r="AA813" s="71"/>
      <c r="AB813" s="71"/>
      <c r="AC813" s="71"/>
      <c r="AD813" s="71"/>
      <c r="AE813" s="71"/>
      <c r="AF813" s="71"/>
      <c r="AG813" s="71"/>
      <c r="AH813" s="71"/>
      <c r="AI813" s="71"/>
      <c r="AJ813" s="71"/>
      <c r="AK813" s="71"/>
      <c r="AL813" s="71"/>
      <c r="AM813" s="71"/>
      <c r="AN813" s="71"/>
      <c r="AO813" s="71"/>
      <c r="AP813" s="71"/>
      <c r="AQ813" s="71"/>
      <c r="AR813" s="71"/>
      <c r="AS813" s="71"/>
      <c r="AT813" s="71"/>
      <c r="AU813" s="71"/>
      <c r="AV813" s="71"/>
      <c r="AW813" s="71"/>
      <c r="AX813" s="71"/>
      <c r="AY813" s="71"/>
      <c r="AZ813" s="71"/>
      <c r="BA813" s="71"/>
      <c r="BB813" s="71"/>
    </row>
    <row r="814" spans="1:54" ht="20">
      <c r="A814" s="71"/>
      <c r="B814" s="71"/>
      <c r="C814" s="71"/>
      <c r="D814" s="71"/>
      <c r="E814" s="71"/>
      <c r="F814" s="71"/>
      <c r="G814" s="71"/>
      <c r="H814" s="71"/>
      <c r="I814" s="71"/>
      <c r="J814" s="71"/>
      <c r="K814" s="71"/>
      <c r="L814" s="71"/>
      <c r="M814" s="71"/>
      <c r="N814" s="91"/>
      <c r="O814" s="91"/>
      <c r="P814" s="91"/>
      <c r="Q814" s="91"/>
      <c r="R814" s="91"/>
      <c r="S814" s="91"/>
      <c r="T814" s="71"/>
      <c r="U814" s="71"/>
      <c r="V814" s="71"/>
      <c r="W814" s="71"/>
      <c r="X814" s="71"/>
      <c r="Y814" s="71"/>
      <c r="Z814" s="71"/>
      <c r="AA814" s="71"/>
      <c r="AB814" s="71"/>
      <c r="AC814" s="71"/>
      <c r="AD814" s="71"/>
      <c r="AE814" s="71"/>
      <c r="AF814" s="71"/>
      <c r="AG814" s="71"/>
      <c r="AH814" s="71"/>
      <c r="AI814" s="71"/>
      <c r="AJ814" s="71"/>
      <c r="AK814" s="71"/>
      <c r="AL814" s="71"/>
      <c r="AM814" s="71"/>
      <c r="AN814" s="71"/>
      <c r="AO814" s="71"/>
      <c r="AP814" s="71"/>
      <c r="AQ814" s="71"/>
      <c r="AR814" s="71"/>
      <c r="AS814" s="71"/>
      <c r="AT814" s="71"/>
      <c r="AU814" s="71"/>
      <c r="AV814" s="71"/>
      <c r="AW814" s="71"/>
      <c r="AX814" s="71"/>
      <c r="AY814" s="71"/>
      <c r="AZ814" s="71"/>
      <c r="BA814" s="71"/>
      <c r="BB814" s="71"/>
    </row>
    <row r="815" spans="1:54" ht="20">
      <c r="A815" s="71"/>
      <c r="B815" s="71"/>
      <c r="C815" s="71"/>
      <c r="D815" s="71"/>
      <c r="E815" s="71"/>
      <c r="F815" s="71"/>
      <c r="G815" s="71"/>
      <c r="H815" s="71"/>
      <c r="I815" s="71"/>
      <c r="J815" s="71"/>
      <c r="K815" s="71"/>
      <c r="L815" s="71"/>
      <c r="M815" s="71"/>
      <c r="N815" s="91"/>
      <c r="O815" s="91"/>
      <c r="P815" s="91"/>
      <c r="Q815" s="91"/>
      <c r="R815" s="91"/>
      <c r="S815" s="91"/>
      <c r="T815" s="71"/>
      <c r="U815" s="71"/>
      <c r="V815" s="71"/>
      <c r="W815" s="71"/>
      <c r="X815" s="71"/>
      <c r="Y815" s="71"/>
      <c r="Z815" s="71"/>
      <c r="AA815" s="71"/>
      <c r="AB815" s="71"/>
      <c r="AC815" s="71"/>
      <c r="AD815" s="71"/>
      <c r="AE815" s="71"/>
      <c r="AF815" s="71"/>
      <c r="AG815" s="71"/>
      <c r="AH815" s="71"/>
      <c r="AI815" s="71"/>
      <c r="AJ815" s="71"/>
      <c r="AK815" s="71"/>
      <c r="AL815" s="71"/>
      <c r="AM815" s="71"/>
      <c r="AN815" s="71"/>
      <c r="AO815" s="71"/>
      <c r="AP815" s="71"/>
      <c r="AQ815" s="71"/>
      <c r="AR815" s="71"/>
      <c r="AS815" s="71"/>
      <c r="AT815" s="71"/>
      <c r="AU815" s="71"/>
      <c r="AV815" s="71"/>
      <c r="AW815" s="71"/>
      <c r="AX815" s="71"/>
      <c r="AY815" s="71"/>
      <c r="AZ815" s="71"/>
      <c r="BA815" s="71"/>
      <c r="BB815" s="71"/>
    </row>
    <row r="816" spans="1:54" ht="20">
      <c r="A816" s="71"/>
      <c r="B816" s="71"/>
      <c r="C816" s="71"/>
      <c r="D816" s="71"/>
      <c r="E816" s="71"/>
      <c r="F816" s="71"/>
      <c r="G816" s="71"/>
      <c r="H816" s="71"/>
      <c r="I816" s="71"/>
      <c r="J816" s="71"/>
      <c r="K816" s="71"/>
      <c r="L816" s="71"/>
      <c r="M816" s="71"/>
      <c r="N816" s="91"/>
      <c r="O816" s="91"/>
      <c r="P816" s="91"/>
      <c r="Q816" s="91"/>
      <c r="R816" s="91"/>
      <c r="S816" s="91"/>
      <c r="T816" s="71"/>
      <c r="U816" s="71"/>
      <c r="V816" s="71"/>
      <c r="W816" s="71"/>
      <c r="X816" s="71"/>
      <c r="Y816" s="71"/>
      <c r="Z816" s="71"/>
      <c r="AA816" s="71"/>
      <c r="AB816" s="71"/>
      <c r="AC816" s="71"/>
      <c r="AD816" s="71"/>
      <c r="AE816" s="71"/>
      <c r="AF816" s="71"/>
      <c r="AG816" s="71"/>
      <c r="AH816" s="71"/>
      <c r="AI816" s="71"/>
      <c r="AJ816" s="71"/>
      <c r="AK816" s="71"/>
      <c r="AL816" s="71"/>
      <c r="AM816" s="71"/>
      <c r="AN816" s="71"/>
      <c r="AO816" s="71"/>
      <c r="AP816" s="71"/>
      <c r="AQ816" s="71"/>
      <c r="AR816" s="71"/>
      <c r="AS816" s="71"/>
      <c r="AT816" s="71"/>
      <c r="AU816" s="71"/>
      <c r="AV816" s="71"/>
      <c r="AW816" s="71"/>
      <c r="AX816" s="71"/>
      <c r="AY816" s="71"/>
      <c r="AZ816" s="71"/>
      <c r="BA816" s="71"/>
      <c r="BB816" s="71"/>
    </row>
    <row r="817" spans="1:54" ht="20">
      <c r="A817" s="71"/>
      <c r="B817" s="71"/>
      <c r="C817" s="71"/>
      <c r="D817" s="71"/>
      <c r="E817" s="71"/>
      <c r="F817" s="71"/>
      <c r="G817" s="71"/>
      <c r="H817" s="71"/>
      <c r="I817" s="71"/>
      <c r="J817" s="71"/>
      <c r="K817" s="71"/>
      <c r="L817" s="71"/>
      <c r="M817" s="71"/>
      <c r="N817" s="91"/>
      <c r="O817" s="91"/>
      <c r="P817" s="91"/>
      <c r="Q817" s="91"/>
      <c r="R817" s="91"/>
      <c r="S817" s="91"/>
      <c r="T817" s="71"/>
      <c r="U817" s="71"/>
      <c r="V817" s="71"/>
      <c r="W817" s="71"/>
      <c r="X817" s="71"/>
      <c r="Y817" s="71"/>
      <c r="Z817" s="71"/>
      <c r="AA817" s="71"/>
      <c r="AB817" s="71"/>
      <c r="AC817" s="71"/>
      <c r="AD817" s="71"/>
      <c r="AE817" s="71"/>
      <c r="AF817" s="71"/>
      <c r="AG817" s="71"/>
      <c r="AH817" s="71"/>
      <c r="AI817" s="71"/>
      <c r="AJ817" s="71"/>
      <c r="AK817" s="71"/>
      <c r="AL817" s="71"/>
      <c r="AM817" s="71"/>
      <c r="AN817" s="71"/>
      <c r="AO817" s="71"/>
      <c r="AP817" s="71"/>
      <c r="AQ817" s="71"/>
      <c r="AR817" s="71"/>
      <c r="AS817" s="71"/>
      <c r="AT817" s="71"/>
      <c r="AU817" s="71"/>
      <c r="AV817" s="71"/>
      <c r="AW817" s="71"/>
      <c r="AX817" s="71"/>
      <c r="AY817" s="71"/>
      <c r="AZ817" s="71"/>
      <c r="BA817" s="71"/>
      <c r="BB817" s="71"/>
    </row>
    <row r="818" spans="1:54" ht="20">
      <c r="A818" s="71"/>
      <c r="B818" s="71"/>
      <c r="C818" s="71"/>
      <c r="D818" s="71"/>
      <c r="E818" s="71"/>
      <c r="F818" s="71"/>
      <c r="G818" s="71"/>
      <c r="H818" s="71"/>
      <c r="I818" s="71"/>
      <c r="J818" s="71"/>
      <c r="K818" s="71"/>
      <c r="L818" s="71"/>
      <c r="M818" s="71"/>
      <c r="N818" s="91"/>
      <c r="O818" s="91"/>
      <c r="P818" s="91"/>
      <c r="Q818" s="91"/>
      <c r="R818" s="91"/>
      <c r="S818" s="91"/>
      <c r="T818" s="71"/>
      <c r="U818" s="71"/>
      <c r="V818" s="71"/>
      <c r="W818" s="71"/>
      <c r="X818" s="71"/>
      <c r="Y818" s="71"/>
      <c r="Z818" s="71"/>
      <c r="AA818" s="71"/>
      <c r="AB818" s="71"/>
      <c r="AC818" s="71"/>
      <c r="AD818" s="71"/>
      <c r="AE818" s="71"/>
      <c r="AF818" s="71"/>
      <c r="AG818" s="71"/>
      <c r="AH818" s="71"/>
      <c r="AI818" s="71"/>
      <c r="AJ818" s="71"/>
      <c r="AK818" s="71"/>
      <c r="AL818" s="71"/>
      <c r="AM818" s="71"/>
      <c r="AN818" s="71"/>
      <c r="AO818" s="71"/>
      <c r="AP818" s="71"/>
      <c r="AQ818" s="71"/>
      <c r="AR818" s="71"/>
      <c r="AS818" s="71"/>
      <c r="AT818" s="71"/>
      <c r="AU818" s="71"/>
      <c r="AV818" s="71"/>
      <c r="AW818" s="71"/>
      <c r="AX818" s="71"/>
      <c r="AY818" s="71"/>
      <c r="AZ818" s="71"/>
      <c r="BA818" s="71"/>
      <c r="BB818" s="71"/>
    </row>
    <row r="819" spans="1:54" ht="20">
      <c r="A819" s="71"/>
      <c r="B819" s="71"/>
      <c r="C819" s="71"/>
      <c r="D819" s="71"/>
      <c r="E819" s="71"/>
      <c r="F819" s="71"/>
      <c r="G819" s="71"/>
      <c r="H819" s="71"/>
      <c r="I819" s="71"/>
      <c r="J819" s="71"/>
      <c r="K819" s="71"/>
      <c r="L819" s="71"/>
      <c r="M819" s="71"/>
      <c r="N819" s="91"/>
      <c r="O819" s="91"/>
      <c r="P819" s="91"/>
      <c r="Q819" s="91"/>
      <c r="R819" s="91"/>
      <c r="S819" s="91"/>
      <c r="T819" s="71"/>
      <c r="U819" s="71"/>
      <c r="V819" s="71"/>
      <c r="W819" s="71"/>
      <c r="X819" s="71"/>
      <c r="Y819" s="71"/>
      <c r="Z819" s="71"/>
      <c r="AA819" s="71"/>
      <c r="AB819" s="71"/>
      <c r="AC819" s="71"/>
      <c r="AD819" s="71"/>
      <c r="AE819" s="71"/>
      <c r="AF819" s="71"/>
      <c r="AG819" s="71"/>
      <c r="AH819" s="71"/>
      <c r="AI819" s="71"/>
      <c r="AJ819" s="71"/>
      <c r="AK819" s="71"/>
      <c r="AL819" s="71"/>
      <c r="AM819" s="71"/>
      <c r="AN819" s="71"/>
      <c r="AO819" s="71"/>
      <c r="AP819" s="71"/>
      <c r="AQ819" s="71"/>
      <c r="AR819" s="71"/>
      <c r="AS819" s="71"/>
      <c r="AT819" s="71"/>
      <c r="AU819" s="71"/>
      <c r="AV819" s="71"/>
      <c r="AW819" s="71"/>
      <c r="AX819" s="71"/>
      <c r="AY819" s="71"/>
      <c r="AZ819" s="71"/>
      <c r="BA819" s="71"/>
      <c r="BB819" s="71"/>
    </row>
    <row r="820" spans="1:54" ht="20">
      <c r="A820" s="71"/>
      <c r="B820" s="71"/>
      <c r="C820" s="71"/>
      <c r="D820" s="71"/>
      <c r="E820" s="71"/>
      <c r="F820" s="71"/>
      <c r="G820" s="71"/>
      <c r="H820" s="71"/>
      <c r="I820" s="71"/>
      <c r="J820" s="71"/>
      <c r="K820" s="71"/>
      <c r="L820" s="71"/>
      <c r="M820" s="71"/>
      <c r="N820" s="91"/>
      <c r="O820" s="91"/>
      <c r="P820" s="91"/>
      <c r="Q820" s="91"/>
      <c r="R820" s="91"/>
      <c r="S820" s="91"/>
      <c r="T820" s="71"/>
      <c r="U820" s="71"/>
      <c r="V820" s="71"/>
      <c r="W820" s="71"/>
      <c r="X820" s="71"/>
      <c r="Y820" s="71"/>
      <c r="Z820" s="71"/>
      <c r="AA820" s="71"/>
      <c r="AB820" s="71"/>
      <c r="AC820" s="71"/>
      <c r="AD820" s="71"/>
      <c r="AE820" s="71"/>
      <c r="AF820" s="71"/>
      <c r="AG820" s="71"/>
      <c r="AH820" s="71"/>
      <c r="AI820" s="71"/>
      <c r="AJ820" s="71"/>
      <c r="AK820" s="71"/>
      <c r="AL820" s="71"/>
      <c r="AM820" s="71"/>
      <c r="AN820" s="71"/>
      <c r="AO820" s="71"/>
      <c r="AP820" s="71"/>
      <c r="AQ820" s="71"/>
      <c r="AR820" s="71"/>
      <c r="AS820" s="71"/>
      <c r="AT820" s="71"/>
      <c r="AU820" s="71"/>
      <c r="AV820" s="71"/>
      <c r="AW820" s="71"/>
      <c r="AX820" s="71"/>
      <c r="AY820" s="71"/>
      <c r="AZ820" s="71"/>
      <c r="BA820" s="71"/>
      <c r="BB820" s="71"/>
    </row>
    <row r="821" spans="1:54" ht="20">
      <c r="A821" s="71"/>
      <c r="B821" s="71"/>
      <c r="C821" s="71"/>
      <c r="D821" s="71"/>
      <c r="E821" s="71"/>
      <c r="F821" s="71"/>
      <c r="G821" s="71"/>
      <c r="H821" s="71"/>
      <c r="I821" s="71"/>
      <c r="J821" s="71"/>
      <c r="K821" s="71"/>
      <c r="L821" s="71"/>
      <c r="M821" s="71"/>
      <c r="N821" s="91"/>
      <c r="O821" s="91"/>
      <c r="P821" s="91"/>
      <c r="Q821" s="91"/>
      <c r="R821" s="91"/>
      <c r="S821" s="91"/>
      <c r="T821" s="71"/>
      <c r="U821" s="71"/>
      <c r="V821" s="71"/>
      <c r="W821" s="71"/>
      <c r="X821" s="71"/>
      <c r="Y821" s="71"/>
      <c r="Z821" s="71"/>
      <c r="AA821" s="71"/>
      <c r="AB821" s="71"/>
      <c r="AC821" s="71"/>
      <c r="AD821" s="71"/>
      <c r="AE821" s="71"/>
      <c r="AF821" s="71"/>
      <c r="AG821" s="71"/>
      <c r="AH821" s="71"/>
      <c r="AI821" s="71"/>
      <c r="AJ821" s="71"/>
      <c r="AK821" s="71"/>
      <c r="AL821" s="71"/>
      <c r="AM821" s="71"/>
      <c r="AN821" s="71"/>
      <c r="AO821" s="71"/>
      <c r="AP821" s="71"/>
      <c r="AQ821" s="71"/>
      <c r="AR821" s="71"/>
      <c r="AS821" s="71"/>
      <c r="AT821" s="71"/>
      <c r="AU821" s="71"/>
      <c r="AV821" s="71"/>
      <c r="AW821" s="71"/>
      <c r="AX821" s="71"/>
      <c r="AY821" s="71"/>
      <c r="AZ821" s="71"/>
      <c r="BA821" s="71"/>
      <c r="BB821" s="71"/>
    </row>
    <row r="822" spans="1:54" ht="20">
      <c r="A822" s="71"/>
      <c r="B822" s="71"/>
      <c r="C822" s="71"/>
      <c r="D822" s="71"/>
      <c r="E822" s="71"/>
      <c r="F822" s="71"/>
      <c r="G822" s="71"/>
      <c r="H822" s="71"/>
      <c r="I822" s="71"/>
      <c r="J822" s="71"/>
      <c r="K822" s="71"/>
      <c r="L822" s="71"/>
      <c r="M822" s="71"/>
      <c r="N822" s="91"/>
      <c r="O822" s="91"/>
      <c r="P822" s="91"/>
      <c r="Q822" s="91"/>
      <c r="R822" s="91"/>
      <c r="S822" s="91"/>
      <c r="T822" s="71"/>
      <c r="U822" s="71"/>
      <c r="V822" s="71"/>
      <c r="W822" s="71"/>
      <c r="X822" s="71"/>
      <c r="Y822" s="71"/>
      <c r="Z822" s="71"/>
      <c r="AA822" s="71"/>
      <c r="AB822" s="71"/>
      <c r="AC822" s="71"/>
      <c r="AD822" s="71"/>
      <c r="AE822" s="71"/>
      <c r="AF822" s="71"/>
      <c r="AG822" s="71"/>
      <c r="AH822" s="71"/>
      <c r="AI822" s="71"/>
      <c r="AJ822" s="71"/>
      <c r="AK822" s="71"/>
      <c r="AL822" s="71"/>
      <c r="AM822" s="71"/>
      <c r="AN822" s="71"/>
      <c r="AO822" s="71"/>
      <c r="AP822" s="71"/>
      <c r="AQ822" s="71"/>
      <c r="AR822" s="71"/>
      <c r="AS822" s="71"/>
      <c r="AT822" s="71"/>
      <c r="AU822" s="71"/>
      <c r="AV822" s="71"/>
      <c r="AW822" s="71"/>
      <c r="AX822" s="71"/>
      <c r="AY822" s="71"/>
      <c r="AZ822" s="71"/>
      <c r="BA822" s="71"/>
      <c r="BB822" s="71"/>
    </row>
    <row r="823" spans="1:54" ht="20">
      <c r="A823" s="71"/>
      <c r="B823" s="71"/>
      <c r="C823" s="71"/>
      <c r="D823" s="71"/>
      <c r="E823" s="71"/>
      <c r="F823" s="71"/>
      <c r="G823" s="71"/>
      <c r="H823" s="71"/>
      <c r="I823" s="71"/>
      <c r="J823" s="71"/>
      <c r="K823" s="71"/>
      <c r="L823" s="71"/>
      <c r="M823" s="71"/>
      <c r="N823" s="91"/>
      <c r="O823" s="91"/>
      <c r="P823" s="91"/>
      <c r="Q823" s="91"/>
      <c r="R823" s="91"/>
      <c r="S823" s="91"/>
      <c r="T823" s="71"/>
      <c r="U823" s="71"/>
      <c r="V823" s="71"/>
      <c r="W823" s="71"/>
      <c r="X823" s="71"/>
      <c r="Y823" s="71"/>
      <c r="Z823" s="71"/>
      <c r="AA823" s="71"/>
      <c r="AB823" s="71"/>
      <c r="AC823" s="71"/>
      <c r="AD823" s="71"/>
      <c r="AE823" s="71"/>
      <c r="AF823" s="71"/>
      <c r="AG823" s="71"/>
      <c r="AH823" s="71"/>
      <c r="AI823" s="71"/>
      <c r="AJ823" s="71"/>
      <c r="AK823" s="71"/>
      <c r="AL823" s="71"/>
      <c r="AM823" s="71"/>
      <c r="AN823" s="71"/>
      <c r="AO823" s="71"/>
      <c r="AP823" s="71"/>
      <c r="AQ823" s="71"/>
      <c r="AR823" s="71"/>
      <c r="AS823" s="71"/>
      <c r="AT823" s="71"/>
      <c r="AU823" s="71"/>
      <c r="AV823" s="71"/>
      <c r="AW823" s="71"/>
      <c r="AX823" s="71"/>
      <c r="AY823" s="71"/>
      <c r="AZ823" s="71"/>
      <c r="BA823" s="71"/>
      <c r="BB823" s="71"/>
    </row>
    <row r="824" spans="1:54" ht="20">
      <c r="A824" s="71"/>
      <c r="B824" s="71"/>
      <c r="C824" s="71"/>
      <c r="D824" s="71"/>
      <c r="E824" s="71"/>
      <c r="F824" s="71"/>
      <c r="G824" s="71"/>
      <c r="H824" s="71"/>
      <c r="I824" s="71"/>
      <c r="J824" s="71"/>
      <c r="K824" s="71"/>
      <c r="L824" s="71"/>
      <c r="M824" s="71"/>
      <c r="N824" s="91"/>
      <c r="O824" s="91"/>
      <c r="P824" s="91"/>
      <c r="Q824" s="91"/>
      <c r="R824" s="91"/>
      <c r="S824" s="91"/>
      <c r="T824" s="71"/>
      <c r="U824" s="71"/>
      <c r="V824" s="71"/>
      <c r="W824" s="71"/>
      <c r="X824" s="71"/>
      <c r="Y824" s="71"/>
      <c r="Z824" s="71"/>
      <c r="AA824" s="71"/>
      <c r="AB824" s="71"/>
      <c r="AC824" s="71"/>
      <c r="AD824" s="71"/>
      <c r="AE824" s="71"/>
      <c r="AF824" s="71"/>
      <c r="AG824" s="71"/>
      <c r="AH824" s="71"/>
      <c r="AI824" s="71"/>
      <c r="AJ824" s="71"/>
      <c r="AK824" s="71"/>
      <c r="AL824" s="71"/>
      <c r="AM824" s="71"/>
      <c r="AN824" s="71"/>
      <c r="AO824" s="71"/>
      <c r="AP824" s="71"/>
      <c r="AQ824" s="71"/>
      <c r="AR824" s="71"/>
      <c r="AS824" s="71"/>
      <c r="AT824" s="71"/>
      <c r="AU824" s="71"/>
      <c r="AV824" s="71"/>
      <c r="AW824" s="71"/>
      <c r="AX824" s="71"/>
      <c r="AY824" s="71"/>
      <c r="AZ824" s="71"/>
      <c r="BA824" s="71"/>
      <c r="BB824" s="71"/>
    </row>
    <row r="825" spans="1:54" ht="20">
      <c r="A825" s="71"/>
      <c r="B825" s="71"/>
      <c r="C825" s="71"/>
      <c r="D825" s="71"/>
      <c r="E825" s="71"/>
      <c r="F825" s="71"/>
      <c r="G825" s="71"/>
      <c r="H825" s="71"/>
      <c r="I825" s="71"/>
      <c r="J825" s="71"/>
      <c r="K825" s="71"/>
      <c r="L825" s="71"/>
      <c r="M825" s="71"/>
      <c r="N825" s="91"/>
      <c r="O825" s="91"/>
      <c r="P825" s="91"/>
      <c r="Q825" s="91"/>
      <c r="R825" s="91"/>
      <c r="S825" s="91"/>
      <c r="T825" s="71"/>
      <c r="U825" s="71"/>
      <c r="V825" s="71"/>
      <c r="W825" s="71"/>
      <c r="X825" s="71"/>
      <c r="Y825" s="71"/>
      <c r="Z825" s="71"/>
      <c r="AA825" s="71"/>
      <c r="AB825" s="71"/>
      <c r="AC825" s="71"/>
      <c r="AD825" s="71"/>
      <c r="AE825" s="71"/>
      <c r="AF825" s="71"/>
      <c r="AG825" s="71"/>
      <c r="AH825" s="71"/>
      <c r="AI825" s="71"/>
      <c r="AJ825" s="71"/>
      <c r="AK825" s="71"/>
      <c r="AL825" s="71"/>
      <c r="AM825" s="71"/>
      <c r="AN825" s="71"/>
      <c r="AO825" s="71"/>
      <c r="AP825" s="71"/>
      <c r="AQ825" s="71"/>
      <c r="AR825" s="71"/>
      <c r="AS825" s="71"/>
      <c r="AT825" s="71"/>
      <c r="AU825" s="71"/>
      <c r="AV825" s="71"/>
      <c r="AW825" s="71"/>
      <c r="AX825" s="71"/>
      <c r="AY825" s="71"/>
      <c r="AZ825" s="71"/>
      <c r="BA825" s="71"/>
      <c r="BB825" s="71"/>
    </row>
    <row r="826" spans="1:54" ht="20">
      <c r="A826" s="71"/>
      <c r="B826" s="71"/>
      <c r="C826" s="71"/>
      <c r="D826" s="71"/>
      <c r="E826" s="71"/>
      <c r="F826" s="71"/>
      <c r="G826" s="71"/>
      <c r="H826" s="71"/>
      <c r="I826" s="71"/>
      <c r="J826" s="71"/>
      <c r="K826" s="71"/>
      <c r="L826" s="71"/>
      <c r="M826" s="71"/>
      <c r="N826" s="91"/>
      <c r="O826" s="91"/>
      <c r="P826" s="91"/>
      <c r="Q826" s="91"/>
      <c r="R826" s="91"/>
      <c r="S826" s="91"/>
      <c r="T826" s="71"/>
      <c r="U826" s="71"/>
      <c r="V826" s="71"/>
      <c r="W826" s="71"/>
      <c r="X826" s="71"/>
      <c r="Y826" s="71"/>
      <c r="Z826" s="71"/>
      <c r="AA826" s="71"/>
      <c r="AB826" s="71"/>
      <c r="AC826" s="71"/>
      <c r="AD826" s="71"/>
      <c r="AE826" s="71"/>
      <c r="AF826" s="71"/>
      <c r="AG826" s="71"/>
      <c r="AH826" s="71"/>
      <c r="AI826" s="71"/>
      <c r="AJ826" s="71"/>
      <c r="AK826" s="71"/>
      <c r="AL826" s="71"/>
      <c r="AM826" s="71"/>
      <c r="AN826" s="71"/>
      <c r="AO826" s="71"/>
      <c r="AP826" s="71"/>
      <c r="AQ826" s="71"/>
      <c r="AR826" s="71"/>
      <c r="AS826" s="71"/>
      <c r="AT826" s="71"/>
      <c r="AU826" s="71"/>
      <c r="AV826" s="71"/>
      <c r="AW826" s="71"/>
      <c r="AX826" s="71"/>
      <c r="AY826" s="71"/>
      <c r="AZ826" s="71"/>
      <c r="BA826" s="71"/>
      <c r="BB826" s="71"/>
    </row>
    <row r="827" spans="1:54" ht="20">
      <c r="A827" s="71"/>
      <c r="B827" s="71"/>
      <c r="C827" s="71"/>
      <c r="D827" s="71"/>
      <c r="E827" s="71"/>
      <c r="F827" s="71"/>
      <c r="G827" s="71"/>
      <c r="H827" s="71"/>
      <c r="I827" s="71"/>
      <c r="J827" s="71"/>
      <c r="K827" s="71"/>
      <c r="L827" s="71"/>
      <c r="M827" s="71"/>
      <c r="N827" s="91"/>
      <c r="O827" s="91"/>
      <c r="P827" s="91"/>
      <c r="Q827" s="91"/>
      <c r="R827" s="91"/>
      <c r="S827" s="91"/>
      <c r="T827" s="71"/>
      <c r="U827" s="71"/>
      <c r="V827" s="71"/>
      <c r="W827" s="71"/>
      <c r="X827" s="71"/>
      <c r="Y827" s="71"/>
      <c r="Z827" s="71"/>
      <c r="AA827" s="71"/>
      <c r="AB827" s="71"/>
      <c r="AC827" s="71"/>
      <c r="AD827" s="71"/>
      <c r="AE827" s="71"/>
      <c r="AF827" s="71"/>
      <c r="AG827" s="71"/>
      <c r="AH827" s="71"/>
      <c r="AI827" s="71"/>
      <c r="AJ827" s="71"/>
      <c r="AK827" s="71"/>
      <c r="AL827" s="71"/>
      <c r="AM827" s="71"/>
      <c r="AN827" s="71"/>
      <c r="AO827" s="71"/>
      <c r="AP827" s="71"/>
      <c r="AQ827" s="71"/>
      <c r="AR827" s="71"/>
      <c r="AS827" s="71"/>
      <c r="AT827" s="71"/>
      <c r="AU827" s="71"/>
      <c r="AV827" s="71"/>
      <c r="AW827" s="71"/>
      <c r="AX827" s="71"/>
      <c r="AY827" s="71"/>
      <c r="AZ827" s="71"/>
      <c r="BA827" s="71"/>
      <c r="BB827" s="71"/>
    </row>
    <row r="828" spans="1:54" ht="20">
      <c r="A828" s="71"/>
      <c r="B828" s="71"/>
      <c r="C828" s="71"/>
      <c r="D828" s="71"/>
      <c r="E828" s="71"/>
      <c r="F828" s="71"/>
      <c r="G828" s="71"/>
      <c r="H828" s="71"/>
      <c r="I828" s="71"/>
      <c r="J828" s="71"/>
      <c r="K828" s="71"/>
      <c r="L828" s="71"/>
      <c r="M828" s="71"/>
      <c r="N828" s="91"/>
      <c r="O828" s="91"/>
      <c r="P828" s="91"/>
      <c r="Q828" s="91"/>
      <c r="R828" s="91"/>
      <c r="S828" s="91"/>
      <c r="T828" s="71"/>
      <c r="U828" s="71"/>
      <c r="V828" s="71"/>
      <c r="W828" s="71"/>
      <c r="X828" s="71"/>
      <c r="Y828" s="71"/>
      <c r="Z828" s="71"/>
      <c r="AA828" s="71"/>
      <c r="AB828" s="71"/>
      <c r="AC828" s="71"/>
      <c r="AD828" s="71"/>
      <c r="AE828" s="71"/>
      <c r="AF828" s="71"/>
      <c r="AG828" s="71"/>
      <c r="AH828" s="71"/>
      <c r="AI828" s="71"/>
      <c r="AJ828" s="71"/>
      <c r="AK828" s="71"/>
      <c r="AL828" s="71"/>
      <c r="AM828" s="71"/>
      <c r="AN828" s="71"/>
      <c r="AO828" s="71"/>
      <c r="AP828" s="71"/>
      <c r="AQ828" s="71"/>
      <c r="AR828" s="71"/>
      <c r="AS828" s="71"/>
      <c r="AT828" s="71"/>
      <c r="AU828" s="71"/>
      <c r="AV828" s="71"/>
      <c r="AW828" s="71"/>
      <c r="AX828" s="71"/>
      <c r="AY828" s="71"/>
      <c r="AZ828" s="71"/>
      <c r="BA828" s="71"/>
      <c r="BB828" s="71"/>
    </row>
    <row r="829" spans="1:54" ht="20">
      <c r="A829" s="71"/>
      <c r="B829" s="71"/>
      <c r="C829" s="71"/>
      <c r="D829" s="71"/>
      <c r="E829" s="71"/>
      <c r="F829" s="71"/>
      <c r="G829" s="71"/>
      <c r="H829" s="71"/>
      <c r="I829" s="71"/>
      <c r="J829" s="71"/>
      <c r="K829" s="71"/>
      <c r="L829" s="71"/>
      <c r="M829" s="71"/>
      <c r="N829" s="91"/>
      <c r="O829" s="91"/>
      <c r="P829" s="91"/>
      <c r="Q829" s="91"/>
      <c r="R829" s="91"/>
      <c r="S829" s="91"/>
      <c r="T829" s="71"/>
      <c r="U829" s="71"/>
      <c r="V829" s="71"/>
      <c r="W829" s="71"/>
      <c r="X829" s="71"/>
      <c r="Y829" s="71"/>
      <c r="Z829" s="71"/>
      <c r="AA829" s="71"/>
      <c r="AB829" s="71"/>
      <c r="AC829" s="71"/>
      <c r="AD829" s="71"/>
      <c r="AE829" s="71"/>
      <c r="AF829" s="71"/>
      <c r="AG829" s="71"/>
      <c r="AH829" s="71"/>
      <c r="AI829" s="71"/>
      <c r="AJ829" s="71"/>
      <c r="AK829" s="71"/>
      <c r="AL829" s="71"/>
      <c r="AM829" s="71"/>
      <c r="AN829" s="71"/>
      <c r="AO829" s="71"/>
      <c r="AP829" s="71"/>
      <c r="AQ829" s="71"/>
      <c r="AR829" s="71"/>
      <c r="AS829" s="71"/>
      <c r="AT829" s="71"/>
      <c r="AU829" s="71"/>
      <c r="AV829" s="71"/>
      <c r="AW829" s="71"/>
      <c r="AX829" s="71"/>
      <c r="AY829" s="71"/>
      <c r="AZ829" s="71"/>
      <c r="BA829" s="71"/>
      <c r="BB829" s="71"/>
    </row>
    <row r="830" spans="1:54" ht="20">
      <c r="A830" s="71"/>
      <c r="B830" s="71"/>
      <c r="C830" s="71"/>
      <c r="D830" s="71"/>
      <c r="E830" s="71"/>
      <c r="F830" s="71"/>
      <c r="G830" s="71"/>
      <c r="H830" s="71"/>
      <c r="I830" s="71"/>
      <c r="J830" s="71"/>
      <c r="K830" s="71"/>
      <c r="L830" s="71"/>
      <c r="M830" s="71"/>
      <c r="N830" s="91"/>
      <c r="O830" s="91"/>
      <c r="P830" s="91"/>
      <c r="Q830" s="91"/>
      <c r="R830" s="91"/>
      <c r="S830" s="91"/>
      <c r="T830" s="71"/>
      <c r="U830" s="71"/>
      <c r="V830" s="71"/>
      <c r="W830" s="71"/>
      <c r="X830" s="71"/>
      <c r="Y830" s="71"/>
      <c r="Z830" s="71"/>
      <c r="AA830" s="71"/>
      <c r="AB830" s="71"/>
      <c r="AC830" s="71"/>
      <c r="AD830" s="71"/>
      <c r="AE830" s="71"/>
      <c r="AF830" s="71"/>
      <c r="AG830" s="71"/>
      <c r="AH830" s="71"/>
      <c r="AI830" s="71"/>
      <c r="AJ830" s="71"/>
      <c r="AK830" s="71"/>
      <c r="AL830" s="71"/>
      <c r="AM830" s="71"/>
      <c r="AN830" s="71"/>
      <c r="AO830" s="71"/>
      <c r="AP830" s="71"/>
      <c r="AQ830" s="71"/>
      <c r="AR830" s="71"/>
      <c r="AS830" s="71"/>
      <c r="AT830" s="71"/>
      <c r="AU830" s="71"/>
      <c r="AV830" s="71"/>
      <c r="AW830" s="71"/>
      <c r="AX830" s="71"/>
      <c r="AY830" s="71"/>
      <c r="AZ830" s="71"/>
      <c r="BA830" s="71"/>
      <c r="BB830" s="71"/>
    </row>
    <row r="831" spans="1:54" ht="20">
      <c r="A831" s="71"/>
      <c r="B831" s="71"/>
      <c r="C831" s="71"/>
      <c r="D831" s="71"/>
      <c r="E831" s="71"/>
      <c r="F831" s="71"/>
      <c r="G831" s="71"/>
      <c r="H831" s="71"/>
      <c r="I831" s="71"/>
      <c r="J831" s="71"/>
      <c r="K831" s="71"/>
      <c r="L831" s="71"/>
      <c r="M831" s="71"/>
      <c r="N831" s="91"/>
      <c r="O831" s="91"/>
      <c r="P831" s="91"/>
      <c r="Q831" s="91"/>
      <c r="R831" s="91"/>
      <c r="S831" s="91"/>
      <c r="T831" s="71"/>
      <c r="U831" s="71"/>
      <c r="V831" s="71"/>
      <c r="W831" s="71"/>
      <c r="X831" s="71"/>
      <c r="Y831" s="71"/>
      <c r="Z831" s="71"/>
      <c r="AA831" s="71"/>
      <c r="AB831" s="71"/>
      <c r="AC831" s="71"/>
      <c r="AD831" s="71"/>
      <c r="AE831" s="71"/>
      <c r="AF831" s="71"/>
      <c r="AG831" s="71"/>
      <c r="AH831" s="71"/>
      <c r="AI831" s="71"/>
      <c r="AJ831" s="71"/>
      <c r="AK831" s="71"/>
      <c r="AL831" s="71"/>
      <c r="AM831" s="71"/>
      <c r="AN831" s="71"/>
      <c r="AO831" s="71"/>
      <c r="AP831" s="71"/>
      <c r="AQ831" s="71"/>
      <c r="AR831" s="71"/>
      <c r="AS831" s="71"/>
      <c r="AT831" s="71"/>
      <c r="AU831" s="71"/>
      <c r="AV831" s="71"/>
      <c r="AW831" s="71"/>
      <c r="AX831" s="71"/>
      <c r="AY831" s="71"/>
      <c r="AZ831" s="71"/>
      <c r="BA831" s="71"/>
      <c r="BB831" s="71"/>
    </row>
    <row r="832" spans="1:54" ht="20">
      <c r="A832" s="71"/>
      <c r="B832" s="71"/>
      <c r="C832" s="71"/>
      <c r="D832" s="71"/>
      <c r="E832" s="71"/>
      <c r="F832" s="71"/>
      <c r="G832" s="71"/>
      <c r="H832" s="71"/>
      <c r="I832" s="71"/>
      <c r="J832" s="71"/>
      <c r="K832" s="71"/>
      <c r="L832" s="71"/>
      <c r="M832" s="71"/>
      <c r="N832" s="91"/>
      <c r="O832" s="91"/>
      <c r="P832" s="91"/>
      <c r="Q832" s="91"/>
      <c r="R832" s="91"/>
      <c r="S832" s="91"/>
      <c r="T832" s="71"/>
      <c r="U832" s="71"/>
      <c r="V832" s="71"/>
      <c r="W832" s="71"/>
      <c r="X832" s="71"/>
      <c r="Y832" s="71"/>
      <c r="Z832" s="71"/>
      <c r="AA832" s="71"/>
      <c r="AB832" s="71"/>
      <c r="AC832" s="71"/>
      <c r="AD832" s="71"/>
      <c r="AE832" s="71"/>
      <c r="AF832" s="71"/>
      <c r="AG832" s="71"/>
      <c r="AH832" s="71"/>
      <c r="AI832" s="71"/>
      <c r="AJ832" s="71"/>
      <c r="AK832" s="71"/>
      <c r="AL832" s="71"/>
      <c r="AM832" s="71"/>
      <c r="AN832" s="71"/>
      <c r="AO832" s="71"/>
      <c r="AP832" s="71"/>
      <c r="AQ832" s="71"/>
      <c r="AR832" s="71"/>
      <c r="AS832" s="71"/>
      <c r="AT832" s="71"/>
      <c r="AU832" s="71"/>
      <c r="AV832" s="71"/>
      <c r="AW832" s="71"/>
      <c r="AX832" s="71"/>
      <c r="AY832" s="71"/>
      <c r="AZ832" s="71"/>
      <c r="BA832" s="71"/>
      <c r="BB832" s="71"/>
    </row>
    <row r="833" spans="1:54" ht="20">
      <c r="A833" s="71"/>
      <c r="B833" s="71"/>
      <c r="C833" s="71"/>
      <c r="D833" s="71"/>
      <c r="E833" s="71"/>
      <c r="F833" s="71"/>
      <c r="G833" s="71"/>
      <c r="H833" s="71"/>
      <c r="I833" s="71"/>
      <c r="J833" s="71"/>
      <c r="K833" s="71"/>
      <c r="L833" s="71"/>
      <c r="M833" s="71"/>
      <c r="N833" s="91"/>
      <c r="O833" s="91"/>
      <c r="P833" s="91"/>
      <c r="Q833" s="91"/>
      <c r="R833" s="91"/>
      <c r="S833" s="91"/>
      <c r="T833" s="71"/>
      <c r="U833" s="71"/>
      <c r="V833" s="71"/>
      <c r="W833" s="71"/>
      <c r="X833" s="71"/>
      <c r="Y833" s="71"/>
      <c r="Z833" s="71"/>
      <c r="AA833" s="71"/>
      <c r="AB833" s="71"/>
      <c r="AC833" s="71"/>
      <c r="AD833" s="71"/>
      <c r="AE833" s="71"/>
      <c r="AF833" s="71"/>
      <c r="AG833" s="71"/>
      <c r="AH833" s="71"/>
      <c r="AI833" s="71"/>
      <c r="AJ833" s="71"/>
      <c r="AK833" s="71"/>
      <c r="AL833" s="71"/>
      <c r="AM833" s="71"/>
      <c r="AN833" s="71"/>
      <c r="AO833" s="71"/>
      <c r="AP833" s="71"/>
      <c r="AQ833" s="71"/>
      <c r="AR833" s="71"/>
      <c r="AS833" s="71"/>
      <c r="AT833" s="71"/>
      <c r="AU833" s="71"/>
      <c r="AV833" s="71"/>
      <c r="AW833" s="71"/>
      <c r="AX833" s="71"/>
      <c r="AY833" s="71"/>
      <c r="AZ833" s="71"/>
      <c r="BA833" s="71"/>
      <c r="BB833" s="71"/>
    </row>
    <row r="834" spans="1:54" ht="20">
      <c r="A834" s="71"/>
      <c r="B834" s="71"/>
      <c r="C834" s="71"/>
      <c r="D834" s="71"/>
      <c r="E834" s="71"/>
      <c r="F834" s="71"/>
      <c r="G834" s="71"/>
      <c r="H834" s="71"/>
      <c r="I834" s="71"/>
      <c r="J834" s="71"/>
      <c r="K834" s="71"/>
      <c r="L834" s="71"/>
      <c r="M834" s="71"/>
      <c r="N834" s="91"/>
      <c r="O834" s="91"/>
      <c r="P834" s="91"/>
      <c r="Q834" s="91"/>
      <c r="R834" s="91"/>
      <c r="S834" s="91"/>
      <c r="T834" s="71"/>
      <c r="U834" s="71"/>
      <c r="V834" s="71"/>
      <c r="W834" s="71"/>
      <c r="X834" s="71"/>
      <c r="Y834" s="71"/>
      <c r="Z834" s="71"/>
      <c r="AA834" s="71"/>
      <c r="AB834" s="71"/>
      <c r="AC834" s="71"/>
      <c r="AD834" s="71"/>
      <c r="AE834" s="71"/>
      <c r="AF834" s="71"/>
      <c r="AG834" s="71"/>
      <c r="AH834" s="71"/>
      <c r="AI834" s="71"/>
      <c r="AJ834" s="71"/>
      <c r="AK834" s="71"/>
      <c r="AL834" s="71"/>
      <c r="AM834" s="71"/>
      <c r="AN834" s="71"/>
      <c r="AO834" s="71"/>
      <c r="AP834" s="71"/>
      <c r="AQ834" s="71"/>
      <c r="AR834" s="71"/>
      <c r="AS834" s="71"/>
      <c r="AT834" s="71"/>
      <c r="AU834" s="71"/>
      <c r="AV834" s="71"/>
      <c r="AW834" s="71"/>
      <c r="AX834" s="71"/>
      <c r="AY834" s="71"/>
      <c r="AZ834" s="71"/>
      <c r="BA834" s="71"/>
      <c r="BB834" s="71"/>
    </row>
    <row r="835" spans="1:54" ht="20">
      <c r="A835" s="71"/>
      <c r="B835" s="71"/>
      <c r="C835" s="71"/>
      <c r="D835" s="71"/>
      <c r="E835" s="71"/>
      <c r="F835" s="71"/>
      <c r="G835" s="71"/>
      <c r="H835" s="71"/>
      <c r="I835" s="71"/>
      <c r="J835" s="71"/>
      <c r="K835" s="71"/>
      <c r="L835" s="71"/>
      <c r="M835" s="71"/>
      <c r="N835" s="91"/>
      <c r="O835" s="91"/>
      <c r="P835" s="91"/>
      <c r="Q835" s="91"/>
      <c r="R835" s="91"/>
      <c r="S835" s="91"/>
      <c r="T835" s="71"/>
      <c r="U835" s="71"/>
      <c r="V835" s="71"/>
      <c r="W835" s="71"/>
      <c r="X835" s="71"/>
      <c r="Y835" s="71"/>
      <c r="Z835" s="71"/>
      <c r="AA835" s="71"/>
      <c r="AB835" s="71"/>
      <c r="AC835" s="71"/>
      <c r="AD835" s="71"/>
      <c r="AE835" s="71"/>
      <c r="AF835" s="71"/>
      <c r="AG835" s="71"/>
      <c r="AH835" s="71"/>
      <c r="AI835" s="71"/>
      <c r="AJ835" s="71"/>
      <c r="AK835" s="71"/>
      <c r="AL835" s="71"/>
      <c r="AM835" s="71"/>
      <c r="AN835" s="71"/>
      <c r="AO835" s="71"/>
      <c r="AP835" s="71"/>
      <c r="AQ835" s="71"/>
      <c r="AR835" s="71"/>
      <c r="AS835" s="71"/>
      <c r="AT835" s="71"/>
      <c r="AU835" s="71"/>
      <c r="AV835" s="71"/>
      <c r="AW835" s="71"/>
      <c r="AX835" s="71"/>
      <c r="AY835" s="71"/>
      <c r="AZ835" s="71"/>
      <c r="BA835" s="71"/>
      <c r="BB835" s="71"/>
    </row>
    <row r="836" spans="1:54" ht="20">
      <c r="A836" s="71"/>
      <c r="B836" s="71"/>
      <c r="C836" s="71"/>
      <c r="D836" s="71"/>
      <c r="E836" s="71"/>
      <c r="F836" s="71"/>
      <c r="G836" s="71"/>
      <c r="H836" s="71"/>
      <c r="I836" s="71"/>
      <c r="J836" s="71"/>
      <c r="K836" s="71"/>
      <c r="L836" s="71"/>
      <c r="M836" s="71"/>
      <c r="N836" s="91"/>
      <c r="O836" s="91"/>
      <c r="P836" s="91"/>
      <c r="Q836" s="91"/>
      <c r="R836" s="91"/>
      <c r="S836" s="91"/>
      <c r="T836" s="71"/>
      <c r="U836" s="71"/>
      <c r="V836" s="71"/>
      <c r="W836" s="71"/>
      <c r="X836" s="71"/>
      <c r="Y836" s="71"/>
      <c r="Z836" s="71"/>
      <c r="AA836" s="71"/>
      <c r="AB836" s="71"/>
      <c r="AC836" s="71"/>
      <c r="AD836" s="71"/>
      <c r="AE836" s="71"/>
      <c r="AF836" s="71"/>
      <c r="AG836" s="71"/>
      <c r="AH836" s="71"/>
      <c r="AI836" s="71"/>
      <c r="AJ836" s="71"/>
      <c r="AK836" s="71"/>
      <c r="AL836" s="71"/>
      <c r="AM836" s="71"/>
      <c r="AN836" s="71"/>
      <c r="AO836" s="71"/>
      <c r="AP836" s="71"/>
      <c r="AQ836" s="71"/>
      <c r="AR836" s="71"/>
      <c r="AS836" s="71"/>
      <c r="AT836" s="71"/>
      <c r="AU836" s="71"/>
      <c r="AV836" s="71"/>
      <c r="AW836" s="71"/>
      <c r="AX836" s="71"/>
      <c r="AY836" s="71"/>
      <c r="AZ836" s="71"/>
      <c r="BA836" s="71"/>
      <c r="BB836" s="71"/>
    </row>
    <row r="837" spans="1:54" ht="20">
      <c r="A837" s="71"/>
      <c r="B837" s="71"/>
      <c r="C837" s="71"/>
      <c r="D837" s="71"/>
      <c r="E837" s="71"/>
      <c r="F837" s="71"/>
      <c r="G837" s="71"/>
      <c r="H837" s="71"/>
      <c r="I837" s="71"/>
      <c r="J837" s="71"/>
      <c r="K837" s="71"/>
      <c r="L837" s="71"/>
      <c r="M837" s="71"/>
      <c r="N837" s="91"/>
      <c r="O837" s="91"/>
      <c r="P837" s="91"/>
      <c r="Q837" s="91"/>
      <c r="R837" s="91"/>
      <c r="S837" s="91"/>
      <c r="T837" s="71"/>
      <c r="U837" s="71"/>
      <c r="V837" s="71"/>
      <c r="W837" s="71"/>
      <c r="X837" s="71"/>
      <c r="Y837" s="71"/>
      <c r="Z837" s="71"/>
      <c r="AA837" s="71"/>
      <c r="AB837" s="71"/>
      <c r="AC837" s="71"/>
      <c r="AD837" s="71"/>
      <c r="AE837" s="71"/>
      <c r="AF837" s="71"/>
      <c r="AG837" s="71"/>
      <c r="AH837" s="71"/>
      <c r="AI837" s="71"/>
      <c r="AJ837" s="71"/>
      <c r="AK837" s="71"/>
      <c r="AL837" s="71"/>
      <c r="AM837" s="71"/>
      <c r="AN837" s="71"/>
      <c r="AO837" s="71"/>
      <c r="AP837" s="71"/>
      <c r="AQ837" s="71"/>
      <c r="AR837" s="71"/>
      <c r="AS837" s="71"/>
      <c r="AT837" s="71"/>
      <c r="AU837" s="71"/>
      <c r="AV837" s="71"/>
      <c r="AW837" s="71"/>
      <c r="AX837" s="71"/>
      <c r="AY837" s="71"/>
      <c r="AZ837" s="71"/>
      <c r="BA837" s="71"/>
      <c r="BB837" s="71"/>
    </row>
    <row r="838" spans="1:54" ht="20">
      <c r="A838" s="71"/>
      <c r="B838" s="71"/>
      <c r="C838" s="71"/>
      <c r="D838" s="71"/>
      <c r="E838" s="71"/>
      <c r="F838" s="71"/>
      <c r="G838" s="71"/>
      <c r="H838" s="71"/>
      <c r="I838" s="71"/>
      <c r="J838" s="71"/>
      <c r="K838" s="71"/>
      <c r="L838" s="71"/>
      <c r="M838" s="71"/>
      <c r="N838" s="91"/>
      <c r="O838" s="91"/>
      <c r="P838" s="91"/>
      <c r="Q838" s="91"/>
      <c r="R838" s="91"/>
      <c r="S838" s="91"/>
      <c r="T838" s="71"/>
      <c r="U838" s="71"/>
      <c r="V838" s="71"/>
      <c r="W838" s="71"/>
      <c r="X838" s="71"/>
      <c r="Y838" s="71"/>
      <c r="Z838" s="71"/>
      <c r="AA838" s="71"/>
      <c r="AB838" s="71"/>
      <c r="AC838" s="71"/>
      <c r="AD838" s="71"/>
      <c r="AE838" s="71"/>
      <c r="AF838" s="71"/>
      <c r="AG838" s="71"/>
      <c r="AH838" s="71"/>
      <c r="AI838" s="71"/>
      <c r="AJ838" s="71"/>
      <c r="AK838" s="71"/>
      <c r="AL838" s="71"/>
      <c r="AM838" s="71"/>
      <c r="AN838" s="71"/>
      <c r="AO838" s="71"/>
      <c r="AP838" s="71"/>
      <c r="AQ838" s="71"/>
      <c r="AR838" s="71"/>
      <c r="AS838" s="71"/>
      <c r="AT838" s="71"/>
      <c r="AU838" s="71"/>
      <c r="AV838" s="71"/>
      <c r="AW838" s="71"/>
      <c r="AX838" s="71"/>
      <c r="AY838" s="71"/>
      <c r="AZ838" s="71"/>
      <c r="BA838" s="71"/>
      <c r="BB838" s="71"/>
    </row>
    <row r="839" spans="1:54" ht="20">
      <c r="A839" s="71"/>
      <c r="B839" s="71"/>
      <c r="C839" s="71"/>
      <c r="D839" s="71"/>
      <c r="E839" s="71"/>
      <c r="F839" s="71"/>
      <c r="G839" s="71"/>
      <c r="H839" s="71"/>
      <c r="I839" s="71"/>
      <c r="J839" s="71"/>
      <c r="K839" s="71"/>
      <c r="L839" s="71"/>
      <c r="M839" s="71"/>
      <c r="N839" s="91"/>
      <c r="O839" s="91"/>
      <c r="P839" s="91"/>
      <c r="Q839" s="91"/>
      <c r="R839" s="91"/>
      <c r="S839" s="91"/>
      <c r="T839" s="71"/>
      <c r="U839" s="71"/>
      <c r="V839" s="71"/>
      <c r="W839" s="71"/>
      <c r="X839" s="71"/>
      <c r="Y839" s="71"/>
      <c r="Z839" s="71"/>
      <c r="AA839" s="71"/>
      <c r="AB839" s="71"/>
      <c r="AC839" s="71"/>
      <c r="AD839" s="71"/>
      <c r="AE839" s="71"/>
      <c r="AF839" s="71"/>
      <c r="AG839" s="71"/>
      <c r="AH839" s="71"/>
      <c r="AI839" s="71"/>
      <c r="AJ839" s="71"/>
      <c r="AK839" s="71"/>
      <c r="AL839" s="71"/>
      <c r="AM839" s="71"/>
      <c r="AN839" s="71"/>
      <c r="AO839" s="71"/>
      <c r="AP839" s="71"/>
      <c r="AQ839" s="71"/>
      <c r="AR839" s="71"/>
      <c r="AS839" s="71"/>
      <c r="AT839" s="71"/>
      <c r="AU839" s="71"/>
      <c r="AV839" s="71"/>
      <c r="AW839" s="71"/>
      <c r="AX839" s="71"/>
      <c r="AY839" s="71"/>
      <c r="AZ839" s="71"/>
      <c r="BA839" s="71"/>
      <c r="BB839" s="71"/>
    </row>
    <row r="840" spans="1:54" ht="20">
      <c r="A840" s="71"/>
      <c r="B840" s="71"/>
      <c r="C840" s="71"/>
      <c r="D840" s="71"/>
      <c r="E840" s="71"/>
      <c r="F840" s="71"/>
      <c r="G840" s="71"/>
      <c r="H840" s="71"/>
      <c r="I840" s="71"/>
      <c r="J840" s="71"/>
      <c r="K840" s="71"/>
      <c r="L840" s="71"/>
      <c r="M840" s="71"/>
      <c r="N840" s="91"/>
      <c r="O840" s="91"/>
      <c r="P840" s="91"/>
      <c r="Q840" s="91"/>
      <c r="R840" s="91"/>
      <c r="S840" s="91"/>
      <c r="T840" s="71"/>
      <c r="U840" s="71"/>
      <c r="V840" s="71"/>
      <c r="W840" s="71"/>
      <c r="X840" s="71"/>
      <c r="Y840" s="71"/>
      <c r="Z840" s="71"/>
      <c r="AA840" s="71"/>
      <c r="AB840" s="71"/>
      <c r="AC840" s="71"/>
      <c r="AD840" s="71"/>
      <c r="AE840" s="71"/>
      <c r="AF840" s="71"/>
      <c r="AG840" s="71"/>
      <c r="AH840" s="71"/>
      <c r="AI840" s="71"/>
      <c r="AJ840" s="71"/>
      <c r="AK840" s="71"/>
      <c r="AL840" s="71"/>
      <c r="AM840" s="71"/>
      <c r="AN840" s="71"/>
      <c r="AO840" s="71"/>
      <c r="AP840" s="71"/>
      <c r="AQ840" s="71"/>
      <c r="AR840" s="71"/>
      <c r="AS840" s="71"/>
      <c r="AT840" s="71"/>
      <c r="AU840" s="71"/>
      <c r="AV840" s="71"/>
      <c r="AW840" s="71"/>
      <c r="AX840" s="71"/>
      <c r="AY840" s="71"/>
      <c r="AZ840" s="71"/>
      <c r="BA840" s="71"/>
      <c r="BB840" s="71"/>
    </row>
    <row r="841" spans="1:54" ht="20">
      <c r="A841" s="71"/>
      <c r="B841" s="71"/>
      <c r="C841" s="71"/>
      <c r="D841" s="71"/>
      <c r="E841" s="71"/>
      <c r="F841" s="71"/>
      <c r="G841" s="71"/>
      <c r="H841" s="71"/>
      <c r="I841" s="71"/>
      <c r="J841" s="71"/>
      <c r="K841" s="71"/>
      <c r="L841" s="71"/>
      <c r="M841" s="71"/>
      <c r="N841" s="91"/>
      <c r="O841" s="91"/>
      <c r="P841" s="91"/>
      <c r="Q841" s="91"/>
      <c r="R841" s="91"/>
      <c r="S841" s="91"/>
      <c r="T841" s="71"/>
      <c r="U841" s="71"/>
      <c r="V841" s="71"/>
      <c r="W841" s="71"/>
      <c r="X841" s="71"/>
      <c r="Y841" s="71"/>
      <c r="Z841" s="71"/>
      <c r="AA841" s="71"/>
      <c r="AB841" s="71"/>
      <c r="AC841" s="71"/>
      <c r="AD841" s="71"/>
      <c r="AE841" s="71"/>
      <c r="AF841" s="71"/>
      <c r="AG841" s="71"/>
      <c r="AH841" s="71"/>
      <c r="AI841" s="71"/>
      <c r="AJ841" s="71"/>
      <c r="AK841" s="71"/>
      <c r="AL841" s="71"/>
      <c r="AM841" s="71"/>
      <c r="AN841" s="71"/>
      <c r="AO841" s="71"/>
      <c r="AP841" s="71"/>
      <c r="AQ841" s="71"/>
      <c r="AR841" s="71"/>
      <c r="AS841" s="71"/>
      <c r="AT841" s="71"/>
      <c r="AU841" s="71"/>
      <c r="AV841" s="71"/>
      <c r="AW841" s="71"/>
      <c r="AX841" s="71"/>
      <c r="AY841" s="71"/>
      <c r="AZ841" s="71"/>
      <c r="BA841" s="71"/>
      <c r="BB841" s="71"/>
    </row>
    <row r="842" spans="1:54" ht="20">
      <c r="A842" s="71"/>
      <c r="B842" s="71"/>
      <c r="C842" s="71"/>
      <c r="D842" s="71"/>
      <c r="E842" s="71"/>
      <c r="F842" s="71"/>
      <c r="G842" s="71"/>
      <c r="H842" s="71"/>
      <c r="I842" s="71"/>
      <c r="J842" s="71"/>
      <c r="K842" s="71"/>
      <c r="L842" s="71"/>
      <c r="M842" s="71"/>
      <c r="N842" s="91"/>
      <c r="O842" s="91"/>
      <c r="P842" s="91"/>
      <c r="Q842" s="91"/>
      <c r="R842" s="91"/>
      <c r="S842" s="91"/>
      <c r="T842" s="71"/>
      <c r="U842" s="71"/>
      <c r="V842" s="71"/>
      <c r="W842" s="71"/>
      <c r="X842" s="71"/>
      <c r="Y842" s="71"/>
      <c r="Z842" s="71"/>
      <c r="AA842" s="71"/>
      <c r="AB842" s="71"/>
      <c r="AC842" s="71"/>
      <c r="AD842" s="71"/>
      <c r="AE842" s="71"/>
      <c r="AF842" s="71"/>
      <c r="AG842" s="71"/>
      <c r="AH842" s="71"/>
      <c r="AI842" s="71"/>
      <c r="AJ842" s="71"/>
      <c r="AK842" s="71"/>
      <c r="AL842" s="71"/>
      <c r="AM842" s="71"/>
      <c r="AN842" s="71"/>
      <c r="AO842" s="71"/>
      <c r="AP842" s="71"/>
      <c r="AQ842" s="71"/>
      <c r="AR842" s="71"/>
      <c r="AS842" s="71"/>
      <c r="AT842" s="71"/>
      <c r="AU842" s="71"/>
      <c r="AV842" s="71"/>
      <c r="AW842" s="71"/>
      <c r="AX842" s="71"/>
      <c r="AY842" s="71"/>
      <c r="AZ842" s="71"/>
      <c r="BA842" s="71"/>
      <c r="BB842" s="71"/>
    </row>
    <row r="843" spans="1:54" ht="20">
      <c r="A843" s="71"/>
      <c r="B843" s="71"/>
      <c r="C843" s="71"/>
      <c r="D843" s="71"/>
      <c r="E843" s="71"/>
      <c r="F843" s="71"/>
      <c r="G843" s="71"/>
      <c r="H843" s="71"/>
      <c r="I843" s="71"/>
      <c r="J843" s="71"/>
      <c r="K843" s="71"/>
      <c r="L843" s="71"/>
      <c r="M843" s="71"/>
      <c r="N843" s="91"/>
      <c r="O843" s="91"/>
      <c r="P843" s="91"/>
      <c r="Q843" s="91"/>
      <c r="R843" s="91"/>
      <c r="S843" s="91"/>
      <c r="T843" s="71"/>
      <c r="U843" s="71"/>
      <c r="V843" s="71"/>
      <c r="W843" s="71"/>
      <c r="X843" s="71"/>
      <c r="Y843" s="71"/>
      <c r="Z843" s="71"/>
      <c r="AA843" s="71"/>
      <c r="AB843" s="71"/>
      <c r="AC843" s="71"/>
      <c r="AD843" s="71"/>
      <c r="AE843" s="71"/>
      <c r="AF843" s="71"/>
      <c r="AG843" s="71"/>
      <c r="AH843" s="71"/>
      <c r="AI843" s="71"/>
      <c r="AJ843" s="71"/>
      <c r="AK843" s="71"/>
      <c r="AL843" s="71"/>
      <c r="AM843" s="71"/>
      <c r="AN843" s="71"/>
      <c r="AO843" s="71"/>
      <c r="AP843" s="71"/>
      <c r="AQ843" s="71"/>
      <c r="AR843" s="71"/>
      <c r="AS843" s="71"/>
      <c r="AT843" s="71"/>
      <c r="AU843" s="71"/>
      <c r="AV843" s="71"/>
      <c r="AW843" s="71"/>
      <c r="AX843" s="71"/>
      <c r="AY843" s="71"/>
      <c r="AZ843" s="71"/>
      <c r="BA843" s="71"/>
      <c r="BB843" s="71"/>
    </row>
    <row r="844" spans="1:54" ht="20">
      <c r="A844" s="71"/>
      <c r="B844" s="71"/>
      <c r="C844" s="71"/>
      <c r="D844" s="71"/>
      <c r="E844" s="71"/>
      <c r="F844" s="71"/>
      <c r="G844" s="71"/>
      <c r="H844" s="71"/>
      <c r="I844" s="71"/>
      <c r="J844" s="71"/>
      <c r="K844" s="71"/>
      <c r="L844" s="71"/>
      <c r="M844" s="71"/>
      <c r="N844" s="91"/>
      <c r="O844" s="91"/>
      <c r="P844" s="91"/>
      <c r="Q844" s="91"/>
      <c r="R844" s="91"/>
      <c r="S844" s="91"/>
      <c r="T844" s="71"/>
      <c r="U844" s="71"/>
      <c r="V844" s="71"/>
      <c r="W844" s="71"/>
      <c r="X844" s="71"/>
      <c r="Y844" s="71"/>
      <c r="Z844" s="71"/>
      <c r="AA844" s="71"/>
      <c r="AB844" s="71"/>
      <c r="AC844" s="71"/>
      <c r="AD844" s="71"/>
      <c r="AE844" s="71"/>
      <c r="AF844" s="71"/>
      <c r="AG844" s="71"/>
      <c r="AH844" s="71"/>
      <c r="AI844" s="71"/>
      <c r="AJ844" s="71"/>
      <c r="AK844" s="71"/>
      <c r="AL844" s="71"/>
      <c r="AM844" s="71"/>
      <c r="AN844" s="71"/>
      <c r="AO844" s="71"/>
      <c r="AP844" s="71"/>
      <c r="AQ844" s="71"/>
      <c r="AR844" s="71"/>
      <c r="AS844" s="71"/>
      <c r="AT844" s="71"/>
      <c r="AU844" s="71"/>
      <c r="AV844" s="71"/>
      <c r="AW844" s="71"/>
      <c r="AX844" s="71"/>
      <c r="AY844" s="71"/>
      <c r="AZ844" s="71"/>
      <c r="BA844" s="71"/>
      <c r="BB844" s="71"/>
    </row>
    <row r="845" spans="1:54" ht="20">
      <c r="A845" s="71"/>
      <c r="B845" s="71"/>
      <c r="C845" s="71"/>
      <c r="D845" s="71"/>
      <c r="E845" s="71"/>
      <c r="F845" s="71"/>
      <c r="G845" s="71"/>
      <c r="H845" s="71"/>
      <c r="I845" s="71"/>
      <c r="J845" s="71"/>
      <c r="K845" s="71"/>
      <c r="L845" s="71"/>
      <c r="M845" s="71"/>
      <c r="N845" s="91"/>
      <c r="O845" s="91"/>
      <c r="P845" s="91"/>
      <c r="Q845" s="91"/>
      <c r="R845" s="91"/>
      <c r="S845" s="91"/>
      <c r="T845" s="71"/>
      <c r="U845" s="71"/>
      <c r="V845" s="71"/>
      <c r="W845" s="71"/>
      <c r="X845" s="71"/>
      <c r="Y845" s="71"/>
      <c r="Z845" s="71"/>
      <c r="AA845" s="71"/>
      <c r="AB845" s="71"/>
      <c r="AC845" s="71"/>
      <c r="AD845" s="71"/>
      <c r="AE845" s="71"/>
      <c r="AF845" s="71"/>
      <c r="AG845" s="71"/>
      <c r="AH845" s="71"/>
      <c r="AI845" s="71"/>
      <c r="AJ845" s="71"/>
      <c r="AK845" s="71"/>
      <c r="AL845" s="71"/>
      <c r="AM845" s="71"/>
      <c r="AN845" s="71"/>
      <c r="AO845" s="71"/>
      <c r="AP845" s="71"/>
      <c r="AQ845" s="71"/>
      <c r="AR845" s="71"/>
      <c r="AS845" s="71"/>
      <c r="AT845" s="71"/>
      <c r="AU845" s="71"/>
      <c r="AV845" s="71"/>
      <c r="AW845" s="71"/>
      <c r="AX845" s="71"/>
      <c r="AY845" s="71"/>
      <c r="AZ845" s="71"/>
      <c r="BA845" s="71"/>
      <c r="BB845" s="71"/>
    </row>
    <row r="846" spans="1:54" ht="20">
      <c r="A846" s="71"/>
      <c r="B846" s="71"/>
      <c r="C846" s="71"/>
      <c r="D846" s="71"/>
      <c r="E846" s="71"/>
      <c r="F846" s="71"/>
      <c r="G846" s="71"/>
      <c r="H846" s="71"/>
      <c r="I846" s="71"/>
      <c r="J846" s="71"/>
      <c r="K846" s="71"/>
      <c r="L846" s="71"/>
      <c r="M846" s="71"/>
      <c r="N846" s="91"/>
      <c r="O846" s="91"/>
      <c r="P846" s="91"/>
      <c r="Q846" s="91"/>
      <c r="R846" s="91"/>
      <c r="S846" s="91"/>
      <c r="T846" s="71"/>
      <c r="U846" s="71"/>
      <c r="V846" s="71"/>
      <c r="W846" s="71"/>
      <c r="X846" s="71"/>
      <c r="Y846" s="71"/>
      <c r="Z846" s="71"/>
      <c r="AA846" s="71"/>
      <c r="AB846" s="71"/>
      <c r="AC846" s="71"/>
      <c r="AD846" s="71"/>
      <c r="AE846" s="71"/>
      <c r="AF846" s="71"/>
      <c r="AG846" s="71"/>
      <c r="AH846" s="71"/>
      <c r="AI846" s="71"/>
      <c r="AJ846" s="71"/>
      <c r="AK846" s="71"/>
      <c r="AL846" s="71"/>
      <c r="AM846" s="71"/>
      <c r="AN846" s="71"/>
      <c r="AO846" s="71"/>
      <c r="AP846" s="71"/>
      <c r="AQ846" s="71"/>
      <c r="AR846" s="71"/>
      <c r="AS846" s="71"/>
      <c r="AT846" s="71"/>
      <c r="AU846" s="71"/>
      <c r="AV846" s="71"/>
      <c r="AW846" s="71"/>
      <c r="AX846" s="71"/>
      <c r="AY846" s="71"/>
      <c r="AZ846" s="71"/>
      <c r="BA846" s="71"/>
      <c r="BB846" s="71"/>
    </row>
    <row r="847" spans="1:54" ht="20">
      <c r="A847" s="71"/>
      <c r="B847" s="71"/>
      <c r="C847" s="71"/>
      <c r="D847" s="71"/>
      <c r="E847" s="71"/>
      <c r="F847" s="71"/>
      <c r="G847" s="71"/>
      <c r="H847" s="71"/>
      <c r="I847" s="71"/>
      <c r="J847" s="71"/>
      <c r="K847" s="71"/>
      <c r="L847" s="71"/>
      <c r="M847" s="71"/>
      <c r="N847" s="91"/>
      <c r="O847" s="91"/>
      <c r="P847" s="91"/>
      <c r="Q847" s="91"/>
      <c r="R847" s="91"/>
      <c r="S847" s="91"/>
      <c r="T847" s="71"/>
      <c r="U847" s="71"/>
      <c r="V847" s="71"/>
      <c r="W847" s="71"/>
      <c r="X847" s="71"/>
      <c r="Y847" s="71"/>
      <c r="Z847" s="71"/>
      <c r="AA847" s="71"/>
      <c r="AB847" s="71"/>
      <c r="AC847" s="71"/>
      <c r="AD847" s="71"/>
      <c r="AE847" s="71"/>
      <c r="AF847" s="71"/>
      <c r="AG847" s="71"/>
      <c r="AH847" s="71"/>
      <c r="AI847" s="71"/>
      <c r="AJ847" s="71"/>
      <c r="AK847" s="71"/>
      <c r="AL847" s="71"/>
      <c r="AM847" s="71"/>
      <c r="AN847" s="71"/>
      <c r="AO847" s="71"/>
      <c r="AP847" s="71"/>
      <c r="AQ847" s="71"/>
      <c r="AR847" s="71"/>
      <c r="AS847" s="71"/>
      <c r="AT847" s="71"/>
      <c r="AU847" s="71"/>
      <c r="AV847" s="71"/>
      <c r="AW847" s="71"/>
      <c r="AX847" s="71"/>
      <c r="AY847" s="71"/>
      <c r="AZ847" s="71"/>
      <c r="BA847" s="71"/>
      <c r="BB847" s="71"/>
    </row>
    <row r="848" spans="1:54" ht="20">
      <c r="A848" s="71"/>
      <c r="B848" s="71"/>
      <c r="C848" s="71"/>
      <c r="D848" s="71"/>
      <c r="E848" s="71"/>
      <c r="F848" s="71"/>
      <c r="G848" s="71"/>
      <c r="H848" s="71"/>
      <c r="I848" s="71"/>
      <c r="J848" s="71"/>
      <c r="K848" s="71"/>
      <c r="L848" s="71"/>
      <c r="M848" s="71"/>
      <c r="N848" s="91"/>
      <c r="O848" s="91"/>
      <c r="P848" s="91"/>
      <c r="Q848" s="91"/>
      <c r="R848" s="91"/>
      <c r="S848" s="91"/>
      <c r="T848" s="71"/>
      <c r="U848" s="71"/>
      <c r="V848" s="71"/>
      <c r="W848" s="71"/>
      <c r="X848" s="71"/>
      <c r="Y848" s="71"/>
      <c r="Z848" s="71"/>
      <c r="AA848" s="71"/>
      <c r="AB848" s="71"/>
      <c r="AC848" s="71"/>
      <c r="AD848" s="71"/>
      <c r="AE848" s="71"/>
      <c r="AF848" s="71"/>
      <c r="AG848" s="71"/>
      <c r="AH848" s="71"/>
      <c r="AI848" s="71"/>
      <c r="AJ848" s="71"/>
      <c r="AK848" s="71"/>
      <c r="AL848" s="71"/>
      <c r="AM848" s="71"/>
      <c r="AN848" s="71"/>
      <c r="AO848" s="71"/>
      <c r="AP848" s="71"/>
      <c r="AQ848" s="71"/>
      <c r="AR848" s="71"/>
      <c r="AS848" s="71"/>
      <c r="AT848" s="71"/>
      <c r="AU848" s="71"/>
      <c r="AV848" s="71"/>
      <c r="AW848" s="71"/>
      <c r="AX848" s="71"/>
      <c r="AY848" s="71"/>
      <c r="AZ848" s="71"/>
      <c r="BA848" s="71"/>
      <c r="BB848" s="71"/>
    </row>
    <row r="849" spans="1:54" ht="20">
      <c r="A849" s="71"/>
      <c r="B849" s="71"/>
      <c r="C849" s="71"/>
      <c r="D849" s="71"/>
      <c r="E849" s="71"/>
      <c r="F849" s="71"/>
      <c r="G849" s="71"/>
      <c r="H849" s="71"/>
      <c r="I849" s="71"/>
      <c r="J849" s="71"/>
      <c r="K849" s="71"/>
      <c r="L849" s="71"/>
      <c r="M849" s="71"/>
      <c r="N849" s="91"/>
      <c r="O849" s="91"/>
      <c r="P849" s="91"/>
      <c r="Q849" s="91"/>
      <c r="R849" s="91"/>
      <c r="S849" s="91"/>
      <c r="T849" s="71"/>
      <c r="U849" s="71"/>
      <c r="V849" s="71"/>
      <c r="W849" s="71"/>
      <c r="X849" s="71"/>
      <c r="Y849" s="71"/>
      <c r="Z849" s="71"/>
      <c r="AA849" s="71"/>
      <c r="AB849" s="71"/>
      <c r="AC849" s="71"/>
      <c r="AD849" s="71"/>
      <c r="AE849" s="71"/>
      <c r="AF849" s="71"/>
      <c r="AG849" s="71"/>
      <c r="AH849" s="71"/>
      <c r="AI849" s="71"/>
      <c r="AJ849" s="71"/>
      <c r="AK849" s="71"/>
      <c r="AL849" s="71"/>
      <c r="AM849" s="71"/>
      <c r="AN849" s="71"/>
      <c r="AO849" s="71"/>
      <c r="AP849" s="71"/>
      <c r="AQ849" s="71"/>
      <c r="AR849" s="71"/>
      <c r="AS849" s="71"/>
      <c r="AT849" s="71"/>
      <c r="AU849" s="71"/>
      <c r="AV849" s="71"/>
      <c r="AW849" s="71"/>
      <c r="AX849" s="71"/>
      <c r="AY849" s="71"/>
      <c r="AZ849" s="71"/>
      <c r="BA849" s="71"/>
      <c r="BB849" s="71"/>
    </row>
    <row r="850" spans="1:54" ht="20">
      <c r="A850" s="71"/>
      <c r="B850" s="71"/>
      <c r="C850" s="71"/>
      <c r="D850" s="71"/>
      <c r="E850" s="71"/>
      <c r="F850" s="71"/>
      <c r="G850" s="71"/>
      <c r="H850" s="71"/>
      <c r="I850" s="71"/>
      <c r="J850" s="71"/>
      <c r="K850" s="71"/>
      <c r="L850" s="71"/>
      <c r="M850" s="71"/>
      <c r="N850" s="91"/>
      <c r="O850" s="91"/>
      <c r="P850" s="91"/>
      <c r="Q850" s="91"/>
      <c r="R850" s="91"/>
      <c r="S850" s="91"/>
      <c r="T850" s="71"/>
      <c r="U850" s="71"/>
      <c r="V850" s="71"/>
      <c r="W850" s="71"/>
      <c r="X850" s="71"/>
      <c r="Y850" s="71"/>
      <c r="Z850" s="71"/>
      <c r="AA850" s="71"/>
      <c r="AB850" s="71"/>
      <c r="AC850" s="71"/>
      <c r="AD850" s="71"/>
      <c r="AE850" s="71"/>
      <c r="AF850" s="71"/>
      <c r="AG850" s="71"/>
      <c r="AH850" s="71"/>
      <c r="AI850" s="71"/>
      <c r="AJ850" s="71"/>
      <c r="AK850" s="71"/>
      <c r="AL850" s="71"/>
      <c r="AM850" s="71"/>
      <c r="AN850" s="71"/>
      <c r="AO850" s="71"/>
      <c r="AP850" s="71"/>
      <c r="AQ850" s="71"/>
      <c r="AR850" s="71"/>
      <c r="AS850" s="71"/>
      <c r="AT850" s="71"/>
      <c r="AU850" s="71"/>
      <c r="AV850" s="71"/>
      <c r="AW850" s="71"/>
      <c r="AX850" s="71"/>
      <c r="AY850" s="71"/>
      <c r="AZ850" s="71"/>
      <c r="BA850" s="71"/>
      <c r="BB850" s="71"/>
    </row>
    <row r="851" spans="1:54" ht="20">
      <c r="A851" s="71"/>
      <c r="B851" s="71"/>
      <c r="C851" s="71"/>
      <c r="D851" s="71"/>
      <c r="E851" s="71"/>
      <c r="F851" s="71"/>
      <c r="G851" s="71"/>
      <c r="H851" s="71"/>
      <c r="I851" s="71"/>
      <c r="J851" s="71"/>
      <c r="K851" s="71"/>
      <c r="L851" s="71"/>
      <c r="M851" s="71"/>
      <c r="N851" s="91"/>
      <c r="O851" s="91"/>
      <c r="P851" s="91"/>
      <c r="Q851" s="91"/>
      <c r="R851" s="91"/>
      <c r="S851" s="91"/>
      <c r="T851" s="71"/>
      <c r="U851" s="71"/>
      <c r="V851" s="71"/>
      <c r="W851" s="71"/>
      <c r="X851" s="71"/>
      <c r="Y851" s="71"/>
      <c r="Z851" s="71"/>
      <c r="AA851" s="71"/>
      <c r="AB851" s="71"/>
      <c r="AC851" s="71"/>
      <c r="AD851" s="71"/>
      <c r="AE851" s="71"/>
      <c r="AF851" s="71"/>
      <c r="AG851" s="71"/>
      <c r="AH851" s="71"/>
      <c r="AI851" s="71"/>
      <c r="AJ851" s="71"/>
      <c r="AK851" s="71"/>
      <c r="AL851" s="71"/>
      <c r="AM851" s="71"/>
      <c r="AN851" s="71"/>
      <c r="AO851" s="71"/>
      <c r="AP851" s="71"/>
      <c r="AQ851" s="71"/>
      <c r="AR851" s="71"/>
      <c r="AS851" s="71"/>
      <c r="AT851" s="71"/>
      <c r="AU851" s="71"/>
      <c r="AV851" s="71"/>
      <c r="AW851" s="71"/>
      <c r="AX851" s="71"/>
      <c r="AY851" s="71"/>
      <c r="AZ851" s="71"/>
      <c r="BA851" s="71"/>
      <c r="BB851" s="71"/>
    </row>
    <row r="852" spans="1:54" ht="20">
      <c r="A852" s="71"/>
      <c r="B852" s="71"/>
      <c r="C852" s="71"/>
      <c r="D852" s="71"/>
      <c r="E852" s="71"/>
      <c r="F852" s="71"/>
      <c r="G852" s="71"/>
      <c r="H852" s="71"/>
      <c r="I852" s="71"/>
      <c r="J852" s="71"/>
      <c r="K852" s="71"/>
      <c r="L852" s="71"/>
      <c r="M852" s="71"/>
      <c r="N852" s="91"/>
      <c r="O852" s="91"/>
      <c r="P852" s="91"/>
      <c r="Q852" s="91"/>
      <c r="R852" s="91"/>
      <c r="S852" s="91"/>
      <c r="T852" s="71"/>
      <c r="U852" s="71"/>
      <c r="V852" s="71"/>
      <c r="W852" s="71"/>
      <c r="X852" s="71"/>
      <c r="Y852" s="71"/>
      <c r="Z852" s="71"/>
      <c r="AA852" s="71"/>
      <c r="AB852" s="71"/>
      <c r="AC852" s="71"/>
      <c r="AD852" s="71"/>
      <c r="AE852" s="71"/>
      <c r="AF852" s="71"/>
      <c r="AG852" s="71"/>
      <c r="AH852" s="71"/>
      <c r="AI852" s="71"/>
      <c r="AJ852" s="71"/>
      <c r="AK852" s="71"/>
      <c r="AL852" s="71"/>
      <c r="AM852" s="71"/>
      <c r="AN852" s="71"/>
      <c r="AO852" s="71"/>
      <c r="AP852" s="71"/>
      <c r="AQ852" s="71"/>
      <c r="AR852" s="71"/>
      <c r="AS852" s="71"/>
      <c r="AT852" s="71"/>
      <c r="AU852" s="71"/>
      <c r="AV852" s="71"/>
      <c r="AW852" s="71"/>
      <c r="AX852" s="71"/>
      <c r="AY852" s="71"/>
      <c r="AZ852" s="71"/>
      <c r="BA852" s="71"/>
      <c r="BB852" s="71"/>
    </row>
    <row r="853" spans="1:54" ht="20">
      <c r="A853" s="71"/>
      <c r="B853" s="71"/>
      <c r="C853" s="71"/>
      <c r="D853" s="71"/>
      <c r="E853" s="71"/>
      <c r="F853" s="71"/>
      <c r="G853" s="71"/>
      <c r="H853" s="71"/>
      <c r="I853" s="71"/>
      <c r="J853" s="71"/>
      <c r="K853" s="71"/>
      <c r="L853" s="71"/>
      <c r="M853" s="71"/>
      <c r="N853" s="91"/>
      <c r="O853" s="91"/>
      <c r="P853" s="91"/>
      <c r="Q853" s="91"/>
      <c r="R853" s="91"/>
      <c r="S853" s="91"/>
      <c r="T853" s="71"/>
      <c r="U853" s="71"/>
      <c r="V853" s="71"/>
      <c r="W853" s="71"/>
      <c r="X853" s="71"/>
      <c r="Y853" s="71"/>
      <c r="Z853" s="71"/>
      <c r="AA853" s="71"/>
      <c r="AB853" s="71"/>
      <c r="AC853" s="71"/>
      <c r="AD853" s="71"/>
      <c r="AE853" s="71"/>
      <c r="AF853" s="71"/>
      <c r="AG853" s="71"/>
      <c r="AH853" s="71"/>
      <c r="AI853" s="71"/>
      <c r="AJ853" s="71"/>
      <c r="AK853" s="71"/>
      <c r="AL853" s="71"/>
      <c r="AM853" s="71"/>
      <c r="AN853" s="71"/>
      <c r="AO853" s="71"/>
      <c r="AP853" s="71"/>
      <c r="AQ853" s="71"/>
      <c r="AR853" s="71"/>
      <c r="AS853" s="71"/>
      <c r="AT853" s="71"/>
      <c r="AU853" s="71"/>
      <c r="AV853" s="71"/>
      <c r="AW853" s="71"/>
      <c r="AX853" s="71"/>
      <c r="AY853" s="71"/>
      <c r="AZ853" s="71"/>
      <c r="BA853" s="71"/>
      <c r="BB853" s="71"/>
    </row>
    <row r="854" spans="1:54" ht="20">
      <c r="A854" s="71"/>
      <c r="B854" s="71"/>
      <c r="C854" s="71"/>
      <c r="D854" s="71"/>
      <c r="E854" s="71"/>
      <c r="F854" s="71"/>
      <c r="G854" s="71"/>
      <c r="H854" s="71"/>
      <c r="I854" s="71"/>
      <c r="J854" s="71"/>
      <c r="K854" s="71"/>
      <c r="L854" s="71"/>
      <c r="M854" s="71"/>
      <c r="N854" s="91"/>
      <c r="O854" s="91"/>
      <c r="P854" s="91"/>
      <c r="Q854" s="91"/>
      <c r="R854" s="91"/>
      <c r="S854" s="91"/>
      <c r="T854" s="71"/>
      <c r="U854" s="71"/>
      <c r="V854" s="71"/>
      <c r="W854" s="71"/>
      <c r="X854" s="71"/>
      <c r="Y854" s="71"/>
      <c r="Z854" s="71"/>
      <c r="AA854" s="71"/>
      <c r="AB854" s="71"/>
      <c r="AC854" s="71"/>
      <c r="AD854" s="71"/>
      <c r="AE854" s="71"/>
      <c r="AF854" s="71"/>
      <c r="AG854" s="71"/>
      <c r="AH854" s="71"/>
      <c r="AI854" s="71"/>
      <c r="AJ854" s="71"/>
      <c r="AK854" s="71"/>
      <c r="AL854" s="71"/>
      <c r="AM854" s="71"/>
      <c r="AN854" s="71"/>
      <c r="AO854" s="71"/>
      <c r="AP854" s="71"/>
      <c r="AQ854" s="71"/>
      <c r="AR854" s="71"/>
      <c r="AS854" s="71"/>
      <c r="AT854" s="71"/>
      <c r="AU854" s="71"/>
      <c r="AV854" s="71"/>
      <c r="AW854" s="71"/>
      <c r="AX854" s="71"/>
      <c r="AY854" s="71"/>
      <c r="AZ854" s="71"/>
      <c r="BA854" s="71"/>
      <c r="BB854" s="71"/>
    </row>
    <row r="855" spans="1:54" ht="20">
      <c r="A855" s="71"/>
      <c r="B855" s="71"/>
      <c r="C855" s="71"/>
      <c r="D855" s="71"/>
      <c r="E855" s="71"/>
      <c r="F855" s="71"/>
      <c r="G855" s="71"/>
      <c r="H855" s="71"/>
      <c r="I855" s="71"/>
      <c r="J855" s="71"/>
      <c r="K855" s="71"/>
      <c r="L855" s="71"/>
      <c r="M855" s="71"/>
      <c r="N855" s="91"/>
      <c r="O855" s="91"/>
      <c r="P855" s="91"/>
      <c r="Q855" s="91"/>
      <c r="R855" s="91"/>
      <c r="S855" s="91"/>
      <c r="T855" s="71"/>
      <c r="U855" s="71"/>
      <c r="V855" s="71"/>
      <c r="W855" s="71"/>
      <c r="X855" s="71"/>
      <c r="Y855" s="71"/>
      <c r="Z855" s="71"/>
      <c r="AA855" s="71"/>
      <c r="AB855" s="71"/>
      <c r="AC855" s="71"/>
      <c r="AD855" s="71"/>
      <c r="AE855" s="71"/>
      <c r="AF855" s="71"/>
      <c r="AG855" s="71"/>
      <c r="AH855" s="71"/>
      <c r="AI855" s="71"/>
      <c r="AJ855" s="71"/>
      <c r="AK855" s="71"/>
      <c r="AL855" s="71"/>
      <c r="AM855" s="71"/>
      <c r="AN855" s="71"/>
      <c r="AO855" s="71"/>
      <c r="AP855" s="71"/>
      <c r="AQ855" s="71"/>
      <c r="AR855" s="71"/>
      <c r="AS855" s="71"/>
      <c r="AT855" s="71"/>
      <c r="AU855" s="71"/>
      <c r="AV855" s="71"/>
      <c r="AW855" s="71"/>
      <c r="AX855" s="71"/>
      <c r="AY855" s="71"/>
      <c r="AZ855" s="71"/>
      <c r="BA855" s="71"/>
      <c r="BB855" s="71"/>
    </row>
    <row r="856" spans="1:54" ht="20">
      <c r="A856" s="71"/>
      <c r="B856" s="71"/>
      <c r="C856" s="71"/>
      <c r="D856" s="71"/>
      <c r="E856" s="71"/>
      <c r="F856" s="71"/>
      <c r="G856" s="71"/>
      <c r="H856" s="71"/>
      <c r="I856" s="71"/>
      <c r="J856" s="71"/>
      <c r="K856" s="71"/>
      <c r="L856" s="71"/>
      <c r="M856" s="71"/>
      <c r="N856" s="91"/>
      <c r="O856" s="91"/>
      <c r="P856" s="91"/>
      <c r="Q856" s="91"/>
      <c r="R856" s="91"/>
      <c r="S856" s="91"/>
      <c r="T856" s="71"/>
      <c r="U856" s="71"/>
      <c r="V856" s="71"/>
      <c r="W856" s="71"/>
      <c r="X856" s="71"/>
      <c r="Y856" s="71"/>
      <c r="Z856" s="71"/>
      <c r="AA856" s="71"/>
      <c r="AB856" s="71"/>
      <c r="AC856" s="71"/>
      <c r="AD856" s="71"/>
      <c r="AE856" s="71"/>
      <c r="AF856" s="71"/>
      <c r="AG856" s="71"/>
      <c r="AH856" s="71"/>
      <c r="AI856" s="71"/>
      <c r="AJ856" s="71"/>
      <c r="AK856" s="71"/>
      <c r="AL856" s="71"/>
      <c r="AM856" s="71"/>
      <c r="AN856" s="71"/>
      <c r="AO856" s="71"/>
      <c r="AP856" s="71"/>
      <c r="AQ856" s="71"/>
      <c r="AR856" s="71"/>
      <c r="AS856" s="71"/>
      <c r="AT856" s="71"/>
      <c r="AU856" s="71"/>
      <c r="AV856" s="71"/>
      <c r="AW856" s="71"/>
      <c r="AX856" s="71"/>
      <c r="AY856" s="71"/>
      <c r="AZ856" s="71"/>
      <c r="BA856" s="71"/>
      <c r="BB856" s="71"/>
    </row>
    <row r="857" spans="1:54" ht="20">
      <c r="A857" s="71"/>
      <c r="B857" s="71"/>
      <c r="C857" s="71"/>
      <c r="D857" s="71"/>
      <c r="E857" s="71"/>
      <c r="F857" s="71"/>
      <c r="G857" s="71"/>
      <c r="H857" s="71"/>
      <c r="I857" s="71"/>
      <c r="J857" s="71"/>
      <c r="K857" s="71"/>
      <c r="L857" s="71"/>
      <c r="M857" s="71"/>
      <c r="N857" s="91"/>
      <c r="O857" s="91"/>
      <c r="P857" s="91"/>
      <c r="Q857" s="91"/>
      <c r="R857" s="91"/>
      <c r="S857" s="91"/>
      <c r="T857" s="71"/>
      <c r="U857" s="71"/>
      <c r="V857" s="71"/>
      <c r="W857" s="71"/>
      <c r="X857" s="71"/>
      <c r="Y857" s="71"/>
      <c r="Z857" s="71"/>
      <c r="AA857" s="71"/>
      <c r="AB857" s="71"/>
      <c r="AC857" s="71"/>
      <c r="AD857" s="71"/>
      <c r="AE857" s="71"/>
      <c r="AF857" s="71"/>
      <c r="AG857" s="71"/>
      <c r="AH857" s="71"/>
      <c r="AI857" s="71"/>
      <c r="AJ857" s="71"/>
      <c r="AK857" s="71"/>
      <c r="AL857" s="71"/>
      <c r="AM857" s="71"/>
      <c r="AN857" s="71"/>
      <c r="AO857" s="71"/>
      <c r="AP857" s="71"/>
      <c r="AQ857" s="71"/>
      <c r="AR857" s="71"/>
      <c r="AS857" s="71"/>
      <c r="AT857" s="71"/>
      <c r="AU857" s="71"/>
      <c r="AV857" s="71"/>
      <c r="AW857" s="71"/>
      <c r="AX857" s="71"/>
      <c r="AY857" s="71"/>
      <c r="AZ857" s="71"/>
      <c r="BA857" s="71"/>
      <c r="BB857" s="71"/>
    </row>
    <row r="858" spans="1:54" ht="20">
      <c r="A858" s="71"/>
      <c r="B858" s="71"/>
      <c r="C858" s="71"/>
      <c r="D858" s="71"/>
      <c r="E858" s="71"/>
      <c r="F858" s="71"/>
      <c r="G858" s="71"/>
      <c r="H858" s="71"/>
      <c r="I858" s="71"/>
      <c r="J858" s="71"/>
      <c r="K858" s="71"/>
      <c r="L858" s="71"/>
      <c r="M858" s="71"/>
      <c r="N858" s="91"/>
      <c r="O858" s="91"/>
      <c r="P858" s="91"/>
      <c r="Q858" s="91"/>
      <c r="R858" s="91"/>
      <c r="S858" s="91"/>
      <c r="T858" s="71"/>
      <c r="U858" s="71"/>
      <c r="V858" s="71"/>
      <c r="W858" s="71"/>
      <c r="X858" s="71"/>
      <c r="Y858" s="71"/>
      <c r="Z858" s="71"/>
      <c r="AA858" s="71"/>
      <c r="AB858" s="71"/>
      <c r="AC858" s="71"/>
      <c r="AD858" s="71"/>
      <c r="AE858" s="71"/>
      <c r="AF858" s="71"/>
      <c r="AG858" s="71"/>
      <c r="AH858" s="71"/>
      <c r="AI858" s="71"/>
      <c r="AJ858" s="71"/>
      <c r="AK858" s="71"/>
      <c r="AL858" s="71"/>
      <c r="AM858" s="71"/>
      <c r="AN858" s="71"/>
      <c r="AO858" s="71"/>
      <c r="AP858" s="71"/>
      <c r="AQ858" s="71"/>
      <c r="AR858" s="71"/>
      <c r="AS858" s="71"/>
      <c r="AT858" s="71"/>
      <c r="AU858" s="71"/>
      <c r="AV858" s="71"/>
      <c r="AW858" s="71"/>
      <c r="AX858" s="71"/>
      <c r="AY858" s="71"/>
      <c r="AZ858" s="71"/>
      <c r="BA858" s="71"/>
      <c r="BB858" s="71"/>
    </row>
    <row r="859" spans="1:54" ht="20">
      <c r="A859" s="71"/>
      <c r="B859" s="71"/>
      <c r="C859" s="71"/>
      <c r="D859" s="71"/>
      <c r="E859" s="71"/>
      <c r="F859" s="71"/>
      <c r="G859" s="71"/>
      <c r="H859" s="71"/>
      <c r="I859" s="71"/>
      <c r="J859" s="71"/>
      <c r="K859" s="71"/>
      <c r="L859" s="71"/>
      <c r="M859" s="71"/>
      <c r="N859" s="91"/>
      <c r="O859" s="91"/>
      <c r="P859" s="91"/>
      <c r="Q859" s="91"/>
      <c r="R859" s="91"/>
      <c r="S859" s="91"/>
      <c r="T859" s="71"/>
      <c r="U859" s="71"/>
      <c r="V859" s="71"/>
      <c r="W859" s="71"/>
      <c r="X859" s="71"/>
      <c r="Y859" s="71"/>
      <c r="Z859" s="71"/>
      <c r="AA859" s="71"/>
      <c r="AB859" s="71"/>
      <c r="AC859" s="71"/>
      <c r="AD859" s="71"/>
      <c r="AE859" s="71"/>
      <c r="AF859" s="71"/>
      <c r="AG859" s="71"/>
      <c r="AH859" s="71"/>
      <c r="AI859" s="71"/>
      <c r="AJ859" s="71"/>
      <c r="AK859" s="71"/>
      <c r="AL859" s="71"/>
      <c r="AM859" s="71"/>
      <c r="AN859" s="71"/>
      <c r="AO859" s="71"/>
      <c r="AP859" s="71"/>
      <c r="AQ859" s="71"/>
      <c r="AR859" s="71"/>
      <c r="AS859" s="71"/>
      <c r="AT859" s="71"/>
      <c r="AU859" s="71"/>
      <c r="AV859" s="71"/>
      <c r="AW859" s="71"/>
      <c r="AX859" s="71"/>
      <c r="AY859" s="71"/>
      <c r="AZ859" s="71"/>
      <c r="BA859" s="71"/>
      <c r="BB859" s="71"/>
    </row>
    <row r="860" spans="1:54" ht="20">
      <c r="A860" s="71"/>
      <c r="B860" s="71"/>
      <c r="C860" s="71"/>
      <c r="D860" s="71"/>
      <c r="E860" s="71"/>
      <c r="F860" s="71"/>
      <c r="G860" s="71"/>
      <c r="H860" s="71"/>
      <c r="I860" s="71"/>
      <c r="J860" s="71"/>
      <c r="K860" s="71"/>
      <c r="L860" s="71"/>
      <c r="M860" s="71"/>
      <c r="N860" s="91"/>
      <c r="O860" s="91"/>
      <c r="P860" s="91"/>
      <c r="Q860" s="91"/>
      <c r="R860" s="91"/>
      <c r="S860" s="91"/>
      <c r="T860" s="71"/>
      <c r="U860" s="71"/>
      <c r="V860" s="71"/>
      <c r="W860" s="71"/>
      <c r="X860" s="71"/>
      <c r="Y860" s="71"/>
      <c r="Z860" s="71"/>
      <c r="AA860" s="71"/>
      <c r="AB860" s="71"/>
      <c r="AC860" s="71"/>
      <c r="AD860" s="71"/>
      <c r="AE860" s="71"/>
      <c r="AF860" s="71"/>
      <c r="AG860" s="71"/>
      <c r="AH860" s="71"/>
      <c r="AI860" s="71"/>
      <c r="AJ860" s="71"/>
      <c r="AK860" s="71"/>
      <c r="AL860" s="71"/>
      <c r="AM860" s="71"/>
      <c r="AN860" s="71"/>
      <c r="AO860" s="71"/>
      <c r="AP860" s="71"/>
      <c r="AQ860" s="71"/>
      <c r="AR860" s="71"/>
      <c r="AS860" s="71"/>
      <c r="AT860" s="71"/>
      <c r="AU860" s="71"/>
      <c r="AV860" s="71"/>
      <c r="AW860" s="71"/>
      <c r="AX860" s="71"/>
      <c r="AY860" s="71"/>
      <c r="AZ860" s="71"/>
      <c r="BA860" s="71"/>
      <c r="BB860" s="71"/>
    </row>
    <row r="861" spans="1:54" ht="20">
      <c r="A861" s="71"/>
      <c r="B861" s="71"/>
      <c r="C861" s="71"/>
      <c r="D861" s="71"/>
      <c r="E861" s="71"/>
      <c r="F861" s="71"/>
      <c r="G861" s="71"/>
      <c r="H861" s="71"/>
      <c r="I861" s="71"/>
      <c r="J861" s="71"/>
      <c r="K861" s="71"/>
      <c r="L861" s="71"/>
      <c r="M861" s="71"/>
      <c r="N861" s="91"/>
      <c r="O861" s="91"/>
      <c r="P861" s="91"/>
      <c r="Q861" s="91"/>
      <c r="R861" s="91"/>
      <c r="S861" s="91"/>
      <c r="T861" s="71"/>
      <c r="U861" s="71"/>
      <c r="V861" s="71"/>
      <c r="W861" s="71"/>
      <c r="X861" s="71"/>
      <c r="Y861" s="71"/>
      <c r="Z861" s="71"/>
      <c r="AA861" s="71"/>
      <c r="AB861" s="71"/>
      <c r="AC861" s="71"/>
      <c r="AD861" s="71"/>
      <c r="AE861" s="71"/>
      <c r="AF861" s="71"/>
      <c r="AG861" s="71"/>
      <c r="AH861" s="71"/>
      <c r="AI861" s="71"/>
      <c r="AJ861" s="71"/>
      <c r="AK861" s="71"/>
      <c r="AL861" s="71"/>
      <c r="AM861" s="71"/>
      <c r="AN861" s="71"/>
      <c r="AO861" s="71"/>
      <c r="AP861" s="71"/>
      <c r="AQ861" s="71"/>
      <c r="AR861" s="71"/>
      <c r="AS861" s="71"/>
      <c r="AT861" s="71"/>
      <c r="AU861" s="71"/>
      <c r="AV861" s="71"/>
      <c r="AW861" s="71"/>
      <c r="AX861" s="71"/>
      <c r="AY861" s="71"/>
      <c r="AZ861" s="71"/>
      <c r="BA861" s="71"/>
      <c r="BB861" s="71"/>
    </row>
    <row r="862" spans="1:54" ht="20">
      <c r="A862" s="71"/>
      <c r="B862" s="71"/>
      <c r="C862" s="71"/>
      <c r="D862" s="71"/>
      <c r="E862" s="71"/>
      <c r="F862" s="71"/>
      <c r="G862" s="71"/>
      <c r="H862" s="71"/>
      <c r="I862" s="71"/>
      <c r="J862" s="71"/>
      <c r="K862" s="71"/>
      <c r="L862" s="71"/>
      <c r="M862" s="71"/>
      <c r="N862" s="91"/>
      <c r="O862" s="91"/>
      <c r="P862" s="91"/>
      <c r="Q862" s="91"/>
      <c r="R862" s="91"/>
      <c r="S862" s="91"/>
      <c r="T862" s="71"/>
      <c r="U862" s="71"/>
      <c r="V862" s="71"/>
      <c r="W862" s="71"/>
      <c r="X862" s="71"/>
      <c r="Y862" s="71"/>
      <c r="Z862" s="71"/>
      <c r="AA862" s="71"/>
      <c r="AB862" s="71"/>
      <c r="AC862" s="71"/>
      <c r="AD862" s="71"/>
      <c r="AE862" s="71"/>
      <c r="AF862" s="71"/>
      <c r="AG862" s="71"/>
      <c r="AH862" s="71"/>
      <c r="AI862" s="71"/>
      <c r="AJ862" s="71"/>
      <c r="AK862" s="71"/>
      <c r="AL862" s="71"/>
      <c r="AM862" s="71"/>
      <c r="AN862" s="71"/>
      <c r="AO862" s="71"/>
      <c r="AP862" s="71"/>
      <c r="AQ862" s="71"/>
      <c r="AR862" s="71"/>
      <c r="AS862" s="71"/>
      <c r="AT862" s="71"/>
      <c r="AU862" s="71"/>
      <c r="AV862" s="71"/>
      <c r="AW862" s="71"/>
      <c r="AX862" s="71"/>
      <c r="AY862" s="71"/>
      <c r="AZ862" s="71"/>
      <c r="BA862" s="71"/>
      <c r="BB862" s="71"/>
    </row>
    <row r="863" spans="1:54" ht="20">
      <c r="A863" s="71"/>
      <c r="B863" s="71"/>
      <c r="C863" s="71"/>
      <c r="D863" s="71"/>
      <c r="E863" s="71"/>
      <c r="F863" s="71"/>
      <c r="G863" s="71"/>
      <c r="H863" s="71"/>
      <c r="I863" s="71"/>
      <c r="J863" s="71"/>
      <c r="K863" s="71"/>
      <c r="L863" s="71"/>
      <c r="M863" s="71"/>
      <c r="N863" s="91"/>
      <c r="O863" s="91"/>
      <c r="P863" s="91"/>
      <c r="Q863" s="91"/>
      <c r="R863" s="91"/>
      <c r="S863" s="91"/>
      <c r="T863" s="71"/>
      <c r="U863" s="71"/>
      <c r="V863" s="71"/>
      <c r="W863" s="71"/>
      <c r="X863" s="71"/>
      <c r="Y863" s="71"/>
      <c r="Z863" s="71"/>
      <c r="AA863" s="71"/>
      <c r="AB863" s="71"/>
      <c r="AC863" s="71"/>
      <c r="AD863" s="71"/>
      <c r="AE863" s="71"/>
      <c r="AF863" s="71"/>
      <c r="AG863" s="71"/>
      <c r="AH863" s="71"/>
      <c r="AI863" s="71"/>
      <c r="AJ863" s="71"/>
      <c r="AK863" s="71"/>
      <c r="AL863" s="71"/>
      <c r="AM863" s="71"/>
      <c r="AN863" s="71"/>
      <c r="AO863" s="71"/>
      <c r="AP863" s="71"/>
      <c r="AQ863" s="71"/>
      <c r="AR863" s="71"/>
      <c r="AS863" s="71"/>
      <c r="AT863" s="71"/>
      <c r="AU863" s="71"/>
      <c r="AV863" s="71"/>
      <c r="AW863" s="71"/>
      <c r="AX863" s="71"/>
      <c r="AY863" s="71"/>
      <c r="AZ863" s="71"/>
      <c r="BA863" s="71"/>
      <c r="BB863" s="71"/>
    </row>
    <row r="864" spans="1:54" ht="20">
      <c r="A864" s="71"/>
      <c r="B864" s="71"/>
      <c r="C864" s="71"/>
      <c r="D864" s="71"/>
      <c r="E864" s="71"/>
      <c r="F864" s="71"/>
      <c r="G864" s="71"/>
      <c r="H864" s="71"/>
      <c r="I864" s="71"/>
      <c r="J864" s="71"/>
      <c r="K864" s="71"/>
      <c r="L864" s="71"/>
      <c r="M864" s="71"/>
      <c r="N864" s="91"/>
      <c r="O864" s="91"/>
      <c r="P864" s="91"/>
      <c r="Q864" s="91"/>
      <c r="R864" s="91"/>
      <c r="S864" s="91"/>
      <c r="T864" s="71"/>
      <c r="U864" s="71"/>
      <c r="V864" s="71"/>
      <c r="W864" s="71"/>
      <c r="X864" s="71"/>
      <c r="Y864" s="71"/>
      <c r="Z864" s="71"/>
      <c r="AA864" s="71"/>
      <c r="AB864" s="71"/>
      <c r="AC864" s="71"/>
      <c r="AD864" s="71"/>
      <c r="AE864" s="71"/>
      <c r="AF864" s="71"/>
      <c r="AG864" s="71"/>
      <c r="AH864" s="71"/>
      <c r="AI864" s="71"/>
      <c r="AJ864" s="71"/>
      <c r="AK864" s="71"/>
      <c r="AL864" s="71"/>
      <c r="AM864" s="71"/>
      <c r="AN864" s="71"/>
      <c r="AO864" s="71"/>
      <c r="AP864" s="71"/>
      <c r="AQ864" s="71"/>
      <c r="AR864" s="71"/>
      <c r="AS864" s="71"/>
      <c r="AT864" s="71"/>
      <c r="AU864" s="71"/>
      <c r="AV864" s="71"/>
      <c r="AW864" s="71"/>
      <c r="AX864" s="71"/>
      <c r="AY864" s="71"/>
      <c r="AZ864" s="71"/>
      <c r="BA864" s="71"/>
      <c r="BB864" s="71"/>
    </row>
    <row r="865" spans="1:54" ht="20">
      <c r="A865" s="71"/>
      <c r="B865" s="71"/>
      <c r="C865" s="71"/>
      <c r="D865" s="71"/>
      <c r="E865" s="71"/>
      <c r="F865" s="71"/>
      <c r="G865" s="71"/>
      <c r="H865" s="71"/>
      <c r="I865" s="71"/>
      <c r="J865" s="71"/>
      <c r="K865" s="71"/>
      <c r="L865" s="71"/>
      <c r="M865" s="71"/>
      <c r="N865" s="91"/>
      <c r="O865" s="91"/>
      <c r="P865" s="91"/>
      <c r="Q865" s="91"/>
      <c r="R865" s="91"/>
      <c r="S865" s="91"/>
      <c r="T865" s="71"/>
      <c r="U865" s="71"/>
      <c r="V865" s="71"/>
      <c r="W865" s="71"/>
      <c r="X865" s="71"/>
      <c r="Y865" s="71"/>
      <c r="Z865" s="71"/>
      <c r="AA865" s="71"/>
      <c r="AB865" s="71"/>
      <c r="AC865" s="71"/>
      <c r="AD865" s="71"/>
      <c r="AE865" s="71"/>
      <c r="AF865" s="71"/>
      <c r="AG865" s="71"/>
      <c r="AH865" s="71"/>
      <c r="AI865" s="71"/>
      <c r="AJ865" s="71"/>
      <c r="AK865" s="71"/>
      <c r="AL865" s="71"/>
      <c r="AM865" s="71"/>
      <c r="AN865" s="71"/>
      <c r="AO865" s="71"/>
      <c r="AP865" s="71"/>
      <c r="AQ865" s="71"/>
      <c r="AR865" s="71"/>
      <c r="AS865" s="71"/>
      <c r="AT865" s="71"/>
      <c r="AU865" s="71"/>
      <c r="AV865" s="71"/>
      <c r="AW865" s="71"/>
      <c r="AX865" s="71"/>
      <c r="AY865" s="71"/>
      <c r="AZ865" s="71"/>
      <c r="BA865" s="71"/>
      <c r="BB865" s="71"/>
    </row>
    <row r="866" spans="1:54" ht="20">
      <c r="A866" s="71"/>
      <c r="B866" s="71"/>
      <c r="C866" s="71"/>
      <c r="D866" s="71"/>
      <c r="E866" s="71"/>
      <c r="F866" s="71"/>
      <c r="G866" s="71"/>
      <c r="H866" s="71"/>
      <c r="I866" s="71"/>
      <c r="J866" s="71"/>
      <c r="K866" s="71"/>
      <c r="L866" s="71"/>
      <c r="M866" s="71"/>
      <c r="N866" s="91"/>
      <c r="O866" s="91"/>
      <c r="P866" s="91"/>
      <c r="Q866" s="91"/>
      <c r="R866" s="91"/>
      <c r="S866" s="91"/>
      <c r="T866" s="71"/>
      <c r="U866" s="71"/>
      <c r="V866" s="71"/>
      <c r="W866" s="71"/>
      <c r="X866" s="71"/>
      <c r="Y866" s="71"/>
      <c r="Z866" s="71"/>
      <c r="AA866" s="71"/>
      <c r="AB866" s="71"/>
      <c r="AC866" s="71"/>
      <c r="AD866" s="71"/>
      <c r="AE866" s="71"/>
      <c r="AF866" s="71"/>
      <c r="AG866" s="71"/>
      <c r="AH866" s="71"/>
      <c r="AI866" s="71"/>
      <c r="AJ866" s="71"/>
      <c r="AK866" s="71"/>
      <c r="AL866" s="71"/>
      <c r="AM866" s="71"/>
      <c r="AN866" s="71"/>
      <c r="AO866" s="71"/>
      <c r="AP866" s="71"/>
      <c r="AQ866" s="71"/>
      <c r="AR866" s="71"/>
      <c r="AS866" s="71"/>
      <c r="AT866" s="71"/>
      <c r="AU866" s="71"/>
      <c r="AV866" s="71"/>
      <c r="AW866" s="71"/>
      <c r="AX866" s="71"/>
      <c r="AY866" s="71"/>
      <c r="AZ866" s="71"/>
      <c r="BA866" s="71"/>
      <c r="BB866" s="71"/>
    </row>
    <row r="867" spans="1:54" ht="20">
      <c r="A867" s="71"/>
      <c r="B867" s="71"/>
      <c r="C867" s="71"/>
      <c r="D867" s="71"/>
      <c r="E867" s="71"/>
      <c r="F867" s="71"/>
      <c r="G867" s="71"/>
      <c r="H867" s="71"/>
      <c r="I867" s="71"/>
      <c r="J867" s="71"/>
      <c r="K867" s="71"/>
      <c r="L867" s="71"/>
      <c r="M867" s="71"/>
      <c r="N867" s="91"/>
      <c r="O867" s="91"/>
      <c r="P867" s="91"/>
      <c r="Q867" s="91"/>
      <c r="R867" s="91"/>
      <c r="S867" s="91"/>
      <c r="T867" s="71"/>
      <c r="U867" s="71"/>
      <c r="V867" s="71"/>
      <c r="W867" s="71"/>
      <c r="X867" s="71"/>
      <c r="Y867" s="71"/>
      <c r="Z867" s="71"/>
      <c r="AA867" s="71"/>
      <c r="AB867" s="71"/>
      <c r="AC867" s="71"/>
      <c r="AD867" s="71"/>
      <c r="AE867" s="71"/>
      <c r="AF867" s="71"/>
      <c r="AG867" s="71"/>
      <c r="AH867" s="71"/>
      <c r="AI867" s="71"/>
      <c r="AJ867" s="71"/>
      <c r="AK867" s="71"/>
      <c r="AL867" s="71"/>
      <c r="AM867" s="71"/>
      <c r="AN867" s="71"/>
      <c r="AO867" s="71"/>
      <c r="AP867" s="71"/>
      <c r="AQ867" s="71"/>
      <c r="AR867" s="71"/>
      <c r="AS867" s="71"/>
      <c r="AT867" s="71"/>
      <c r="AU867" s="71"/>
      <c r="AV867" s="71"/>
      <c r="AW867" s="71"/>
      <c r="AX867" s="71"/>
      <c r="AY867" s="71"/>
      <c r="AZ867" s="71"/>
      <c r="BA867" s="71"/>
      <c r="BB867" s="71"/>
    </row>
    <row r="868" spans="1:54" ht="20">
      <c r="A868" s="71"/>
      <c r="B868" s="71"/>
      <c r="C868" s="71"/>
      <c r="D868" s="71"/>
      <c r="E868" s="71"/>
      <c r="F868" s="71"/>
      <c r="G868" s="71"/>
      <c r="H868" s="71"/>
      <c r="I868" s="71"/>
      <c r="J868" s="71"/>
      <c r="K868" s="71"/>
      <c r="L868" s="71"/>
      <c r="M868" s="71"/>
      <c r="N868" s="91"/>
      <c r="O868" s="91"/>
      <c r="P868" s="91"/>
      <c r="Q868" s="91"/>
      <c r="R868" s="91"/>
      <c r="S868" s="91"/>
      <c r="T868" s="71"/>
      <c r="U868" s="71"/>
      <c r="V868" s="71"/>
      <c r="W868" s="71"/>
      <c r="X868" s="71"/>
      <c r="Y868" s="71"/>
      <c r="Z868" s="71"/>
      <c r="AA868" s="71"/>
      <c r="AB868" s="71"/>
      <c r="AC868" s="71"/>
      <c r="AD868" s="71"/>
      <c r="AE868" s="71"/>
      <c r="AF868" s="71"/>
      <c r="AG868" s="71"/>
      <c r="AH868" s="71"/>
      <c r="AI868" s="71"/>
      <c r="AJ868" s="71"/>
      <c r="AK868" s="71"/>
      <c r="AL868" s="71"/>
      <c r="AM868" s="71"/>
      <c r="AN868" s="71"/>
      <c r="AO868" s="71"/>
      <c r="AP868" s="71"/>
      <c r="AQ868" s="71"/>
      <c r="AR868" s="71"/>
      <c r="AS868" s="71"/>
      <c r="AT868" s="71"/>
      <c r="AU868" s="71"/>
      <c r="AV868" s="71"/>
      <c r="AW868" s="71"/>
      <c r="AX868" s="71"/>
      <c r="AY868" s="71"/>
      <c r="AZ868" s="71"/>
      <c r="BA868" s="71"/>
      <c r="BB868" s="71"/>
    </row>
    <row r="869" spans="1:54" ht="20">
      <c r="A869" s="71"/>
      <c r="B869" s="71"/>
      <c r="C869" s="71"/>
      <c r="D869" s="71"/>
      <c r="E869" s="71"/>
      <c r="F869" s="71"/>
      <c r="G869" s="71"/>
      <c r="H869" s="71"/>
      <c r="I869" s="71"/>
      <c r="J869" s="71"/>
      <c r="K869" s="71"/>
      <c r="L869" s="71"/>
      <c r="M869" s="71"/>
      <c r="N869" s="91"/>
      <c r="O869" s="91"/>
      <c r="P869" s="91"/>
      <c r="Q869" s="91"/>
      <c r="R869" s="91"/>
      <c r="S869" s="91"/>
      <c r="T869" s="71"/>
      <c r="U869" s="71"/>
      <c r="V869" s="71"/>
      <c r="W869" s="71"/>
      <c r="X869" s="71"/>
      <c r="Y869" s="71"/>
      <c r="Z869" s="71"/>
      <c r="AA869" s="71"/>
      <c r="AB869" s="71"/>
      <c r="AC869" s="71"/>
      <c r="AD869" s="71"/>
      <c r="AE869" s="71"/>
      <c r="AF869" s="71"/>
      <c r="AG869" s="71"/>
      <c r="AH869" s="71"/>
      <c r="AI869" s="71"/>
      <c r="AJ869" s="71"/>
      <c r="AK869" s="71"/>
      <c r="AL869" s="71"/>
      <c r="AM869" s="71"/>
      <c r="AN869" s="71"/>
      <c r="AO869" s="71"/>
      <c r="AP869" s="71"/>
      <c r="AQ869" s="71"/>
      <c r="AR869" s="71"/>
      <c r="AS869" s="71"/>
      <c r="AT869" s="71"/>
      <c r="AU869" s="71"/>
      <c r="AV869" s="71"/>
      <c r="AW869" s="71"/>
      <c r="AX869" s="71"/>
      <c r="AY869" s="71"/>
      <c r="AZ869" s="71"/>
      <c r="BA869" s="71"/>
      <c r="BB869" s="71"/>
    </row>
    <row r="870" spans="1:54" ht="20">
      <c r="A870" s="71"/>
      <c r="B870" s="71"/>
      <c r="C870" s="71"/>
      <c r="D870" s="71"/>
      <c r="E870" s="71"/>
      <c r="F870" s="71"/>
      <c r="G870" s="71"/>
      <c r="H870" s="71"/>
      <c r="I870" s="71"/>
      <c r="J870" s="71"/>
      <c r="K870" s="71"/>
      <c r="L870" s="71"/>
      <c r="M870" s="71"/>
      <c r="N870" s="91"/>
      <c r="O870" s="91"/>
      <c r="P870" s="91"/>
      <c r="Q870" s="91"/>
      <c r="R870" s="91"/>
      <c r="S870" s="91"/>
      <c r="T870" s="71"/>
      <c r="U870" s="71"/>
      <c r="V870" s="71"/>
      <c r="W870" s="71"/>
      <c r="X870" s="71"/>
      <c r="Y870" s="71"/>
      <c r="Z870" s="71"/>
      <c r="AA870" s="71"/>
      <c r="AB870" s="71"/>
      <c r="AC870" s="71"/>
      <c r="AD870" s="71"/>
      <c r="AE870" s="71"/>
      <c r="AF870" s="71"/>
      <c r="AG870" s="71"/>
      <c r="AH870" s="71"/>
      <c r="AI870" s="71"/>
      <c r="AJ870" s="71"/>
      <c r="AK870" s="71"/>
      <c r="AL870" s="71"/>
      <c r="AM870" s="71"/>
      <c r="AN870" s="71"/>
      <c r="AO870" s="71"/>
      <c r="AP870" s="71"/>
      <c r="AQ870" s="71"/>
      <c r="AR870" s="71"/>
      <c r="AS870" s="71"/>
      <c r="AT870" s="71"/>
      <c r="AU870" s="71"/>
      <c r="AV870" s="71"/>
      <c r="AW870" s="71"/>
      <c r="AX870" s="71"/>
      <c r="AY870" s="71"/>
      <c r="AZ870" s="71"/>
      <c r="BA870" s="71"/>
      <c r="BB870" s="71"/>
    </row>
    <row r="871" spans="1:54" ht="20">
      <c r="A871" s="71"/>
      <c r="B871" s="71"/>
      <c r="C871" s="71"/>
      <c r="D871" s="71"/>
      <c r="E871" s="71"/>
      <c r="F871" s="71"/>
      <c r="G871" s="71"/>
      <c r="H871" s="71"/>
      <c r="I871" s="71"/>
      <c r="J871" s="71"/>
      <c r="K871" s="71"/>
      <c r="L871" s="71"/>
      <c r="M871" s="71"/>
      <c r="N871" s="91"/>
      <c r="O871" s="91"/>
      <c r="P871" s="91"/>
      <c r="Q871" s="91"/>
      <c r="R871" s="91"/>
      <c r="S871" s="91"/>
      <c r="T871" s="71"/>
      <c r="U871" s="71"/>
      <c r="V871" s="71"/>
      <c r="W871" s="71"/>
      <c r="X871" s="71"/>
      <c r="Y871" s="71"/>
      <c r="Z871" s="71"/>
      <c r="AA871" s="71"/>
      <c r="AB871" s="71"/>
      <c r="AC871" s="71"/>
      <c r="AD871" s="71"/>
      <c r="AE871" s="71"/>
      <c r="AF871" s="71"/>
      <c r="AG871" s="71"/>
      <c r="AH871" s="71"/>
      <c r="AI871" s="71"/>
      <c r="AJ871" s="71"/>
      <c r="AK871" s="71"/>
      <c r="AL871" s="71"/>
      <c r="AM871" s="71"/>
      <c r="AN871" s="71"/>
      <c r="AO871" s="71"/>
      <c r="AP871" s="71"/>
      <c r="AQ871" s="71"/>
      <c r="AR871" s="71"/>
      <c r="AS871" s="71"/>
      <c r="AT871" s="71"/>
      <c r="AU871" s="71"/>
      <c r="AV871" s="71"/>
      <c r="AW871" s="71"/>
      <c r="AX871" s="71"/>
      <c r="AY871" s="71"/>
      <c r="AZ871" s="71"/>
      <c r="BA871" s="71"/>
      <c r="BB871" s="71"/>
    </row>
    <row r="872" spans="1:54" ht="20">
      <c r="A872" s="71"/>
      <c r="B872" s="71"/>
      <c r="C872" s="71"/>
      <c r="D872" s="71"/>
      <c r="E872" s="71"/>
      <c r="F872" s="71"/>
      <c r="G872" s="71"/>
      <c r="H872" s="71"/>
      <c r="I872" s="71"/>
      <c r="J872" s="71"/>
      <c r="K872" s="71"/>
      <c r="L872" s="71"/>
      <c r="M872" s="71"/>
      <c r="N872" s="91"/>
      <c r="O872" s="91"/>
      <c r="P872" s="91"/>
      <c r="Q872" s="91"/>
      <c r="R872" s="91"/>
      <c r="S872" s="91"/>
      <c r="T872" s="71"/>
      <c r="U872" s="71"/>
      <c r="V872" s="71"/>
      <c r="W872" s="71"/>
      <c r="X872" s="71"/>
      <c r="Y872" s="71"/>
      <c r="Z872" s="71"/>
      <c r="AA872" s="71"/>
      <c r="AB872" s="71"/>
      <c r="AC872" s="71"/>
      <c r="AD872" s="71"/>
      <c r="AE872" s="71"/>
      <c r="AF872" s="71"/>
      <c r="AG872" s="71"/>
      <c r="AH872" s="71"/>
      <c r="AI872" s="71"/>
      <c r="AJ872" s="71"/>
      <c r="AK872" s="71"/>
      <c r="AL872" s="71"/>
      <c r="AM872" s="71"/>
      <c r="AN872" s="71"/>
      <c r="AO872" s="71"/>
      <c r="AP872" s="71"/>
      <c r="AQ872" s="71"/>
      <c r="AR872" s="71"/>
      <c r="AS872" s="71"/>
      <c r="AT872" s="71"/>
      <c r="AU872" s="71"/>
      <c r="AV872" s="71"/>
      <c r="AW872" s="71"/>
      <c r="AX872" s="71"/>
      <c r="AY872" s="71"/>
      <c r="AZ872" s="71"/>
      <c r="BA872" s="71"/>
      <c r="BB872" s="71"/>
    </row>
    <row r="873" spans="1:54" ht="20">
      <c r="A873" s="71"/>
      <c r="B873" s="71"/>
      <c r="C873" s="71"/>
      <c r="D873" s="71"/>
      <c r="E873" s="71"/>
      <c r="F873" s="71"/>
      <c r="G873" s="71"/>
      <c r="H873" s="71"/>
      <c r="I873" s="71"/>
      <c r="J873" s="71"/>
      <c r="K873" s="71"/>
      <c r="L873" s="71"/>
      <c r="M873" s="71"/>
      <c r="N873" s="91"/>
      <c r="O873" s="91"/>
      <c r="P873" s="91"/>
      <c r="Q873" s="91"/>
      <c r="R873" s="91"/>
      <c r="S873" s="91"/>
      <c r="T873" s="71"/>
      <c r="U873" s="71"/>
      <c r="V873" s="71"/>
      <c r="W873" s="71"/>
      <c r="X873" s="71"/>
      <c r="Y873" s="71"/>
      <c r="Z873" s="71"/>
      <c r="AA873" s="71"/>
      <c r="AB873" s="71"/>
      <c r="AC873" s="71"/>
      <c r="AD873" s="71"/>
      <c r="AE873" s="71"/>
      <c r="AF873" s="71"/>
      <c r="AG873" s="71"/>
      <c r="AH873" s="71"/>
      <c r="AI873" s="71"/>
      <c r="AJ873" s="71"/>
      <c r="AK873" s="71"/>
      <c r="AL873" s="71"/>
      <c r="AM873" s="71"/>
      <c r="AN873" s="71"/>
      <c r="AO873" s="71"/>
      <c r="AP873" s="71"/>
      <c r="AQ873" s="71"/>
      <c r="AR873" s="71"/>
      <c r="AS873" s="71"/>
      <c r="AT873" s="71"/>
      <c r="AU873" s="71"/>
      <c r="AV873" s="71"/>
      <c r="AW873" s="71"/>
      <c r="AX873" s="71"/>
      <c r="AY873" s="71"/>
      <c r="AZ873" s="71"/>
      <c r="BA873" s="71"/>
      <c r="BB873" s="71"/>
    </row>
    <row r="874" spans="1:54" ht="20">
      <c r="A874" s="71"/>
      <c r="B874" s="71"/>
      <c r="C874" s="71"/>
      <c r="D874" s="71"/>
      <c r="E874" s="71"/>
      <c r="F874" s="71"/>
      <c r="G874" s="71"/>
      <c r="H874" s="71"/>
      <c r="I874" s="71"/>
      <c r="J874" s="71"/>
      <c r="K874" s="71"/>
      <c r="L874" s="71"/>
      <c r="M874" s="71"/>
      <c r="N874" s="91"/>
      <c r="O874" s="91"/>
      <c r="P874" s="91"/>
      <c r="Q874" s="91"/>
      <c r="R874" s="91"/>
      <c r="S874" s="91"/>
      <c r="T874" s="71"/>
      <c r="U874" s="71"/>
      <c r="V874" s="71"/>
      <c r="W874" s="71"/>
      <c r="X874" s="71"/>
      <c r="Y874" s="71"/>
      <c r="Z874" s="71"/>
      <c r="AA874" s="71"/>
      <c r="AB874" s="71"/>
      <c r="AC874" s="71"/>
      <c r="AD874" s="71"/>
      <c r="AE874" s="71"/>
      <c r="AF874" s="71"/>
      <c r="AG874" s="71"/>
      <c r="AH874" s="71"/>
      <c r="AI874" s="71"/>
      <c r="AJ874" s="71"/>
      <c r="AK874" s="71"/>
      <c r="AL874" s="71"/>
      <c r="AM874" s="71"/>
      <c r="AN874" s="71"/>
      <c r="AO874" s="71"/>
      <c r="AP874" s="71"/>
      <c r="AQ874" s="71"/>
      <c r="AR874" s="71"/>
      <c r="AS874" s="71"/>
      <c r="AT874" s="71"/>
      <c r="AU874" s="71"/>
      <c r="AV874" s="71"/>
      <c r="AW874" s="71"/>
      <c r="AX874" s="71"/>
      <c r="AY874" s="71"/>
      <c r="AZ874" s="71"/>
      <c r="BA874" s="71"/>
      <c r="BB874" s="71"/>
    </row>
    <row r="875" spans="1:54" ht="20">
      <c r="A875" s="71"/>
      <c r="B875" s="71"/>
      <c r="C875" s="71"/>
      <c r="D875" s="71"/>
      <c r="E875" s="71"/>
      <c r="F875" s="71"/>
      <c r="G875" s="71"/>
      <c r="H875" s="71"/>
      <c r="I875" s="71"/>
      <c r="J875" s="71"/>
      <c r="K875" s="71"/>
      <c r="L875" s="71"/>
      <c r="M875" s="71"/>
      <c r="N875" s="91"/>
      <c r="O875" s="91"/>
      <c r="P875" s="91"/>
      <c r="Q875" s="91"/>
      <c r="R875" s="91"/>
      <c r="S875" s="91"/>
      <c r="T875" s="71"/>
      <c r="U875" s="71"/>
      <c r="V875" s="71"/>
      <c r="W875" s="71"/>
      <c r="X875" s="71"/>
      <c r="Y875" s="71"/>
      <c r="Z875" s="71"/>
      <c r="AA875" s="71"/>
      <c r="AB875" s="71"/>
      <c r="AC875" s="71"/>
      <c r="AD875" s="71"/>
      <c r="AE875" s="71"/>
      <c r="AF875" s="71"/>
      <c r="AG875" s="71"/>
      <c r="AH875" s="71"/>
      <c r="AI875" s="71"/>
      <c r="AJ875" s="71"/>
      <c r="AK875" s="71"/>
      <c r="AL875" s="71"/>
      <c r="AM875" s="71"/>
      <c r="AN875" s="71"/>
      <c r="AO875" s="71"/>
      <c r="AP875" s="71"/>
      <c r="AQ875" s="71"/>
      <c r="AR875" s="71"/>
      <c r="AS875" s="71"/>
      <c r="AT875" s="71"/>
      <c r="AU875" s="71"/>
      <c r="AV875" s="71"/>
      <c r="AW875" s="71"/>
      <c r="AX875" s="71"/>
      <c r="AY875" s="71"/>
      <c r="AZ875" s="71"/>
      <c r="BA875" s="71"/>
      <c r="BB875" s="71"/>
    </row>
    <row r="876" spans="1:54" ht="20">
      <c r="A876" s="71"/>
      <c r="B876" s="71"/>
      <c r="C876" s="71"/>
      <c r="D876" s="71"/>
      <c r="E876" s="71"/>
      <c r="F876" s="71"/>
      <c r="G876" s="71"/>
      <c r="H876" s="71"/>
      <c r="I876" s="71"/>
      <c r="J876" s="71"/>
      <c r="K876" s="71"/>
      <c r="L876" s="71"/>
      <c r="M876" s="71"/>
      <c r="N876" s="91"/>
      <c r="O876" s="91"/>
      <c r="P876" s="91"/>
      <c r="Q876" s="91"/>
      <c r="R876" s="91"/>
      <c r="S876" s="91"/>
      <c r="T876" s="71"/>
      <c r="U876" s="71"/>
      <c r="V876" s="71"/>
      <c r="W876" s="71"/>
      <c r="X876" s="71"/>
      <c r="Y876" s="71"/>
      <c r="Z876" s="71"/>
      <c r="AA876" s="71"/>
      <c r="AB876" s="71"/>
      <c r="AC876" s="71"/>
      <c r="AD876" s="71"/>
      <c r="AE876" s="71"/>
      <c r="AF876" s="71"/>
      <c r="AG876" s="71"/>
      <c r="AH876" s="71"/>
      <c r="AI876" s="71"/>
      <c r="AJ876" s="71"/>
      <c r="AK876" s="71"/>
      <c r="AL876" s="71"/>
      <c r="AM876" s="71"/>
      <c r="AN876" s="71"/>
      <c r="AO876" s="71"/>
      <c r="AP876" s="71"/>
      <c r="AQ876" s="71"/>
      <c r="AR876" s="71"/>
      <c r="AS876" s="71"/>
      <c r="AT876" s="71"/>
      <c r="AU876" s="71"/>
      <c r="AV876" s="71"/>
      <c r="AW876" s="71"/>
      <c r="AX876" s="71"/>
      <c r="AY876" s="71"/>
      <c r="AZ876" s="71"/>
      <c r="BA876" s="71"/>
      <c r="BB876" s="71"/>
    </row>
    <row r="877" spans="1:54" ht="20">
      <c r="A877" s="71"/>
      <c r="B877" s="71"/>
      <c r="C877" s="71"/>
      <c r="D877" s="71"/>
      <c r="E877" s="71"/>
      <c r="F877" s="71"/>
      <c r="G877" s="71"/>
      <c r="H877" s="71"/>
      <c r="I877" s="71"/>
      <c r="J877" s="71"/>
      <c r="K877" s="71"/>
      <c r="L877" s="71"/>
      <c r="M877" s="71"/>
      <c r="N877" s="91"/>
      <c r="O877" s="91"/>
      <c r="P877" s="91"/>
      <c r="Q877" s="91"/>
      <c r="R877" s="91"/>
      <c r="S877" s="91"/>
      <c r="T877" s="71"/>
      <c r="U877" s="71"/>
      <c r="V877" s="71"/>
      <c r="W877" s="71"/>
      <c r="X877" s="71"/>
      <c r="Y877" s="71"/>
      <c r="Z877" s="71"/>
      <c r="AA877" s="71"/>
      <c r="AB877" s="71"/>
      <c r="AC877" s="71"/>
      <c r="AD877" s="71"/>
      <c r="AE877" s="71"/>
      <c r="AF877" s="71"/>
      <c r="AG877" s="71"/>
      <c r="AH877" s="71"/>
      <c r="AI877" s="71"/>
      <c r="AJ877" s="71"/>
      <c r="AK877" s="71"/>
      <c r="AL877" s="71"/>
      <c r="AM877" s="71"/>
      <c r="AN877" s="71"/>
      <c r="AO877" s="71"/>
      <c r="AP877" s="71"/>
      <c r="AQ877" s="71"/>
      <c r="AR877" s="71"/>
      <c r="AS877" s="71"/>
      <c r="AT877" s="71"/>
      <c r="AU877" s="71"/>
      <c r="AV877" s="71"/>
      <c r="AW877" s="71"/>
      <c r="AX877" s="71"/>
      <c r="AY877" s="71"/>
      <c r="AZ877" s="71"/>
      <c r="BA877" s="71"/>
      <c r="BB877" s="71"/>
    </row>
    <row r="878" spans="1:54" ht="20">
      <c r="A878" s="71"/>
      <c r="B878" s="71"/>
      <c r="C878" s="71"/>
      <c r="D878" s="71"/>
      <c r="E878" s="71"/>
      <c r="F878" s="71"/>
      <c r="G878" s="71"/>
      <c r="H878" s="71"/>
      <c r="I878" s="71"/>
      <c r="J878" s="71"/>
      <c r="K878" s="71"/>
      <c r="L878" s="71"/>
      <c r="M878" s="71"/>
      <c r="N878" s="91"/>
      <c r="O878" s="91"/>
      <c r="P878" s="91"/>
      <c r="Q878" s="91"/>
      <c r="R878" s="91"/>
      <c r="S878" s="91"/>
      <c r="T878" s="71"/>
      <c r="U878" s="71"/>
      <c r="V878" s="71"/>
      <c r="W878" s="71"/>
      <c r="X878" s="71"/>
      <c r="Y878" s="71"/>
      <c r="Z878" s="71"/>
      <c r="AA878" s="71"/>
      <c r="AB878" s="71"/>
      <c r="AC878" s="71"/>
      <c r="AD878" s="71"/>
      <c r="AE878" s="71"/>
      <c r="AF878" s="71"/>
      <c r="AG878" s="71"/>
      <c r="AH878" s="71"/>
      <c r="AI878" s="71"/>
      <c r="AJ878" s="71"/>
      <c r="AK878" s="71"/>
      <c r="AL878" s="71"/>
      <c r="AM878" s="71"/>
      <c r="AN878" s="71"/>
      <c r="AO878" s="71"/>
      <c r="AP878" s="71"/>
      <c r="AQ878" s="71"/>
      <c r="AR878" s="71"/>
      <c r="AS878" s="71"/>
      <c r="AT878" s="71"/>
      <c r="AU878" s="71"/>
      <c r="AV878" s="71"/>
      <c r="AW878" s="71"/>
      <c r="AX878" s="71"/>
      <c r="AY878" s="71"/>
      <c r="AZ878" s="71"/>
      <c r="BA878" s="71"/>
      <c r="BB878" s="71"/>
    </row>
    <row r="879" spans="1:54" ht="20">
      <c r="A879" s="71"/>
      <c r="B879" s="71"/>
      <c r="C879" s="71"/>
      <c r="D879" s="71"/>
      <c r="E879" s="71"/>
      <c r="F879" s="71"/>
      <c r="G879" s="71"/>
      <c r="H879" s="71"/>
      <c r="I879" s="71"/>
      <c r="J879" s="71"/>
      <c r="K879" s="71"/>
      <c r="L879" s="71"/>
      <c r="M879" s="71"/>
      <c r="N879" s="91"/>
      <c r="O879" s="91"/>
      <c r="P879" s="91"/>
      <c r="Q879" s="91"/>
      <c r="R879" s="91"/>
      <c r="S879" s="91"/>
      <c r="T879" s="71"/>
      <c r="U879" s="71"/>
      <c r="V879" s="71"/>
      <c r="W879" s="71"/>
      <c r="X879" s="71"/>
      <c r="Y879" s="71"/>
      <c r="Z879" s="71"/>
      <c r="AA879" s="71"/>
      <c r="AB879" s="71"/>
      <c r="AC879" s="71"/>
      <c r="AD879" s="71"/>
      <c r="AE879" s="71"/>
      <c r="AF879" s="71"/>
      <c r="AG879" s="71"/>
      <c r="AH879" s="71"/>
      <c r="AI879" s="71"/>
      <c r="AJ879" s="71"/>
      <c r="AK879" s="71"/>
      <c r="AL879" s="71"/>
      <c r="AM879" s="71"/>
      <c r="AN879" s="71"/>
      <c r="AO879" s="71"/>
      <c r="AP879" s="71"/>
      <c r="AQ879" s="71"/>
      <c r="AR879" s="71"/>
      <c r="AS879" s="71"/>
      <c r="AT879" s="71"/>
      <c r="AU879" s="71"/>
      <c r="AV879" s="71"/>
      <c r="AW879" s="71"/>
      <c r="AX879" s="71"/>
      <c r="AY879" s="71"/>
      <c r="AZ879" s="71"/>
      <c r="BA879" s="71"/>
      <c r="BB879" s="71"/>
    </row>
    <row r="880" spans="1:54" ht="20">
      <c r="A880" s="71"/>
      <c r="B880" s="71"/>
      <c r="C880" s="71"/>
      <c r="D880" s="71"/>
      <c r="E880" s="71"/>
      <c r="F880" s="71"/>
      <c r="G880" s="71"/>
      <c r="H880" s="71"/>
      <c r="I880" s="71"/>
      <c r="J880" s="71"/>
      <c r="K880" s="71"/>
      <c r="L880" s="71"/>
      <c r="M880" s="71"/>
      <c r="N880" s="91"/>
      <c r="O880" s="91"/>
      <c r="P880" s="91"/>
      <c r="Q880" s="91"/>
      <c r="R880" s="91"/>
      <c r="S880" s="91"/>
      <c r="T880" s="71"/>
      <c r="U880" s="71"/>
      <c r="V880" s="71"/>
      <c r="W880" s="71"/>
      <c r="X880" s="71"/>
      <c r="Y880" s="71"/>
      <c r="Z880" s="71"/>
      <c r="AA880" s="71"/>
      <c r="AB880" s="71"/>
      <c r="AC880" s="71"/>
      <c r="AD880" s="71"/>
      <c r="AE880" s="71"/>
      <c r="AF880" s="71"/>
      <c r="AG880" s="71"/>
      <c r="AH880" s="71"/>
      <c r="AI880" s="71"/>
      <c r="AJ880" s="71"/>
      <c r="AK880" s="71"/>
      <c r="AL880" s="71"/>
      <c r="AM880" s="71"/>
      <c r="AN880" s="71"/>
      <c r="AO880" s="71"/>
      <c r="AP880" s="71"/>
      <c r="AQ880" s="71"/>
      <c r="AR880" s="71"/>
      <c r="AS880" s="71"/>
      <c r="AT880" s="71"/>
      <c r="AU880" s="71"/>
      <c r="AV880" s="71"/>
      <c r="AW880" s="71"/>
      <c r="AX880" s="71"/>
      <c r="AY880" s="71"/>
      <c r="AZ880" s="71"/>
      <c r="BA880" s="71"/>
      <c r="BB880" s="71"/>
    </row>
    <row r="881" spans="1:54" ht="20">
      <c r="A881" s="71"/>
      <c r="B881" s="71"/>
      <c r="C881" s="71"/>
      <c r="D881" s="71"/>
      <c r="E881" s="71"/>
      <c r="F881" s="71"/>
      <c r="G881" s="71"/>
      <c r="H881" s="71"/>
      <c r="I881" s="71"/>
      <c r="J881" s="71"/>
      <c r="K881" s="71"/>
      <c r="L881" s="71"/>
      <c r="M881" s="71"/>
      <c r="N881" s="91"/>
      <c r="O881" s="91"/>
      <c r="P881" s="91"/>
      <c r="Q881" s="91"/>
      <c r="R881" s="91"/>
      <c r="S881" s="91"/>
      <c r="T881" s="71"/>
      <c r="U881" s="71"/>
      <c r="V881" s="71"/>
      <c r="W881" s="71"/>
      <c r="X881" s="71"/>
      <c r="Y881" s="71"/>
      <c r="Z881" s="71"/>
      <c r="AA881" s="71"/>
      <c r="AB881" s="71"/>
      <c r="AC881" s="71"/>
      <c r="AD881" s="71"/>
      <c r="AE881" s="71"/>
      <c r="AF881" s="71"/>
      <c r="AG881" s="71"/>
      <c r="AH881" s="71"/>
      <c r="AI881" s="71"/>
      <c r="AJ881" s="71"/>
      <c r="AK881" s="71"/>
      <c r="AL881" s="71"/>
      <c r="AM881" s="71"/>
      <c r="AN881" s="71"/>
      <c r="AO881" s="71"/>
      <c r="AP881" s="71"/>
      <c r="AQ881" s="71"/>
      <c r="AR881" s="71"/>
      <c r="AS881" s="71"/>
      <c r="AT881" s="71"/>
      <c r="AU881" s="71"/>
      <c r="AV881" s="71"/>
      <c r="AW881" s="71"/>
      <c r="AX881" s="71"/>
      <c r="AY881" s="71"/>
      <c r="AZ881" s="71"/>
      <c r="BA881" s="71"/>
      <c r="BB881" s="71"/>
    </row>
    <row r="882" spans="1:54" ht="20">
      <c r="A882" s="71"/>
      <c r="B882" s="71"/>
      <c r="C882" s="71"/>
      <c r="D882" s="71"/>
      <c r="E882" s="71"/>
      <c r="F882" s="71"/>
      <c r="G882" s="71"/>
      <c r="H882" s="71"/>
      <c r="I882" s="71"/>
      <c r="J882" s="71"/>
      <c r="K882" s="71"/>
      <c r="L882" s="71"/>
      <c r="M882" s="71"/>
      <c r="N882" s="91"/>
      <c r="O882" s="91"/>
      <c r="P882" s="91"/>
      <c r="Q882" s="91"/>
      <c r="R882" s="91"/>
      <c r="S882" s="91"/>
      <c r="T882" s="71"/>
      <c r="U882" s="71"/>
      <c r="V882" s="71"/>
      <c r="W882" s="71"/>
      <c r="X882" s="71"/>
      <c r="Y882" s="71"/>
      <c r="Z882" s="71"/>
      <c r="AA882" s="71"/>
      <c r="AB882" s="71"/>
      <c r="AC882" s="71"/>
      <c r="AD882" s="71"/>
      <c r="AE882" s="71"/>
      <c r="AF882" s="71"/>
      <c r="AG882" s="71"/>
      <c r="AH882" s="71"/>
      <c r="AI882" s="71"/>
      <c r="AJ882" s="71"/>
      <c r="AK882" s="71"/>
      <c r="AL882" s="71"/>
      <c r="AM882" s="71"/>
      <c r="AN882" s="71"/>
      <c r="AO882" s="71"/>
      <c r="AP882" s="71"/>
      <c r="AQ882" s="71"/>
      <c r="AR882" s="71"/>
      <c r="AS882" s="71"/>
      <c r="AT882" s="71"/>
      <c r="AU882" s="71"/>
      <c r="AV882" s="71"/>
      <c r="AW882" s="71"/>
      <c r="AX882" s="71"/>
      <c r="AY882" s="71"/>
      <c r="AZ882" s="71"/>
      <c r="BA882" s="71"/>
      <c r="BB882" s="71"/>
    </row>
    <row r="883" spans="1:54" ht="20">
      <c r="A883" s="71"/>
      <c r="B883" s="71"/>
      <c r="C883" s="71"/>
      <c r="D883" s="71"/>
      <c r="E883" s="71"/>
      <c r="F883" s="71"/>
      <c r="G883" s="71"/>
      <c r="H883" s="71"/>
      <c r="I883" s="71"/>
      <c r="J883" s="71"/>
      <c r="K883" s="71"/>
      <c r="L883" s="71"/>
      <c r="M883" s="71"/>
      <c r="N883" s="91"/>
      <c r="O883" s="91"/>
      <c r="P883" s="91"/>
      <c r="Q883" s="91"/>
      <c r="R883" s="91"/>
      <c r="S883" s="91"/>
      <c r="T883" s="71"/>
      <c r="U883" s="71"/>
      <c r="V883" s="71"/>
      <c r="W883" s="71"/>
      <c r="X883" s="71"/>
      <c r="Y883" s="71"/>
      <c r="Z883" s="71"/>
      <c r="AA883" s="71"/>
      <c r="AB883" s="71"/>
      <c r="AC883" s="71"/>
      <c r="AD883" s="71"/>
      <c r="AE883" s="71"/>
      <c r="AF883" s="71"/>
      <c r="AG883" s="71"/>
      <c r="AH883" s="71"/>
      <c r="AI883" s="71"/>
      <c r="AJ883" s="71"/>
      <c r="AK883" s="71"/>
      <c r="AL883" s="71"/>
      <c r="AM883" s="71"/>
      <c r="AN883" s="71"/>
      <c r="AO883" s="71"/>
      <c r="AP883" s="71"/>
      <c r="AQ883" s="71"/>
      <c r="AR883" s="71"/>
      <c r="AS883" s="71"/>
      <c r="AT883" s="71"/>
      <c r="AU883" s="71"/>
      <c r="AV883" s="71"/>
      <c r="AW883" s="71"/>
      <c r="AX883" s="71"/>
      <c r="AY883" s="71"/>
      <c r="AZ883" s="71"/>
      <c r="BA883" s="71"/>
      <c r="BB883" s="71"/>
    </row>
    <row r="884" spans="1:54" ht="20">
      <c r="A884" s="71"/>
      <c r="B884" s="71"/>
      <c r="C884" s="71"/>
      <c r="D884" s="71"/>
      <c r="E884" s="71"/>
      <c r="F884" s="71"/>
      <c r="G884" s="71"/>
      <c r="H884" s="71"/>
      <c r="I884" s="71"/>
      <c r="J884" s="71"/>
      <c r="K884" s="71"/>
      <c r="L884" s="71"/>
      <c r="M884" s="71"/>
      <c r="N884" s="91"/>
      <c r="O884" s="91"/>
      <c r="P884" s="91"/>
      <c r="Q884" s="91"/>
      <c r="R884" s="91"/>
      <c r="S884" s="91"/>
      <c r="T884" s="71"/>
      <c r="U884" s="71"/>
      <c r="V884" s="71"/>
      <c r="W884" s="71"/>
      <c r="X884" s="71"/>
      <c r="Y884" s="71"/>
      <c r="Z884" s="71"/>
      <c r="AA884" s="71"/>
      <c r="AB884" s="71"/>
      <c r="AC884" s="71"/>
      <c r="AD884" s="71"/>
      <c r="AE884" s="71"/>
      <c r="AF884" s="71"/>
      <c r="AG884" s="71"/>
      <c r="AH884" s="71"/>
      <c r="AI884" s="71"/>
      <c r="AJ884" s="71"/>
      <c r="AK884" s="71"/>
      <c r="AL884" s="71"/>
      <c r="AM884" s="71"/>
      <c r="AN884" s="71"/>
      <c r="AO884" s="71"/>
      <c r="AP884" s="71"/>
      <c r="AQ884" s="71"/>
      <c r="AR884" s="71"/>
      <c r="AS884" s="71"/>
      <c r="AT884" s="71"/>
      <c r="AU884" s="71"/>
      <c r="AV884" s="71"/>
      <c r="AW884" s="71"/>
      <c r="AX884" s="71"/>
      <c r="AY884" s="71"/>
      <c r="AZ884" s="71"/>
      <c r="BA884" s="71"/>
      <c r="BB884" s="71"/>
    </row>
    <row r="885" spans="1:54" ht="20">
      <c r="A885" s="71"/>
      <c r="B885" s="71"/>
      <c r="C885" s="71"/>
      <c r="D885" s="71"/>
      <c r="E885" s="71"/>
      <c r="F885" s="71"/>
      <c r="G885" s="71"/>
      <c r="H885" s="71"/>
      <c r="I885" s="71"/>
      <c r="J885" s="71"/>
      <c r="K885" s="71"/>
      <c r="L885" s="71"/>
      <c r="M885" s="71"/>
      <c r="N885" s="91"/>
      <c r="O885" s="91"/>
      <c r="P885" s="91"/>
      <c r="Q885" s="91"/>
      <c r="R885" s="91"/>
      <c r="S885" s="91"/>
      <c r="T885" s="71"/>
      <c r="U885" s="71"/>
      <c r="V885" s="71"/>
      <c r="W885" s="71"/>
      <c r="X885" s="71"/>
      <c r="Y885" s="71"/>
      <c r="Z885" s="71"/>
      <c r="AA885" s="71"/>
      <c r="AB885" s="71"/>
      <c r="AC885" s="71"/>
      <c r="AD885" s="71"/>
      <c r="AE885" s="71"/>
      <c r="AF885" s="71"/>
      <c r="AG885" s="71"/>
      <c r="AH885" s="71"/>
      <c r="AI885" s="71"/>
      <c r="AJ885" s="71"/>
      <c r="AK885" s="71"/>
      <c r="AL885" s="71"/>
      <c r="AM885" s="71"/>
      <c r="AN885" s="71"/>
      <c r="AO885" s="71"/>
      <c r="AP885" s="71"/>
      <c r="AQ885" s="71"/>
      <c r="AR885" s="71"/>
      <c r="AS885" s="71"/>
      <c r="AT885" s="71"/>
      <c r="AU885" s="71"/>
      <c r="AV885" s="71"/>
      <c r="AW885" s="71"/>
      <c r="AX885" s="71"/>
      <c r="AY885" s="71"/>
      <c r="AZ885" s="71"/>
      <c r="BA885" s="71"/>
      <c r="BB885" s="71"/>
    </row>
    <row r="886" spans="1:54" ht="20">
      <c r="A886" s="71"/>
      <c r="B886" s="71"/>
      <c r="C886" s="71"/>
      <c r="D886" s="71"/>
      <c r="E886" s="71"/>
      <c r="F886" s="71"/>
      <c r="G886" s="71"/>
      <c r="H886" s="71"/>
      <c r="I886" s="71"/>
      <c r="J886" s="71"/>
      <c r="K886" s="71"/>
      <c r="L886" s="71"/>
      <c r="M886" s="71"/>
      <c r="N886" s="91"/>
      <c r="O886" s="91"/>
      <c r="P886" s="91"/>
      <c r="Q886" s="91"/>
      <c r="R886" s="91"/>
      <c r="S886" s="91"/>
      <c r="T886" s="71"/>
      <c r="U886" s="71"/>
      <c r="V886" s="71"/>
      <c r="W886" s="71"/>
      <c r="X886" s="71"/>
      <c r="Y886" s="71"/>
      <c r="Z886" s="71"/>
      <c r="AA886" s="71"/>
      <c r="AB886" s="71"/>
      <c r="AC886" s="71"/>
      <c r="AD886" s="71"/>
      <c r="AE886" s="71"/>
      <c r="AF886" s="71"/>
      <c r="AG886" s="71"/>
      <c r="AH886" s="71"/>
      <c r="AI886" s="71"/>
      <c r="AJ886" s="71"/>
      <c r="AK886" s="71"/>
      <c r="AL886" s="71"/>
      <c r="AM886" s="71"/>
      <c r="AN886" s="71"/>
      <c r="AO886" s="71"/>
      <c r="AP886" s="71"/>
      <c r="AQ886" s="71"/>
      <c r="AR886" s="71"/>
      <c r="AS886" s="71"/>
      <c r="AT886" s="71"/>
      <c r="AU886" s="71"/>
      <c r="AV886" s="71"/>
      <c r="AW886" s="71"/>
      <c r="AX886" s="71"/>
      <c r="AY886" s="71"/>
      <c r="AZ886" s="71"/>
      <c r="BA886" s="71"/>
      <c r="BB886" s="71"/>
    </row>
    <row r="887" spans="1:54" ht="20">
      <c r="A887" s="71"/>
      <c r="B887" s="71"/>
      <c r="C887" s="71"/>
      <c r="D887" s="71"/>
      <c r="E887" s="71"/>
      <c r="F887" s="71"/>
      <c r="G887" s="71"/>
      <c r="H887" s="71"/>
      <c r="I887" s="71"/>
      <c r="J887" s="71"/>
      <c r="K887" s="71"/>
      <c r="L887" s="71"/>
      <c r="M887" s="71"/>
      <c r="N887" s="91"/>
      <c r="O887" s="91"/>
      <c r="P887" s="91"/>
      <c r="Q887" s="91"/>
      <c r="R887" s="91"/>
      <c r="S887" s="91"/>
      <c r="T887" s="71"/>
      <c r="U887" s="71"/>
      <c r="V887" s="71"/>
      <c r="W887" s="71"/>
      <c r="X887" s="71"/>
      <c r="Y887" s="71"/>
      <c r="Z887" s="71"/>
      <c r="AA887" s="71"/>
      <c r="AB887" s="71"/>
      <c r="AC887" s="71"/>
      <c r="AD887" s="71"/>
      <c r="AE887" s="71"/>
      <c r="AF887" s="71"/>
      <c r="AG887" s="71"/>
      <c r="AH887" s="71"/>
      <c r="AI887" s="71"/>
      <c r="AJ887" s="71"/>
      <c r="AK887" s="71"/>
      <c r="AL887" s="71"/>
      <c r="AM887" s="71"/>
      <c r="AN887" s="71"/>
      <c r="AO887" s="71"/>
      <c r="AP887" s="71"/>
      <c r="AQ887" s="71"/>
      <c r="AR887" s="71"/>
      <c r="AS887" s="71"/>
      <c r="AT887" s="71"/>
      <c r="AU887" s="71"/>
      <c r="AV887" s="71"/>
      <c r="AW887" s="71"/>
      <c r="AX887" s="71"/>
      <c r="AY887" s="71"/>
      <c r="AZ887" s="71"/>
      <c r="BA887" s="71"/>
      <c r="BB887" s="71"/>
    </row>
    <row r="888" spans="1:54" ht="20">
      <c r="A888" s="71"/>
      <c r="B888" s="71"/>
      <c r="C888" s="71"/>
      <c r="D888" s="71"/>
      <c r="E888" s="71"/>
      <c r="F888" s="71"/>
      <c r="G888" s="71"/>
      <c r="H888" s="71"/>
      <c r="I888" s="71"/>
      <c r="J888" s="71"/>
      <c r="K888" s="71"/>
      <c r="L888" s="71"/>
      <c r="M888" s="71"/>
      <c r="N888" s="91"/>
      <c r="O888" s="91"/>
      <c r="P888" s="91"/>
      <c r="Q888" s="91"/>
      <c r="R888" s="91"/>
      <c r="S888" s="91"/>
      <c r="T888" s="71"/>
      <c r="U888" s="71"/>
      <c r="V888" s="71"/>
      <c r="W888" s="71"/>
      <c r="X888" s="71"/>
      <c r="Y888" s="71"/>
      <c r="Z888" s="71"/>
      <c r="AA888" s="71"/>
      <c r="AB888" s="71"/>
      <c r="AC888" s="71"/>
      <c r="AD888" s="71"/>
      <c r="AE888" s="71"/>
      <c r="AF888" s="71"/>
      <c r="AG888" s="71"/>
      <c r="AH888" s="71"/>
      <c r="AI888" s="71"/>
      <c r="AJ888" s="71"/>
      <c r="AK888" s="71"/>
      <c r="AL888" s="71"/>
      <c r="AM888" s="71"/>
      <c r="AN888" s="71"/>
      <c r="AO888" s="71"/>
      <c r="AP888" s="71"/>
      <c r="AQ888" s="71"/>
      <c r="AR888" s="71"/>
      <c r="AS888" s="71"/>
      <c r="AT888" s="71"/>
      <c r="AU888" s="71"/>
      <c r="AV888" s="71"/>
      <c r="AW888" s="71"/>
      <c r="AX888" s="71"/>
      <c r="AY888" s="71"/>
      <c r="AZ888" s="71"/>
      <c r="BA888" s="71"/>
      <c r="BB888" s="71"/>
    </row>
    <row r="889" spans="1:54" ht="20">
      <c r="A889" s="71"/>
      <c r="B889" s="71"/>
      <c r="C889" s="71"/>
      <c r="D889" s="71"/>
      <c r="E889" s="71"/>
      <c r="F889" s="71"/>
      <c r="G889" s="71"/>
      <c r="H889" s="71"/>
      <c r="I889" s="71"/>
      <c r="J889" s="71"/>
      <c r="K889" s="71"/>
      <c r="L889" s="71"/>
      <c r="M889" s="71"/>
      <c r="N889" s="91"/>
      <c r="O889" s="91"/>
      <c r="P889" s="91"/>
      <c r="Q889" s="91"/>
      <c r="R889" s="91"/>
      <c r="S889" s="91"/>
      <c r="T889" s="71"/>
      <c r="U889" s="71"/>
      <c r="V889" s="71"/>
      <c r="W889" s="71"/>
      <c r="X889" s="71"/>
      <c r="Y889" s="71"/>
      <c r="Z889" s="71"/>
      <c r="AA889" s="71"/>
      <c r="AB889" s="71"/>
      <c r="AC889" s="71"/>
      <c r="AD889" s="71"/>
      <c r="AE889" s="71"/>
      <c r="AF889" s="71"/>
      <c r="AG889" s="71"/>
      <c r="AH889" s="71"/>
      <c r="AI889" s="71"/>
      <c r="AJ889" s="71"/>
      <c r="AK889" s="71"/>
      <c r="AL889" s="71"/>
      <c r="AM889" s="71"/>
      <c r="AN889" s="71"/>
      <c r="AO889" s="71"/>
      <c r="AP889" s="71"/>
      <c r="AQ889" s="71"/>
      <c r="AR889" s="71"/>
      <c r="AS889" s="71"/>
      <c r="AT889" s="71"/>
      <c r="AU889" s="71"/>
      <c r="AV889" s="71"/>
      <c r="AW889" s="71"/>
      <c r="AX889" s="71"/>
      <c r="AY889" s="71"/>
      <c r="AZ889" s="71"/>
      <c r="BA889" s="71"/>
      <c r="BB889" s="71"/>
    </row>
    <row r="890" spans="1:54" ht="20">
      <c r="A890" s="71"/>
      <c r="B890" s="71"/>
      <c r="C890" s="71"/>
      <c r="D890" s="71"/>
      <c r="E890" s="71"/>
      <c r="F890" s="71"/>
      <c r="G890" s="71"/>
      <c r="H890" s="71"/>
      <c r="I890" s="71"/>
      <c r="J890" s="71"/>
      <c r="K890" s="71"/>
      <c r="L890" s="71"/>
      <c r="M890" s="71"/>
      <c r="N890" s="91"/>
      <c r="O890" s="91"/>
      <c r="P890" s="91"/>
      <c r="Q890" s="91"/>
      <c r="R890" s="91"/>
      <c r="S890" s="91"/>
      <c r="T890" s="71"/>
      <c r="U890" s="71"/>
      <c r="V890" s="71"/>
      <c r="W890" s="71"/>
      <c r="X890" s="71"/>
      <c r="Y890" s="71"/>
      <c r="Z890" s="71"/>
      <c r="AA890" s="71"/>
      <c r="AB890" s="71"/>
      <c r="AC890" s="71"/>
      <c r="AD890" s="71"/>
      <c r="AE890" s="71"/>
      <c r="AF890" s="71"/>
      <c r="AG890" s="71"/>
      <c r="AH890" s="71"/>
      <c r="AI890" s="71"/>
      <c r="AJ890" s="71"/>
      <c r="AK890" s="71"/>
      <c r="AL890" s="71"/>
      <c r="AM890" s="71"/>
      <c r="AN890" s="71"/>
      <c r="AO890" s="71"/>
      <c r="AP890" s="71"/>
      <c r="AQ890" s="71"/>
      <c r="AR890" s="71"/>
      <c r="AS890" s="71"/>
      <c r="AT890" s="71"/>
      <c r="AU890" s="71"/>
      <c r="AV890" s="71"/>
      <c r="AW890" s="71"/>
      <c r="AX890" s="71"/>
      <c r="AY890" s="71"/>
      <c r="AZ890" s="71"/>
      <c r="BA890" s="71"/>
      <c r="BB890" s="71"/>
    </row>
    <row r="891" spans="1:54" ht="20">
      <c r="A891" s="71"/>
      <c r="B891" s="71"/>
      <c r="C891" s="71"/>
      <c r="D891" s="71"/>
      <c r="E891" s="71"/>
      <c r="F891" s="71"/>
      <c r="G891" s="71"/>
      <c r="H891" s="71"/>
      <c r="I891" s="71"/>
      <c r="J891" s="71"/>
      <c r="K891" s="71"/>
      <c r="L891" s="71"/>
      <c r="M891" s="71"/>
      <c r="N891" s="91"/>
      <c r="O891" s="91"/>
      <c r="P891" s="91"/>
      <c r="Q891" s="91"/>
      <c r="R891" s="91"/>
      <c r="S891" s="91"/>
      <c r="T891" s="71"/>
      <c r="U891" s="71"/>
      <c r="V891" s="71"/>
      <c r="W891" s="71"/>
      <c r="X891" s="71"/>
      <c r="Y891" s="71"/>
      <c r="Z891" s="71"/>
      <c r="AA891" s="71"/>
      <c r="AB891" s="71"/>
      <c r="AC891" s="71"/>
      <c r="AD891" s="71"/>
      <c r="AE891" s="71"/>
      <c r="AF891" s="71"/>
      <c r="AG891" s="71"/>
      <c r="AH891" s="71"/>
      <c r="AI891" s="71"/>
      <c r="AJ891" s="71"/>
      <c r="AK891" s="71"/>
      <c r="AL891" s="71"/>
      <c r="AM891" s="71"/>
      <c r="AN891" s="71"/>
      <c r="AO891" s="71"/>
      <c r="AP891" s="71"/>
      <c r="AQ891" s="71"/>
      <c r="AR891" s="71"/>
      <c r="AS891" s="71"/>
      <c r="AT891" s="71"/>
      <c r="AU891" s="71"/>
      <c r="AV891" s="71"/>
      <c r="AW891" s="71"/>
      <c r="AX891" s="71"/>
      <c r="AY891" s="71"/>
      <c r="AZ891" s="71"/>
      <c r="BA891" s="71"/>
      <c r="BB891" s="71"/>
    </row>
    <row r="892" spans="1:54" ht="20">
      <c r="A892" s="71"/>
      <c r="B892" s="71"/>
      <c r="C892" s="71"/>
      <c r="D892" s="71"/>
      <c r="E892" s="71"/>
      <c r="F892" s="71"/>
      <c r="G892" s="71"/>
      <c r="H892" s="71"/>
      <c r="I892" s="71"/>
      <c r="J892" s="71"/>
      <c r="K892" s="71"/>
      <c r="L892" s="71"/>
      <c r="M892" s="71"/>
      <c r="N892" s="91"/>
      <c r="O892" s="91"/>
      <c r="P892" s="91"/>
      <c r="Q892" s="91"/>
      <c r="R892" s="91"/>
      <c r="S892" s="91"/>
      <c r="T892" s="71"/>
      <c r="U892" s="71"/>
      <c r="V892" s="71"/>
      <c r="W892" s="71"/>
      <c r="X892" s="71"/>
      <c r="Y892" s="71"/>
      <c r="Z892" s="71"/>
      <c r="AA892" s="71"/>
      <c r="AB892" s="71"/>
      <c r="AC892" s="71"/>
      <c r="AD892" s="71"/>
      <c r="AE892" s="71"/>
      <c r="AF892" s="71"/>
      <c r="AG892" s="71"/>
      <c r="AH892" s="71"/>
      <c r="AI892" s="71"/>
      <c r="AJ892" s="71"/>
      <c r="AK892" s="71"/>
      <c r="AL892" s="71"/>
      <c r="AM892" s="71"/>
      <c r="AN892" s="71"/>
      <c r="AO892" s="71"/>
      <c r="AP892" s="71"/>
      <c r="AQ892" s="71"/>
      <c r="AR892" s="71"/>
      <c r="AS892" s="71"/>
      <c r="AT892" s="71"/>
      <c r="AU892" s="71"/>
      <c r="AV892" s="71"/>
      <c r="AW892" s="71"/>
      <c r="AX892" s="71"/>
      <c r="AY892" s="71"/>
      <c r="AZ892" s="71"/>
      <c r="BA892" s="71"/>
      <c r="BB892" s="71"/>
    </row>
    <row r="893" spans="1:54" ht="20">
      <c r="A893" s="71"/>
      <c r="B893" s="71"/>
      <c r="C893" s="71"/>
      <c r="D893" s="71"/>
      <c r="E893" s="71"/>
      <c r="F893" s="71"/>
      <c r="G893" s="71"/>
      <c r="H893" s="71"/>
      <c r="I893" s="71"/>
      <c r="J893" s="71"/>
      <c r="K893" s="71"/>
      <c r="L893" s="71"/>
      <c r="M893" s="71"/>
      <c r="N893" s="91"/>
      <c r="O893" s="91"/>
      <c r="P893" s="91"/>
      <c r="Q893" s="91"/>
      <c r="R893" s="91"/>
      <c r="S893" s="91"/>
      <c r="T893" s="71"/>
      <c r="U893" s="71"/>
      <c r="V893" s="71"/>
      <c r="W893" s="71"/>
      <c r="X893" s="71"/>
      <c r="Y893" s="71"/>
      <c r="Z893" s="71"/>
      <c r="AA893" s="71"/>
      <c r="AB893" s="71"/>
      <c r="AC893" s="71"/>
      <c r="AD893" s="71"/>
      <c r="AE893" s="71"/>
      <c r="AF893" s="71"/>
      <c r="AG893" s="71"/>
      <c r="AH893" s="71"/>
      <c r="AI893" s="71"/>
      <c r="AJ893" s="71"/>
      <c r="AK893" s="71"/>
      <c r="AL893" s="71"/>
      <c r="AM893" s="71"/>
      <c r="AN893" s="71"/>
      <c r="AO893" s="71"/>
      <c r="AP893" s="71"/>
      <c r="AQ893" s="71"/>
      <c r="AR893" s="71"/>
      <c r="AS893" s="71"/>
      <c r="AT893" s="71"/>
      <c r="AU893" s="71"/>
      <c r="AV893" s="71"/>
      <c r="AW893" s="71"/>
      <c r="AX893" s="71"/>
      <c r="AY893" s="71"/>
      <c r="AZ893" s="71"/>
      <c r="BA893" s="71"/>
      <c r="BB893" s="71"/>
    </row>
    <row r="894" spans="1:54" ht="20">
      <c r="A894" s="71"/>
      <c r="B894" s="71"/>
      <c r="C894" s="71"/>
      <c r="D894" s="71"/>
      <c r="E894" s="71"/>
      <c r="F894" s="71"/>
      <c r="G894" s="71"/>
      <c r="H894" s="71"/>
      <c r="I894" s="71"/>
      <c r="J894" s="71"/>
      <c r="K894" s="71"/>
      <c r="L894" s="71"/>
      <c r="M894" s="71"/>
      <c r="N894" s="91"/>
      <c r="O894" s="91"/>
      <c r="P894" s="91"/>
      <c r="Q894" s="91"/>
      <c r="R894" s="91"/>
      <c r="S894" s="91"/>
      <c r="T894" s="71"/>
      <c r="U894" s="71"/>
      <c r="V894" s="71"/>
      <c r="W894" s="71"/>
      <c r="X894" s="71"/>
      <c r="Y894" s="71"/>
      <c r="Z894" s="71"/>
      <c r="AA894" s="71"/>
      <c r="AB894" s="71"/>
      <c r="AC894" s="71"/>
      <c r="AD894" s="71"/>
      <c r="AE894" s="71"/>
      <c r="AF894" s="71"/>
      <c r="AG894" s="71"/>
      <c r="AH894" s="71"/>
      <c r="AI894" s="71"/>
      <c r="AJ894" s="71"/>
      <c r="AK894" s="71"/>
      <c r="AL894" s="71"/>
      <c r="AM894" s="71"/>
      <c r="AN894" s="71"/>
      <c r="AO894" s="71"/>
      <c r="AP894" s="71"/>
      <c r="AQ894" s="71"/>
      <c r="AR894" s="71"/>
      <c r="AS894" s="71"/>
      <c r="AT894" s="71"/>
      <c r="AU894" s="71"/>
      <c r="AV894" s="71"/>
      <c r="AW894" s="71"/>
      <c r="AX894" s="71"/>
      <c r="AY894" s="71"/>
      <c r="AZ894" s="71"/>
      <c r="BA894" s="71"/>
      <c r="BB894" s="71"/>
    </row>
    <row r="895" spans="1:54" ht="20">
      <c r="A895" s="71"/>
      <c r="B895" s="71"/>
      <c r="C895" s="71"/>
      <c r="D895" s="71"/>
      <c r="E895" s="71"/>
      <c r="F895" s="71"/>
      <c r="G895" s="71"/>
      <c r="H895" s="71"/>
      <c r="I895" s="71"/>
      <c r="J895" s="71"/>
      <c r="K895" s="71"/>
      <c r="L895" s="71"/>
      <c r="M895" s="71"/>
      <c r="N895" s="91"/>
      <c r="O895" s="91"/>
      <c r="P895" s="91"/>
      <c r="Q895" s="91"/>
      <c r="R895" s="91"/>
      <c r="S895" s="91"/>
      <c r="T895" s="71"/>
      <c r="U895" s="71"/>
      <c r="V895" s="71"/>
      <c r="W895" s="71"/>
      <c r="X895" s="71"/>
      <c r="Y895" s="71"/>
      <c r="Z895" s="71"/>
      <c r="AA895" s="71"/>
      <c r="AB895" s="71"/>
      <c r="AC895" s="71"/>
      <c r="AD895" s="71"/>
      <c r="AE895" s="71"/>
      <c r="AF895" s="71"/>
      <c r="AG895" s="71"/>
      <c r="AH895" s="71"/>
      <c r="AI895" s="71"/>
      <c r="AJ895" s="71"/>
      <c r="AK895" s="71"/>
      <c r="AL895" s="71"/>
      <c r="AM895" s="71"/>
      <c r="AN895" s="71"/>
      <c r="AO895" s="71"/>
      <c r="AP895" s="71"/>
      <c r="AQ895" s="71"/>
      <c r="AR895" s="71"/>
      <c r="AS895" s="71"/>
      <c r="AT895" s="71"/>
      <c r="AU895" s="71"/>
      <c r="AV895" s="71"/>
      <c r="AW895" s="71"/>
      <c r="AX895" s="71"/>
      <c r="AY895" s="71"/>
      <c r="AZ895" s="71"/>
      <c r="BA895" s="71"/>
      <c r="BB895" s="71"/>
    </row>
    <row r="896" spans="1:54" ht="20">
      <c r="A896" s="71"/>
      <c r="B896" s="71"/>
      <c r="C896" s="71"/>
      <c r="D896" s="71"/>
      <c r="E896" s="71"/>
      <c r="F896" s="71"/>
      <c r="G896" s="71"/>
      <c r="H896" s="71"/>
      <c r="I896" s="71"/>
      <c r="J896" s="71"/>
      <c r="K896" s="71"/>
      <c r="L896" s="71"/>
      <c r="M896" s="71"/>
      <c r="N896" s="91"/>
      <c r="O896" s="91"/>
      <c r="P896" s="91"/>
      <c r="Q896" s="91"/>
      <c r="R896" s="91"/>
      <c r="S896" s="91"/>
      <c r="T896" s="71"/>
      <c r="U896" s="71"/>
      <c r="V896" s="71"/>
      <c r="W896" s="71"/>
      <c r="X896" s="71"/>
      <c r="Y896" s="71"/>
      <c r="Z896" s="71"/>
      <c r="AA896" s="71"/>
      <c r="AB896" s="71"/>
      <c r="AC896" s="71"/>
      <c r="AD896" s="71"/>
      <c r="AE896" s="71"/>
      <c r="AF896" s="71"/>
      <c r="AG896" s="71"/>
      <c r="AH896" s="71"/>
      <c r="AI896" s="71"/>
      <c r="AJ896" s="71"/>
      <c r="AK896" s="71"/>
      <c r="AL896" s="71"/>
      <c r="AM896" s="71"/>
      <c r="AN896" s="71"/>
      <c r="AO896" s="71"/>
      <c r="AP896" s="71"/>
      <c r="AQ896" s="71"/>
      <c r="AR896" s="71"/>
      <c r="AS896" s="71"/>
      <c r="AT896" s="71"/>
      <c r="AU896" s="71"/>
      <c r="AV896" s="71"/>
      <c r="AW896" s="71"/>
      <c r="AX896" s="71"/>
      <c r="AY896" s="71"/>
      <c r="AZ896" s="71"/>
      <c r="BA896" s="71"/>
      <c r="BB896" s="71"/>
    </row>
    <row r="897" spans="1:54" ht="20">
      <c r="A897" s="71"/>
      <c r="B897" s="71"/>
      <c r="C897" s="71"/>
      <c r="D897" s="71"/>
      <c r="E897" s="71"/>
      <c r="F897" s="71"/>
      <c r="G897" s="71"/>
      <c r="H897" s="71"/>
      <c r="I897" s="71"/>
      <c r="J897" s="71"/>
      <c r="K897" s="71"/>
      <c r="L897" s="71"/>
      <c r="M897" s="71"/>
      <c r="N897" s="91"/>
      <c r="O897" s="91"/>
      <c r="P897" s="91"/>
      <c r="Q897" s="91"/>
      <c r="R897" s="91"/>
      <c r="S897" s="91"/>
      <c r="T897" s="71"/>
      <c r="U897" s="71"/>
      <c r="V897" s="71"/>
      <c r="W897" s="71"/>
      <c r="X897" s="71"/>
      <c r="Y897" s="71"/>
      <c r="Z897" s="71"/>
      <c r="AA897" s="71"/>
      <c r="AB897" s="71"/>
      <c r="AC897" s="71"/>
      <c r="AD897" s="71"/>
      <c r="AE897" s="71"/>
      <c r="AF897" s="71"/>
      <c r="AG897" s="71"/>
      <c r="AH897" s="71"/>
      <c r="AI897" s="71"/>
      <c r="AJ897" s="71"/>
      <c r="AK897" s="71"/>
      <c r="AL897" s="71"/>
      <c r="AM897" s="71"/>
      <c r="AN897" s="71"/>
      <c r="AO897" s="71"/>
      <c r="AP897" s="71"/>
      <c r="AQ897" s="71"/>
      <c r="AR897" s="71"/>
      <c r="AS897" s="71"/>
      <c r="AT897" s="71"/>
      <c r="AU897" s="71"/>
      <c r="AV897" s="71"/>
      <c r="AW897" s="71"/>
      <c r="AX897" s="71"/>
      <c r="AY897" s="71"/>
      <c r="AZ897" s="71"/>
      <c r="BA897" s="71"/>
      <c r="BB897" s="71"/>
    </row>
    <row r="898" spans="1:54" ht="20">
      <c r="A898" s="71"/>
      <c r="B898" s="71"/>
      <c r="C898" s="71"/>
      <c r="D898" s="71"/>
      <c r="E898" s="71"/>
      <c r="F898" s="71"/>
      <c r="G898" s="71"/>
      <c r="H898" s="71"/>
      <c r="I898" s="71"/>
      <c r="J898" s="71"/>
      <c r="K898" s="71"/>
      <c r="L898" s="71"/>
      <c r="M898" s="71"/>
      <c r="N898" s="91"/>
      <c r="O898" s="91"/>
      <c r="P898" s="91"/>
      <c r="Q898" s="91"/>
      <c r="R898" s="91"/>
      <c r="S898" s="91"/>
      <c r="T898" s="71"/>
      <c r="U898" s="71"/>
      <c r="V898" s="71"/>
      <c r="W898" s="71"/>
      <c r="X898" s="71"/>
      <c r="Y898" s="71"/>
      <c r="Z898" s="71"/>
      <c r="AA898" s="71"/>
      <c r="AB898" s="71"/>
      <c r="AC898" s="71"/>
      <c r="AD898" s="71"/>
      <c r="AE898" s="71"/>
      <c r="AF898" s="71"/>
      <c r="AG898" s="71"/>
      <c r="AH898" s="71"/>
      <c r="AI898" s="71"/>
      <c r="AJ898" s="71"/>
      <c r="AK898" s="71"/>
      <c r="AL898" s="71"/>
      <c r="AM898" s="71"/>
      <c r="AN898" s="71"/>
      <c r="AO898" s="71"/>
      <c r="AP898" s="71"/>
      <c r="AQ898" s="71"/>
      <c r="AR898" s="71"/>
      <c r="AS898" s="71"/>
      <c r="AT898" s="71"/>
      <c r="AU898" s="71"/>
      <c r="AV898" s="71"/>
      <c r="AW898" s="71"/>
      <c r="AX898" s="71"/>
      <c r="AY898" s="71"/>
      <c r="AZ898" s="71"/>
      <c r="BA898" s="71"/>
      <c r="BB898" s="71"/>
    </row>
    <row r="899" spans="1:54" ht="20">
      <c r="A899" s="71"/>
      <c r="B899" s="71"/>
      <c r="C899" s="71"/>
      <c r="D899" s="71"/>
      <c r="E899" s="71"/>
      <c r="F899" s="71"/>
      <c r="G899" s="71"/>
      <c r="H899" s="71"/>
      <c r="I899" s="71"/>
      <c r="J899" s="71"/>
      <c r="K899" s="71"/>
      <c r="L899" s="71"/>
      <c r="M899" s="71"/>
      <c r="N899" s="91"/>
      <c r="O899" s="91"/>
      <c r="P899" s="91"/>
      <c r="Q899" s="91"/>
      <c r="R899" s="91"/>
      <c r="S899" s="91"/>
      <c r="T899" s="71"/>
      <c r="U899" s="71"/>
      <c r="V899" s="71"/>
      <c r="W899" s="71"/>
      <c r="X899" s="71"/>
      <c r="Y899" s="71"/>
      <c r="Z899" s="71"/>
      <c r="AA899" s="71"/>
      <c r="AB899" s="71"/>
      <c r="AC899" s="71"/>
      <c r="AD899" s="71"/>
      <c r="AE899" s="71"/>
      <c r="AF899" s="71"/>
      <c r="AG899" s="71"/>
      <c r="AH899" s="71"/>
      <c r="AI899" s="71"/>
      <c r="AJ899" s="71"/>
      <c r="AK899" s="71"/>
      <c r="AL899" s="71"/>
      <c r="AM899" s="71"/>
      <c r="AN899" s="71"/>
      <c r="AO899" s="71"/>
      <c r="AP899" s="71"/>
      <c r="AQ899" s="71"/>
      <c r="AR899" s="71"/>
      <c r="AS899" s="71"/>
      <c r="AT899" s="71"/>
      <c r="AU899" s="71"/>
      <c r="AV899" s="71"/>
      <c r="AW899" s="71"/>
      <c r="AX899" s="71"/>
      <c r="AY899" s="71"/>
      <c r="AZ899" s="71"/>
      <c r="BA899" s="71"/>
      <c r="BB899" s="71"/>
    </row>
    <row r="900" spans="1:54" ht="20">
      <c r="A900" s="71"/>
      <c r="B900" s="71"/>
      <c r="C900" s="71"/>
      <c r="D900" s="71"/>
      <c r="E900" s="71"/>
      <c r="F900" s="71"/>
      <c r="G900" s="71"/>
      <c r="H900" s="71"/>
      <c r="I900" s="71"/>
      <c r="J900" s="71"/>
      <c r="K900" s="71"/>
      <c r="L900" s="71"/>
      <c r="M900" s="71"/>
      <c r="N900" s="91"/>
      <c r="O900" s="91"/>
      <c r="P900" s="91"/>
      <c r="Q900" s="91"/>
      <c r="R900" s="91"/>
      <c r="S900" s="91"/>
      <c r="T900" s="71"/>
      <c r="U900" s="71"/>
      <c r="V900" s="71"/>
      <c r="W900" s="71"/>
      <c r="X900" s="71"/>
      <c r="Y900" s="71"/>
      <c r="Z900" s="71"/>
      <c r="AA900" s="71"/>
      <c r="AB900" s="71"/>
      <c r="AC900" s="71"/>
      <c r="AD900" s="71"/>
      <c r="AE900" s="71"/>
      <c r="AF900" s="71"/>
      <c r="AG900" s="71"/>
      <c r="AH900" s="71"/>
      <c r="AI900" s="71"/>
      <c r="AJ900" s="71"/>
      <c r="AK900" s="71"/>
      <c r="AL900" s="71"/>
      <c r="AM900" s="71"/>
      <c r="AN900" s="71"/>
      <c r="AO900" s="71"/>
      <c r="AP900" s="71"/>
      <c r="AQ900" s="71"/>
      <c r="AR900" s="71"/>
      <c r="AS900" s="71"/>
      <c r="AT900" s="71"/>
      <c r="AU900" s="71"/>
      <c r="AV900" s="71"/>
      <c r="AW900" s="71"/>
      <c r="AX900" s="71"/>
      <c r="AY900" s="71"/>
      <c r="AZ900" s="71"/>
      <c r="BA900" s="71"/>
      <c r="BB900" s="71"/>
    </row>
    <row r="901" spans="1:54" ht="20">
      <c r="A901" s="71"/>
      <c r="B901" s="71"/>
      <c r="C901" s="71"/>
      <c r="D901" s="71"/>
      <c r="E901" s="71"/>
      <c r="F901" s="71"/>
      <c r="G901" s="71"/>
      <c r="H901" s="71"/>
      <c r="I901" s="71"/>
      <c r="J901" s="71"/>
      <c r="K901" s="71"/>
      <c r="L901" s="71"/>
      <c r="M901" s="71"/>
      <c r="N901" s="91"/>
      <c r="O901" s="91"/>
      <c r="P901" s="91"/>
      <c r="Q901" s="91"/>
      <c r="R901" s="91"/>
      <c r="S901" s="91"/>
      <c r="T901" s="71"/>
      <c r="U901" s="71"/>
      <c r="V901" s="71"/>
      <c r="W901" s="71"/>
      <c r="X901" s="71"/>
      <c r="Y901" s="71"/>
      <c r="Z901" s="71"/>
      <c r="AA901" s="71"/>
      <c r="AB901" s="71"/>
      <c r="AC901" s="71"/>
      <c r="AD901" s="71"/>
      <c r="AE901" s="71"/>
      <c r="AF901" s="71"/>
      <c r="AG901" s="71"/>
      <c r="AH901" s="71"/>
      <c r="AI901" s="71"/>
      <c r="AJ901" s="71"/>
      <c r="AK901" s="71"/>
      <c r="AL901" s="71"/>
      <c r="AM901" s="71"/>
      <c r="AN901" s="71"/>
      <c r="AO901" s="71"/>
      <c r="AP901" s="71"/>
      <c r="AQ901" s="71"/>
      <c r="AR901" s="71"/>
      <c r="AS901" s="71"/>
      <c r="AT901" s="71"/>
      <c r="AU901" s="71"/>
      <c r="AV901" s="71"/>
      <c r="AW901" s="71"/>
      <c r="AX901" s="71"/>
      <c r="AY901" s="71"/>
      <c r="AZ901" s="71"/>
      <c r="BA901" s="71"/>
      <c r="BB901" s="71"/>
    </row>
    <row r="902" spans="1:54" ht="20">
      <c r="A902" s="71"/>
      <c r="B902" s="71"/>
      <c r="C902" s="71"/>
      <c r="D902" s="71"/>
      <c r="E902" s="71"/>
      <c r="F902" s="71"/>
      <c r="G902" s="71"/>
      <c r="H902" s="71"/>
      <c r="I902" s="71"/>
      <c r="J902" s="71"/>
      <c r="K902" s="71"/>
      <c r="L902" s="71"/>
      <c r="M902" s="71"/>
      <c r="N902" s="91"/>
      <c r="O902" s="91"/>
      <c r="P902" s="91"/>
      <c r="Q902" s="91"/>
      <c r="R902" s="91"/>
      <c r="S902" s="91"/>
      <c r="T902" s="71"/>
      <c r="U902" s="71"/>
      <c r="V902" s="71"/>
      <c r="W902" s="71"/>
      <c r="X902" s="71"/>
      <c r="Y902" s="71"/>
      <c r="Z902" s="71"/>
      <c r="AA902" s="71"/>
      <c r="AB902" s="71"/>
      <c r="AC902" s="71"/>
      <c r="AD902" s="71"/>
      <c r="AE902" s="71"/>
      <c r="AF902" s="71"/>
      <c r="AG902" s="71"/>
      <c r="AH902" s="71"/>
      <c r="AI902" s="71"/>
      <c r="AJ902" s="71"/>
      <c r="AK902" s="71"/>
      <c r="AL902" s="71"/>
      <c r="AM902" s="71"/>
      <c r="AN902" s="71"/>
      <c r="AO902" s="71"/>
      <c r="AP902" s="71"/>
      <c r="AQ902" s="71"/>
      <c r="AR902" s="71"/>
      <c r="AS902" s="71"/>
      <c r="AT902" s="71"/>
      <c r="AU902" s="71"/>
      <c r="AV902" s="71"/>
      <c r="AW902" s="71"/>
      <c r="AX902" s="71"/>
      <c r="AY902" s="71"/>
      <c r="AZ902" s="71"/>
      <c r="BA902" s="71"/>
      <c r="BB902" s="71"/>
    </row>
    <row r="903" spans="1:54" ht="20">
      <c r="A903" s="71"/>
      <c r="B903" s="71"/>
      <c r="C903" s="71"/>
      <c r="D903" s="71"/>
      <c r="E903" s="71"/>
      <c r="F903" s="71"/>
      <c r="G903" s="71"/>
      <c r="H903" s="71"/>
      <c r="I903" s="71"/>
      <c r="J903" s="71"/>
      <c r="K903" s="71"/>
      <c r="L903" s="71"/>
      <c r="M903" s="71"/>
      <c r="N903" s="91"/>
      <c r="O903" s="91"/>
      <c r="P903" s="91"/>
      <c r="Q903" s="91"/>
      <c r="R903" s="91"/>
      <c r="S903" s="91"/>
      <c r="T903" s="71"/>
      <c r="U903" s="71"/>
      <c r="V903" s="71"/>
      <c r="W903" s="71"/>
      <c r="X903" s="71"/>
      <c r="Y903" s="71"/>
      <c r="Z903" s="71"/>
      <c r="AA903" s="71"/>
      <c r="AB903" s="71"/>
      <c r="AC903" s="71"/>
      <c r="AD903" s="71"/>
      <c r="AE903" s="71"/>
      <c r="AF903" s="71"/>
      <c r="AG903" s="71"/>
      <c r="AH903" s="71"/>
      <c r="AI903" s="71"/>
      <c r="AJ903" s="71"/>
      <c r="AK903" s="71"/>
      <c r="AL903" s="71"/>
      <c r="AM903" s="71"/>
      <c r="AN903" s="71"/>
      <c r="AO903" s="71"/>
      <c r="AP903" s="71"/>
      <c r="AQ903" s="71"/>
      <c r="AR903" s="71"/>
      <c r="AS903" s="71"/>
      <c r="AT903" s="71"/>
      <c r="AU903" s="71"/>
      <c r="AV903" s="71"/>
      <c r="AW903" s="71"/>
      <c r="AX903" s="71"/>
      <c r="AY903" s="71"/>
      <c r="AZ903" s="71"/>
      <c r="BA903" s="71"/>
      <c r="BB903" s="71"/>
    </row>
    <row r="904" spans="1:54" ht="20">
      <c r="A904" s="71"/>
      <c r="B904" s="71"/>
      <c r="C904" s="71"/>
      <c r="D904" s="71"/>
      <c r="E904" s="71"/>
      <c r="F904" s="71"/>
      <c r="G904" s="71"/>
      <c r="H904" s="71"/>
      <c r="I904" s="71"/>
      <c r="J904" s="71"/>
      <c r="K904" s="71"/>
      <c r="L904" s="71"/>
      <c r="M904" s="71"/>
      <c r="N904" s="91"/>
      <c r="O904" s="91"/>
      <c r="P904" s="91"/>
      <c r="Q904" s="91"/>
      <c r="R904" s="91"/>
      <c r="S904" s="91"/>
      <c r="T904" s="71"/>
      <c r="U904" s="71"/>
      <c r="V904" s="71"/>
      <c r="W904" s="71"/>
      <c r="X904" s="71"/>
      <c r="Y904" s="71"/>
      <c r="Z904" s="71"/>
      <c r="AA904" s="71"/>
      <c r="AB904" s="71"/>
      <c r="AC904" s="71"/>
      <c r="AD904" s="71"/>
      <c r="AE904" s="71"/>
      <c r="AF904" s="71"/>
      <c r="AG904" s="71"/>
      <c r="AH904" s="71"/>
      <c r="AI904" s="71"/>
      <c r="AJ904" s="71"/>
      <c r="AK904" s="71"/>
      <c r="AL904" s="71"/>
      <c r="AM904" s="71"/>
      <c r="AN904" s="71"/>
      <c r="AO904" s="71"/>
      <c r="AP904" s="71"/>
      <c r="AQ904" s="71"/>
      <c r="AR904" s="71"/>
      <c r="AS904" s="71"/>
      <c r="AT904" s="71"/>
      <c r="AU904" s="71"/>
      <c r="AV904" s="71"/>
      <c r="AW904" s="71"/>
      <c r="AX904" s="71"/>
      <c r="AY904" s="71"/>
      <c r="AZ904" s="71"/>
      <c r="BA904" s="71"/>
      <c r="BB904" s="71"/>
    </row>
    <row r="905" spans="1:54" ht="20">
      <c r="A905" s="71"/>
      <c r="B905" s="71"/>
      <c r="C905" s="71"/>
      <c r="D905" s="71"/>
      <c r="E905" s="71"/>
      <c r="F905" s="71"/>
      <c r="G905" s="71"/>
      <c r="H905" s="71"/>
      <c r="I905" s="71"/>
      <c r="J905" s="71"/>
      <c r="K905" s="71"/>
      <c r="L905" s="71"/>
      <c r="M905" s="71"/>
      <c r="N905" s="91"/>
      <c r="O905" s="91"/>
      <c r="P905" s="91"/>
      <c r="Q905" s="91"/>
      <c r="R905" s="91"/>
      <c r="S905" s="91"/>
      <c r="T905" s="71"/>
      <c r="U905" s="71"/>
      <c r="V905" s="71"/>
      <c r="W905" s="71"/>
      <c r="X905" s="71"/>
      <c r="Y905" s="71"/>
      <c r="Z905" s="71"/>
      <c r="AA905" s="71"/>
      <c r="AB905" s="71"/>
      <c r="AC905" s="71"/>
      <c r="AD905" s="71"/>
      <c r="AE905" s="71"/>
      <c r="AF905" s="71"/>
      <c r="AG905" s="71"/>
      <c r="AH905" s="71"/>
      <c r="AI905" s="71"/>
      <c r="AJ905" s="71"/>
      <c r="AK905" s="71"/>
      <c r="AL905" s="71"/>
      <c r="AM905" s="71"/>
      <c r="AN905" s="71"/>
      <c r="AO905" s="71"/>
      <c r="AP905" s="71"/>
      <c r="AQ905" s="71"/>
      <c r="AR905" s="71"/>
      <c r="AS905" s="71"/>
      <c r="AT905" s="71"/>
      <c r="AU905" s="71"/>
      <c r="AV905" s="71"/>
      <c r="AW905" s="71"/>
      <c r="AX905" s="71"/>
      <c r="AY905" s="71"/>
      <c r="AZ905" s="71"/>
      <c r="BA905" s="71"/>
      <c r="BB905" s="71"/>
    </row>
    <row r="906" spans="1:54" ht="20">
      <c r="A906" s="71"/>
      <c r="B906" s="71"/>
      <c r="C906" s="71"/>
      <c r="D906" s="71"/>
      <c r="E906" s="71"/>
      <c r="F906" s="71"/>
      <c r="G906" s="71"/>
      <c r="H906" s="71"/>
      <c r="I906" s="71"/>
      <c r="J906" s="71"/>
      <c r="K906" s="71"/>
      <c r="L906" s="71"/>
      <c r="M906" s="71"/>
      <c r="N906" s="91"/>
      <c r="O906" s="91"/>
      <c r="P906" s="91"/>
      <c r="Q906" s="91"/>
      <c r="R906" s="91"/>
      <c r="S906" s="91"/>
      <c r="T906" s="71"/>
      <c r="U906" s="71"/>
      <c r="V906" s="71"/>
      <c r="W906" s="71"/>
      <c r="X906" s="71"/>
      <c r="Y906" s="71"/>
      <c r="Z906" s="71"/>
      <c r="AA906" s="71"/>
      <c r="AB906" s="71"/>
      <c r="AC906" s="71"/>
      <c r="AD906" s="71"/>
      <c r="AE906" s="71"/>
      <c r="AF906" s="71"/>
      <c r="AG906" s="71"/>
      <c r="AH906" s="71"/>
      <c r="AI906" s="71"/>
      <c r="AJ906" s="71"/>
      <c r="AK906" s="71"/>
      <c r="AL906" s="71"/>
      <c r="AM906" s="71"/>
      <c r="AN906" s="71"/>
      <c r="AO906" s="71"/>
      <c r="AP906" s="71"/>
      <c r="AQ906" s="71"/>
      <c r="AR906" s="71"/>
      <c r="AS906" s="71"/>
      <c r="AT906" s="71"/>
      <c r="AU906" s="71"/>
      <c r="AV906" s="71"/>
      <c r="AW906" s="71"/>
      <c r="AX906" s="71"/>
      <c r="AY906" s="71"/>
      <c r="AZ906" s="71"/>
      <c r="BA906" s="71"/>
      <c r="BB906" s="71"/>
    </row>
    <row r="907" spans="1:54" ht="20">
      <c r="A907" s="71"/>
      <c r="B907" s="71"/>
      <c r="C907" s="71"/>
      <c r="D907" s="71"/>
      <c r="E907" s="71"/>
      <c r="F907" s="71"/>
      <c r="G907" s="71"/>
      <c r="H907" s="71"/>
      <c r="I907" s="71"/>
      <c r="J907" s="71"/>
      <c r="K907" s="71"/>
      <c r="L907" s="71"/>
      <c r="M907" s="71"/>
      <c r="N907" s="91"/>
      <c r="O907" s="91"/>
      <c r="P907" s="91"/>
      <c r="Q907" s="91"/>
      <c r="R907" s="91"/>
      <c r="S907" s="91"/>
      <c r="T907" s="71"/>
      <c r="U907" s="71"/>
      <c r="V907" s="71"/>
      <c r="W907" s="71"/>
      <c r="X907" s="71"/>
      <c r="Y907" s="71"/>
      <c r="Z907" s="71"/>
      <c r="AA907" s="71"/>
      <c r="AB907" s="71"/>
      <c r="AC907" s="71"/>
      <c r="AD907" s="71"/>
      <c r="AE907" s="71"/>
      <c r="AF907" s="71"/>
      <c r="AG907" s="71"/>
      <c r="AH907" s="71"/>
      <c r="AI907" s="71"/>
      <c r="AJ907" s="71"/>
      <c r="AK907" s="71"/>
      <c r="AL907" s="71"/>
      <c r="AM907" s="71"/>
      <c r="AN907" s="71"/>
      <c r="AO907" s="71"/>
      <c r="AP907" s="71"/>
      <c r="AQ907" s="71"/>
      <c r="AR907" s="71"/>
      <c r="AS907" s="71"/>
      <c r="AT907" s="71"/>
      <c r="AU907" s="71"/>
      <c r="AV907" s="71"/>
      <c r="AW907" s="71"/>
      <c r="AX907" s="71"/>
      <c r="AY907" s="71"/>
      <c r="AZ907" s="71"/>
      <c r="BA907" s="71"/>
      <c r="BB907" s="71"/>
    </row>
    <row r="908" spans="1:54" ht="20">
      <c r="A908" s="71"/>
      <c r="B908" s="71"/>
      <c r="C908" s="71"/>
      <c r="D908" s="71"/>
      <c r="E908" s="71"/>
      <c r="F908" s="71"/>
      <c r="G908" s="71"/>
      <c r="H908" s="71"/>
      <c r="I908" s="71"/>
      <c r="J908" s="71"/>
      <c r="K908" s="71"/>
      <c r="L908" s="71"/>
      <c r="M908" s="71"/>
      <c r="N908" s="91"/>
      <c r="O908" s="91"/>
      <c r="P908" s="91"/>
      <c r="Q908" s="91"/>
      <c r="R908" s="91"/>
      <c r="S908" s="91"/>
      <c r="T908" s="71"/>
      <c r="U908" s="71"/>
      <c r="V908" s="71"/>
      <c r="W908" s="71"/>
      <c r="X908" s="71"/>
      <c r="Y908" s="71"/>
      <c r="Z908" s="71"/>
      <c r="AA908" s="71"/>
      <c r="AB908" s="71"/>
      <c r="AC908" s="71"/>
      <c r="AD908" s="71"/>
      <c r="AE908" s="71"/>
      <c r="AF908" s="71"/>
      <c r="AG908" s="71"/>
      <c r="AH908" s="71"/>
      <c r="AI908" s="71"/>
      <c r="AJ908" s="71"/>
      <c r="AK908" s="71"/>
      <c r="AL908" s="71"/>
      <c r="AM908" s="71"/>
      <c r="AN908" s="71"/>
      <c r="AO908" s="71"/>
      <c r="AP908" s="71"/>
      <c r="AQ908" s="71"/>
      <c r="AR908" s="71"/>
      <c r="AS908" s="71"/>
      <c r="AT908" s="71"/>
      <c r="AU908" s="71"/>
      <c r="AV908" s="71"/>
      <c r="AW908" s="71"/>
      <c r="AX908" s="71"/>
      <c r="AY908" s="71"/>
      <c r="AZ908" s="71"/>
      <c r="BA908" s="71"/>
      <c r="BB908" s="71"/>
    </row>
    <row r="909" spans="1:54" ht="20">
      <c r="A909" s="71"/>
      <c r="B909" s="71"/>
      <c r="C909" s="71"/>
      <c r="D909" s="71"/>
      <c r="E909" s="71"/>
      <c r="F909" s="71"/>
      <c r="G909" s="71"/>
      <c r="H909" s="71"/>
      <c r="I909" s="71"/>
      <c r="J909" s="71"/>
      <c r="K909" s="71"/>
      <c r="L909" s="71"/>
      <c r="M909" s="71"/>
      <c r="N909" s="91"/>
      <c r="O909" s="91"/>
      <c r="P909" s="91"/>
      <c r="Q909" s="91"/>
      <c r="R909" s="91"/>
      <c r="S909" s="91"/>
      <c r="T909" s="71"/>
      <c r="U909" s="71"/>
      <c r="V909" s="71"/>
      <c r="W909" s="71"/>
      <c r="X909" s="71"/>
      <c r="Y909" s="71"/>
      <c r="Z909" s="71"/>
      <c r="AA909" s="71"/>
      <c r="AB909" s="71"/>
      <c r="AC909" s="71"/>
      <c r="AD909" s="71"/>
      <c r="AE909" s="71"/>
      <c r="AF909" s="71"/>
      <c r="AG909" s="71"/>
      <c r="AH909" s="71"/>
      <c r="AI909" s="71"/>
      <c r="AJ909" s="71"/>
      <c r="AK909" s="71"/>
      <c r="AL909" s="71"/>
      <c r="AM909" s="71"/>
      <c r="AN909" s="71"/>
      <c r="AO909" s="71"/>
      <c r="AP909" s="71"/>
      <c r="AQ909" s="71"/>
      <c r="AR909" s="71"/>
      <c r="AS909" s="71"/>
      <c r="AT909" s="71"/>
      <c r="AU909" s="71"/>
      <c r="AV909" s="71"/>
      <c r="AW909" s="71"/>
      <c r="AX909" s="71"/>
      <c r="AY909" s="71"/>
      <c r="AZ909" s="71"/>
      <c r="BA909" s="71"/>
      <c r="BB909" s="71"/>
    </row>
    <row r="910" spans="1:54" ht="20">
      <c r="A910" s="71"/>
      <c r="B910" s="71"/>
      <c r="C910" s="71"/>
      <c r="D910" s="71"/>
      <c r="E910" s="71"/>
      <c r="F910" s="71"/>
      <c r="G910" s="71"/>
      <c r="H910" s="71"/>
      <c r="I910" s="71"/>
      <c r="J910" s="71"/>
      <c r="K910" s="71"/>
      <c r="L910" s="71"/>
      <c r="M910" s="71"/>
      <c r="N910" s="91"/>
      <c r="O910" s="91"/>
      <c r="P910" s="91"/>
      <c r="Q910" s="91"/>
      <c r="R910" s="91"/>
      <c r="S910" s="91"/>
      <c r="T910" s="71"/>
      <c r="U910" s="71"/>
      <c r="V910" s="71"/>
      <c r="W910" s="71"/>
      <c r="X910" s="71"/>
      <c r="Y910" s="71"/>
      <c r="Z910" s="71"/>
      <c r="AA910" s="71"/>
      <c r="AB910" s="71"/>
      <c r="AC910" s="71"/>
      <c r="AD910" s="71"/>
      <c r="AE910" s="71"/>
      <c r="AF910" s="71"/>
      <c r="AG910" s="71"/>
      <c r="AH910" s="71"/>
      <c r="AI910" s="71"/>
      <c r="AJ910" s="71"/>
      <c r="AK910" s="71"/>
      <c r="AL910" s="71"/>
      <c r="AM910" s="71"/>
      <c r="AN910" s="71"/>
      <c r="AO910" s="71"/>
      <c r="AP910" s="71"/>
      <c r="AQ910" s="71"/>
      <c r="AR910" s="71"/>
      <c r="AS910" s="71"/>
      <c r="AT910" s="71"/>
      <c r="AU910" s="71"/>
      <c r="AV910" s="71"/>
      <c r="AW910" s="71"/>
      <c r="AX910" s="71"/>
      <c r="AY910" s="71"/>
      <c r="AZ910" s="71"/>
      <c r="BA910" s="71"/>
      <c r="BB910" s="71"/>
    </row>
    <row r="911" spans="1:54" ht="20">
      <c r="A911" s="71"/>
      <c r="B911" s="71"/>
      <c r="C911" s="71"/>
      <c r="D911" s="71"/>
      <c r="E911" s="71"/>
      <c r="F911" s="71"/>
      <c r="G911" s="71"/>
      <c r="H911" s="71"/>
      <c r="I911" s="71"/>
      <c r="J911" s="71"/>
      <c r="K911" s="71"/>
      <c r="L911" s="71"/>
      <c r="M911" s="71"/>
      <c r="N911" s="91"/>
      <c r="O911" s="91"/>
      <c r="P911" s="91"/>
      <c r="Q911" s="91"/>
      <c r="R911" s="91"/>
      <c r="S911" s="91"/>
      <c r="T911" s="71"/>
      <c r="U911" s="71"/>
      <c r="V911" s="71"/>
      <c r="W911" s="71"/>
      <c r="X911" s="71"/>
      <c r="Y911" s="71"/>
      <c r="Z911" s="71"/>
      <c r="AA911" s="71"/>
      <c r="AB911" s="71"/>
      <c r="AC911" s="71"/>
      <c r="AD911" s="71"/>
      <c r="AE911" s="71"/>
      <c r="AF911" s="71"/>
      <c r="AG911" s="71"/>
      <c r="AH911" s="71"/>
      <c r="AI911" s="71"/>
      <c r="AJ911" s="71"/>
      <c r="AK911" s="71"/>
      <c r="AL911" s="71"/>
      <c r="AM911" s="71"/>
      <c r="AN911" s="71"/>
      <c r="AO911" s="71"/>
      <c r="AP911" s="71"/>
      <c r="AQ911" s="71"/>
      <c r="AR911" s="71"/>
      <c r="AS911" s="71"/>
      <c r="AT911" s="71"/>
      <c r="AU911" s="71"/>
      <c r="AV911" s="71"/>
      <c r="AW911" s="71"/>
      <c r="AX911" s="71"/>
      <c r="AY911" s="71"/>
      <c r="AZ911" s="71"/>
      <c r="BA911" s="71"/>
      <c r="BB911" s="71"/>
    </row>
    <row r="912" spans="1:54" ht="20">
      <c r="A912" s="71"/>
      <c r="B912" s="71"/>
      <c r="C912" s="71"/>
      <c r="D912" s="71"/>
      <c r="E912" s="71"/>
      <c r="F912" s="71"/>
      <c r="G912" s="71"/>
      <c r="H912" s="71"/>
      <c r="I912" s="71"/>
      <c r="J912" s="71"/>
      <c r="K912" s="71"/>
      <c r="L912" s="71"/>
      <c r="M912" s="71"/>
      <c r="N912" s="91"/>
      <c r="O912" s="91"/>
      <c r="P912" s="91"/>
      <c r="Q912" s="91"/>
      <c r="R912" s="91"/>
      <c r="S912" s="91"/>
      <c r="T912" s="71"/>
      <c r="U912" s="71"/>
      <c r="V912" s="71"/>
      <c r="W912" s="71"/>
      <c r="X912" s="71"/>
      <c r="Y912" s="71"/>
      <c r="Z912" s="71"/>
      <c r="AA912" s="71"/>
      <c r="AB912" s="71"/>
      <c r="AC912" s="71"/>
      <c r="AD912" s="71"/>
      <c r="AE912" s="71"/>
      <c r="AF912" s="71"/>
      <c r="AG912" s="71"/>
      <c r="AH912" s="71"/>
      <c r="AI912" s="71"/>
      <c r="AJ912" s="71"/>
      <c r="AK912" s="71"/>
      <c r="AL912" s="71"/>
      <c r="AM912" s="71"/>
      <c r="AN912" s="71"/>
      <c r="AO912" s="71"/>
      <c r="AP912" s="71"/>
      <c r="AQ912" s="71"/>
      <c r="AR912" s="71"/>
      <c r="AS912" s="71"/>
      <c r="AT912" s="71"/>
      <c r="AU912" s="71"/>
      <c r="AV912" s="71"/>
      <c r="AW912" s="71"/>
      <c r="AX912" s="71"/>
      <c r="AY912" s="71"/>
      <c r="AZ912" s="71"/>
      <c r="BA912" s="71"/>
      <c r="BB912" s="71"/>
    </row>
    <row r="913" spans="1:54" ht="20">
      <c r="A913" s="71"/>
      <c r="B913" s="71"/>
      <c r="C913" s="71"/>
      <c r="D913" s="71"/>
      <c r="E913" s="71"/>
      <c r="F913" s="71"/>
      <c r="G913" s="71"/>
      <c r="H913" s="71"/>
      <c r="I913" s="71"/>
      <c r="J913" s="71"/>
      <c r="K913" s="71"/>
      <c r="L913" s="71"/>
      <c r="M913" s="71"/>
      <c r="N913" s="91"/>
      <c r="O913" s="91"/>
      <c r="P913" s="91"/>
      <c r="Q913" s="91"/>
      <c r="R913" s="91"/>
      <c r="S913" s="91"/>
      <c r="T913" s="71"/>
      <c r="U913" s="71"/>
      <c r="V913" s="71"/>
      <c r="W913" s="71"/>
      <c r="X913" s="71"/>
      <c r="Y913" s="71"/>
      <c r="Z913" s="71"/>
      <c r="AA913" s="71"/>
      <c r="AB913" s="71"/>
      <c r="AC913" s="71"/>
      <c r="AD913" s="71"/>
      <c r="AE913" s="71"/>
      <c r="AF913" s="71"/>
      <c r="AG913" s="71"/>
      <c r="AH913" s="71"/>
      <c r="AI913" s="71"/>
      <c r="AJ913" s="71"/>
      <c r="AK913" s="71"/>
      <c r="AL913" s="71"/>
      <c r="AM913" s="71"/>
      <c r="AN913" s="71"/>
      <c r="AO913" s="71"/>
      <c r="AP913" s="71"/>
      <c r="AQ913" s="71"/>
      <c r="AR913" s="71"/>
      <c r="AS913" s="71"/>
      <c r="AT913" s="71"/>
      <c r="AU913" s="71"/>
      <c r="AV913" s="71"/>
      <c r="AW913" s="71"/>
      <c r="AX913" s="71"/>
      <c r="AY913" s="71"/>
      <c r="AZ913" s="71"/>
      <c r="BA913" s="71"/>
      <c r="BB913" s="71"/>
    </row>
    <row r="914" spans="1:54" ht="20">
      <c r="A914" s="71"/>
      <c r="B914" s="71"/>
      <c r="C914" s="71"/>
      <c r="D914" s="71"/>
      <c r="E914" s="71"/>
      <c r="F914" s="71"/>
      <c r="G914" s="71"/>
      <c r="H914" s="71"/>
      <c r="I914" s="71"/>
      <c r="J914" s="71"/>
      <c r="K914" s="71"/>
      <c r="L914" s="71"/>
      <c r="M914" s="71"/>
      <c r="N914" s="91"/>
      <c r="O914" s="91"/>
      <c r="P914" s="91"/>
      <c r="Q914" s="91"/>
      <c r="R914" s="91"/>
      <c r="S914" s="91"/>
      <c r="T914" s="71"/>
      <c r="U914" s="71"/>
      <c r="V914" s="71"/>
      <c r="W914" s="71"/>
      <c r="X914" s="71"/>
      <c r="Y914" s="71"/>
      <c r="Z914" s="71"/>
      <c r="AA914" s="71"/>
      <c r="AB914" s="71"/>
      <c r="AC914" s="71"/>
      <c r="AD914" s="71"/>
      <c r="AE914" s="71"/>
      <c r="AF914" s="71"/>
      <c r="AG914" s="71"/>
      <c r="AH914" s="71"/>
      <c r="AI914" s="71"/>
      <c r="AJ914" s="71"/>
      <c r="AK914" s="71"/>
      <c r="AL914" s="71"/>
      <c r="AM914" s="71"/>
      <c r="AN914" s="71"/>
      <c r="AO914" s="71"/>
      <c r="AP914" s="71"/>
      <c r="AQ914" s="71"/>
      <c r="AR914" s="71"/>
      <c r="AS914" s="71"/>
      <c r="AT914" s="71"/>
      <c r="AU914" s="71"/>
      <c r="AV914" s="71"/>
      <c r="AW914" s="71"/>
      <c r="AX914" s="71"/>
      <c r="AY914" s="71"/>
      <c r="AZ914" s="71"/>
      <c r="BA914" s="71"/>
      <c r="BB914" s="71"/>
    </row>
    <row r="915" spans="1:54" ht="20">
      <c r="A915" s="71"/>
      <c r="B915" s="71"/>
      <c r="C915" s="71"/>
      <c r="D915" s="71"/>
      <c r="E915" s="71"/>
      <c r="F915" s="71"/>
      <c r="G915" s="71"/>
      <c r="H915" s="71"/>
      <c r="I915" s="71"/>
      <c r="J915" s="71"/>
      <c r="K915" s="71"/>
      <c r="L915" s="71"/>
      <c r="M915" s="71"/>
      <c r="N915" s="91"/>
      <c r="O915" s="91"/>
      <c r="P915" s="91"/>
      <c r="Q915" s="91"/>
      <c r="R915" s="91"/>
      <c r="S915" s="91"/>
      <c r="T915" s="71"/>
      <c r="U915" s="71"/>
      <c r="V915" s="71"/>
      <c r="W915" s="71"/>
      <c r="X915" s="71"/>
      <c r="Y915" s="71"/>
      <c r="Z915" s="71"/>
      <c r="AA915" s="71"/>
      <c r="AB915" s="71"/>
      <c r="AC915" s="71"/>
      <c r="AD915" s="71"/>
      <c r="AE915" s="71"/>
      <c r="AF915" s="71"/>
      <c r="AG915" s="71"/>
      <c r="AH915" s="71"/>
      <c r="AI915" s="71"/>
      <c r="AJ915" s="71"/>
      <c r="AK915" s="71"/>
      <c r="AL915" s="71"/>
      <c r="AM915" s="71"/>
      <c r="AN915" s="71"/>
      <c r="AO915" s="71"/>
      <c r="AP915" s="71"/>
      <c r="AQ915" s="71"/>
      <c r="AR915" s="71"/>
      <c r="AS915" s="71"/>
      <c r="AT915" s="71"/>
      <c r="AU915" s="71"/>
      <c r="AV915" s="71"/>
      <c r="AW915" s="71"/>
      <c r="AX915" s="71"/>
      <c r="AY915" s="71"/>
      <c r="AZ915" s="71"/>
      <c r="BA915" s="71"/>
      <c r="BB915" s="71"/>
    </row>
    <row r="916" spans="1:54" ht="20">
      <c r="A916" s="71"/>
      <c r="B916" s="71"/>
      <c r="C916" s="71"/>
      <c r="D916" s="71"/>
      <c r="E916" s="71"/>
      <c r="F916" s="71"/>
      <c r="G916" s="71"/>
      <c r="H916" s="71"/>
      <c r="I916" s="71"/>
      <c r="J916" s="71"/>
      <c r="K916" s="71"/>
      <c r="L916" s="71"/>
      <c r="M916" s="71"/>
      <c r="N916" s="91"/>
      <c r="O916" s="91"/>
      <c r="P916" s="91"/>
      <c r="Q916" s="91"/>
      <c r="R916" s="91"/>
      <c r="S916" s="91"/>
      <c r="T916" s="71"/>
      <c r="U916" s="71"/>
      <c r="V916" s="71"/>
      <c r="W916" s="71"/>
      <c r="X916" s="71"/>
      <c r="Y916" s="71"/>
      <c r="Z916" s="71"/>
      <c r="AA916" s="71"/>
      <c r="AB916" s="71"/>
      <c r="AC916" s="71"/>
      <c r="AD916" s="71"/>
      <c r="AE916" s="71"/>
      <c r="AF916" s="71"/>
      <c r="AG916" s="71"/>
      <c r="AH916" s="71"/>
      <c r="AI916" s="71"/>
      <c r="AJ916" s="71"/>
      <c r="AK916" s="71"/>
      <c r="AL916" s="71"/>
      <c r="AM916" s="71"/>
      <c r="AN916" s="71"/>
      <c r="AO916" s="71"/>
      <c r="AP916" s="71"/>
      <c r="AQ916" s="71"/>
      <c r="AR916" s="71"/>
      <c r="AS916" s="71"/>
      <c r="AT916" s="71"/>
      <c r="AU916" s="71"/>
      <c r="AV916" s="71"/>
      <c r="AW916" s="71"/>
      <c r="AX916" s="71"/>
      <c r="AY916" s="71"/>
      <c r="AZ916" s="71"/>
      <c r="BA916" s="71"/>
      <c r="BB916" s="71"/>
    </row>
    <row r="917" spans="1:54" ht="20">
      <c r="A917" s="71"/>
      <c r="B917" s="71"/>
      <c r="C917" s="71"/>
      <c r="D917" s="71"/>
      <c r="E917" s="71"/>
      <c r="F917" s="71"/>
      <c r="G917" s="71"/>
      <c r="H917" s="71"/>
      <c r="I917" s="71"/>
      <c r="J917" s="71"/>
      <c r="K917" s="71"/>
      <c r="L917" s="71"/>
      <c r="M917" s="71"/>
      <c r="N917" s="91"/>
      <c r="O917" s="91"/>
      <c r="P917" s="91"/>
      <c r="Q917" s="91"/>
      <c r="R917" s="91"/>
      <c r="S917" s="91"/>
      <c r="T917" s="71"/>
      <c r="U917" s="71"/>
      <c r="V917" s="71"/>
      <c r="W917" s="71"/>
      <c r="X917" s="71"/>
      <c r="Y917" s="71"/>
      <c r="Z917" s="71"/>
      <c r="AA917" s="71"/>
      <c r="AB917" s="71"/>
      <c r="AC917" s="71"/>
      <c r="AD917" s="71"/>
      <c r="AE917" s="71"/>
      <c r="AF917" s="71"/>
      <c r="AG917" s="71"/>
      <c r="AH917" s="71"/>
      <c r="AI917" s="71"/>
      <c r="AJ917" s="71"/>
      <c r="AK917" s="71"/>
      <c r="AL917" s="71"/>
      <c r="AM917" s="71"/>
      <c r="AN917" s="71"/>
      <c r="AO917" s="71"/>
      <c r="AP917" s="71"/>
      <c r="AQ917" s="71"/>
      <c r="AR917" s="71"/>
      <c r="AS917" s="71"/>
      <c r="AT917" s="71"/>
      <c r="AU917" s="71"/>
      <c r="AV917" s="71"/>
      <c r="AW917" s="71"/>
      <c r="AX917" s="71"/>
      <c r="AY917" s="71"/>
      <c r="AZ917" s="71"/>
      <c r="BA917" s="71"/>
      <c r="BB917" s="71"/>
    </row>
    <row r="918" spans="1:54" ht="20">
      <c r="A918" s="71"/>
      <c r="B918" s="71"/>
      <c r="C918" s="71"/>
      <c r="D918" s="71"/>
      <c r="E918" s="71"/>
      <c r="F918" s="71"/>
      <c r="G918" s="71"/>
      <c r="H918" s="71"/>
      <c r="I918" s="71"/>
      <c r="J918" s="71"/>
      <c r="K918" s="71"/>
      <c r="L918" s="71"/>
      <c r="M918" s="71"/>
      <c r="N918" s="91"/>
      <c r="O918" s="91"/>
      <c r="P918" s="91"/>
      <c r="Q918" s="91"/>
      <c r="R918" s="91"/>
      <c r="S918" s="91"/>
      <c r="T918" s="71"/>
      <c r="U918" s="71"/>
      <c r="V918" s="71"/>
      <c r="W918" s="71"/>
      <c r="X918" s="71"/>
      <c r="Y918" s="71"/>
      <c r="Z918" s="71"/>
      <c r="AA918" s="71"/>
      <c r="AB918" s="71"/>
      <c r="AC918" s="71"/>
      <c r="AD918" s="71"/>
      <c r="AE918" s="71"/>
      <c r="AF918" s="71"/>
      <c r="AG918" s="71"/>
      <c r="AH918" s="71"/>
      <c r="AI918" s="71"/>
      <c r="AJ918" s="71"/>
      <c r="AK918" s="71"/>
      <c r="AL918" s="71"/>
      <c r="AM918" s="71"/>
      <c r="AN918" s="71"/>
      <c r="AO918" s="71"/>
      <c r="AP918" s="71"/>
      <c r="AQ918" s="71"/>
      <c r="AR918" s="71"/>
      <c r="AS918" s="71"/>
      <c r="AT918" s="71"/>
      <c r="AU918" s="71"/>
      <c r="AV918" s="71"/>
      <c r="AW918" s="71"/>
      <c r="AX918" s="71"/>
      <c r="AY918" s="71"/>
      <c r="AZ918" s="71"/>
      <c r="BA918" s="71"/>
      <c r="BB918" s="71"/>
    </row>
    <row r="919" spans="1:54" ht="20">
      <c r="A919" s="71"/>
      <c r="B919" s="71"/>
      <c r="C919" s="71"/>
      <c r="D919" s="71"/>
      <c r="E919" s="71"/>
      <c r="F919" s="71"/>
      <c r="G919" s="71"/>
      <c r="H919" s="71"/>
      <c r="I919" s="71"/>
      <c r="J919" s="71"/>
      <c r="K919" s="71"/>
      <c r="L919" s="71"/>
      <c r="M919" s="71"/>
      <c r="N919" s="91"/>
      <c r="O919" s="91"/>
      <c r="P919" s="91"/>
      <c r="Q919" s="91"/>
      <c r="R919" s="91"/>
      <c r="S919" s="91"/>
      <c r="T919" s="71"/>
      <c r="U919" s="71"/>
      <c r="V919" s="71"/>
      <c r="W919" s="71"/>
      <c r="X919" s="71"/>
      <c r="Y919" s="71"/>
      <c r="Z919" s="71"/>
      <c r="AA919" s="71"/>
      <c r="AB919" s="71"/>
      <c r="AC919" s="71"/>
      <c r="AD919" s="71"/>
      <c r="AE919" s="71"/>
      <c r="AF919" s="71"/>
      <c r="AG919" s="71"/>
      <c r="AH919" s="71"/>
      <c r="AI919" s="71"/>
      <c r="AJ919" s="71"/>
      <c r="AK919" s="71"/>
      <c r="AL919" s="71"/>
      <c r="AM919" s="71"/>
      <c r="AN919" s="71"/>
      <c r="AO919" s="71"/>
      <c r="AP919" s="71"/>
      <c r="AQ919" s="71"/>
      <c r="AR919" s="71"/>
      <c r="AS919" s="71"/>
      <c r="AT919" s="71"/>
      <c r="AU919" s="71"/>
      <c r="AV919" s="71"/>
      <c r="AW919" s="71"/>
      <c r="AX919" s="71"/>
      <c r="AY919" s="71"/>
      <c r="AZ919" s="71"/>
      <c r="BA919" s="71"/>
      <c r="BB919" s="71"/>
    </row>
    <row r="920" spans="1:54" ht="20">
      <c r="A920" s="71"/>
      <c r="B920" s="71"/>
      <c r="C920" s="71"/>
      <c r="D920" s="71"/>
      <c r="E920" s="71"/>
      <c r="F920" s="71"/>
      <c r="G920" s="71"/>
      <c r="H920" s="71"/>
      <c r="I920" s="71"/>
      <c r="J920" s="71"/>
      <c r="K920" s="71"/>
      <c r="L920" s="71"/>
      <c r="M920" s="71"/>
      <c r="N920" s="91"/>
      <c r="O920" s="91"/>
      <c r="P920" s="91"/>
      <c r="Q920" s="91"/>
      <c r="R920" s="91"/>
      <c r="S920" s="91"/>
      <c r="T920" s="71"/>
      <c r="U920" s="71"/>
      <c r="V920" s="71"/>
      <c r="W920" s="71"/>
      <c r="X920" s="71"/>
      <c r="Y920" s="71"/>
      <c r="Z920" s="71"/>
      <c r="AA920" s="71"/>
      <c r="AB920" s="71"/>
      <c r="AC920" s="71"/>
      <c r="AD920" s="71"/>
      <c r="AE920" s="71"/>
      <c r="AF920" s="71"/>
      <c r="AG920" s="71"/>
      <c r="AH920" s="71"/>
      <c r="AI920" s="71"/>
      <c r="AJ920" s="71"/>
      <c r="AK920" s="71"/>
      <c r="AL920" s="71"/>
      <c r="AM920" s="71"/>
      <c r="AN920" s="71"/>
      <c r="AO920" s="71"/>
      <c r="AP920" s="71"/>
      <c r="AQ920" s="71"/>
      <c r="AR920" s="71"/>
      <c r="AS920" s="71"/>
      <c r="AT920" s="71"/>
      <c r="AU920" s="71"/>
      <c r="AV920" s="71"/>
      <c r="AW920" s="71"/>
      <c r="AX920" s="71"/>
      <c r="AY920" s="71"/>
      <c r="AZ920" s="71"/>
      <c r="BA920" s="71"/>
      <c r="BB920" s="71"/>
    </row>
    <row r="921" spans="1:54" ht="20">
      <c r="A921" s="71"/>
      <c r="B921" s="71"/>
      <c r="C921" s="71"/>
      <c r="D921" s="71"/>
      <c r="E921" s="71"/>
      <c r="F921" s="71"/>
      <c r="G921" s="71"/>
      <c r="H921" s="71"/>
      <c r="I921" s="71"/>
      <c r="J921" s="71"/>
      <c r="K921" s="71"/>
      <c r="L921" s="71"/>
      <c r="M921" s="71"/>
      <c r="N921" s="91"/>
      <c r="O921" s="91"/>
      <c r="P921" s="91"/>
      <c r="Q921" s="91"/>
      <c r="R921" s="91"/>
      <c r="S921" s="91"/>
      <c r="T921" s="71"/>
      <c r="U921" s="71"/>
      <c r="V921" s="71"/>
      <c r="W921" s="71"/>
      <c r="X921" s="71"/>
      <c r="Y921" s="71"/>
      <c r="Z921" s="71"/>
      <c r="AA921" s="71"/>
      <c r="AB921" s="71"/>
      <c r="AC921" s="71"/>
      <c r="AD921" s="71"/>
      <c r="AE921" s="71"/>
      <c r="AF921" s="71"/>
      <c r="AG921" s="71"/>
      <c r="AH921" s="71"/>
      <c r="AI921" s="71"/>
      <c r="AJ921" s="71"/>
      <c r="AK921" s="71"/>
      <c r="AL921" s="71"/>
      <c r="AM921" s="71"/>
      <c r="AN921" s="71"/>
      <c r="AO921" s="71"/>
      <c r="AP921" s="71"/>
      <c r="AQ921" s="71"/>
      <c r="AR921" s="71"/>
      <c r="AS921" s="71"/>
      <c r="AT921" s="71"/>
      <c r="AU921" s="71"/>
      <c r="AV921" s="71"/>
      <c r="AW921" s="71"/>
      <c r="AX921" s="71"/>
      <c r="AY921" s="71"/>
      <c r="AZ921" s="71"/>
      <c r="BA921" s="71"/>
      <c r="BB921" s="71"/>
    </row>
    <row r="922" spans="1:54" ht="20">
      <c r="A922" s="71"/>
      <c r="B922" s="71"/>
      <c r="C922" s="71"/>
      <c r="D922" s="71"/>
      <c r="E922" s="71"/>
      <c r="F922" s="71"/>
      <c r="G922" s="71"/>
      <c r="H922" s="71"/>
      <c r="I922" s="71"/>
      <c r="J922" s="71"/>
      <c r="K922" s="71"/>
      <c r="L922" s="71"/>
      <c r="M922" s="71"/>
      <c r="N922" s="91"/>
      <c r="O922" s="91"/>
      <c r="P922" s="91"/>
      <c r="Q922" s="91"/>
      <c r="R922" s="91"/>
      <c r="S922" s="91"/>
      <c r="T922" s="71"/>
      <c r="U922" s="71"/>
      <c r="V922" s="71"/>
      <c r="W922" s="71"/>
      <c r="X922" s="71"/>
      <c r="Y922" s="71"/>
      <c r="Z922" s="71"/>
      <c r="AA922" s="71"/>
      <c r="AB922" s="71"/>
      <c r="AC922" s="71"/>
      <c r="AD922" s="71"/>
      <c r="AE922" s="71"/>
      <c r="AF922" s="71"/>
      <c r="AG922" s="71"/>
      <c r="AH922" s="71"/>
      <c r="AI922" s="71"/>
      <c r="AJ922" s="71"/>
      <c r="AK922" s="71"/>
      <c r="AL922" s="71"/>
      <c r="AM922" s="71"/>
      <c r="AN922" s="71"/>
      <c r="AO922" s="71"/>
      <c r="AP922" s="71"/>
      <c r="AQ922" s="71"/>
      <c r="AR922" s="71"/>
      <c r="AS922" s="71"/>
      <c r="AT922" s="71"/>
      <c r="AU922" s="71"/>
      <c r="AV922" s="71"/>
      <c r="AW922" s="71"/>
      <c r="AX922" s="71"/>
      <c r="AY922" s="71"/>
      <c r="AZ922" s="71"/>
      <c r="BA922" s="71"/>
      <c r="BB922" s="71"/>
    </row>
    <row r="923" spans="1:54" ht="20">
      <c r="A923" s="71"/>
      <c r="B923" s="71"/>
      <c r="C923" s="71"/>
      <c r="D923" s="71"/>
      <c r="E923" s="71"/>
      <c r="F923" s="71"/>
      <c r="G923" s="71"/>
      <c r="H923" s="71"/>
      <c r="I923" s="71"/>
      <c r="J923" s="71"/>
      <c r="K923" s="71"/>
      <c r="L923" s="71"/>
      <c r="M923" s="71"/>
      <c r="N923" s="91"/>
      <c r="O923" s="91"/>
      <c r="P923" s="91"/>
      <c r="Q923" s="91"/>
      <c r="R923" s="91"/>
      <c r="S923" s="91"/>
      <c r="T923" s="71"/>
      <c r="U923" s="71"/>
      <c r="V923" s="71"/>
      <c r="W923" s="71"/>
      <c r="X923" s="71"/>
      <c r="Y923" s="71"/>
      <c r="Z923" s="71"/>
      <c r="AA923" s="71"/>
      <c r="AB923" s="71"/>
      <c r="AC923" s="71"/>
      <c r="AD923" s="71"/>
      <c r="AE923" s="71"/>
      <c r="AF923" s="71"/>
      <c r="AG923" s="71"/>
      <c r="AH923" s="71"/>
      <c r="AI923" s="71"/>
      <c r="AJ923" s="71"/>
      <c r="AK923" s="71"/>
      <c r="AL923" s="71"/>
      <c r="AM923" s="71"/>
      <c r="AN923" s="71"/>
      <c r="AO923" s="71"/>
      <c r="AP923" s="71"/>
      <c r="AQ923" s="71"/>
      <c r="AR923" s="71"/>
      <c r="AS923" s="71"/>
      <c r="AT923" s="71"/>
      <c r="AU923" s="71"/>
      <c r="AV923" s="71"/>
      <c r="AW923" s="71"/>
      <c r="AX923" s="71"/>
      <c r="AY923" s="71"/>
      <c r="AZ923" s="71"/>
      <c r="BA923" s="71"/>
      <c r="BB923" s="71"/>
    </row>
    <row r="924" spans="1:54" ht="20">
      <c r="A924" s="71"/>
      <c r="B924" s="71"/>
      <c r="C924" s="71"/>
      <c r="D924" s="71"/>
      <c r="E924" s="71"/>
      <c r="F924" s="71"/>
      <c r="G924" s="71"/>
      <c r="H924" s="71"/>
      <c r="I924" s="71"/>
      <c r="J924" s="71"/>
      <c r="K924" s="71"/>
      <c r="L924" s="71"/>
      <c r="M924" s="71"/>
      <c r="N924" s="91"/>
      <c r="O924" s="91"/>
      <c r="P924" s="91"/>
      <c r="Q924" s="91"/>
      <c r="R924" s="91"/>
      <c r="S924" s="91"/>
      <c r="T924" s="71"/>
      <c r="U924" s="71"/>
      <c r="V924" s="71"/>
      <c r="W924" s="71"/>
      <c r="X924" s="71"/>
      <c r="Y924" s="71"/>
      <c r="Z924" s="71"/>
      <c r="AA924" s="71"/>
      <c r="AB924" s="71"/>
      <c r="AC924" s="71"/>
      <c r="AD924" s="71"/>
      <c r="AE924" s="71"/>
      <c r="AF924" s="71"/>
      <c r="AG924" s="71"/>
      <c r="AH924" s="71"/>
      <c r="AI924" s="71"/>
      <c r="AJ924" s="71"/>
      <c r="AK924" s="71"/>
      <c r="AL924" s="71"/>
      <c r="AM924" s="71"/>
      <c r="AN924" s="71"/>
      <c r="AO924" s="71"/>
      <c r="AP924" s="71"/>
      <c r="AQ924" s="71"/>
      <c r="AR924" s="71"/>
      <c r="AS924" s="71"/>
      <c r="AT924" s="71"/>
      <c r="AU924" s="71"/>
      <c r="AV924" s="71"/>
      <c r="AW924" s="71"/>
      <c r="AX924" s="71"/>
      <c r="AY924" s="71"/>
      <c r="AZ924" s="71"/>
      <c r="BA924" s="71"/>
      <c r="BB924" s="71"/>
    </row>
    <row r="925" spans="1:54" ht="20">
      <c r="A925" s="71"/>
      <c r="B925" s="71"/>
      <c r="C925" s="71"/>
      <c r="D925" s="71"/>
      <c r="E925" s="71"/>
      <c r="F925" s="71"/>
      <c r="G925" s="71"/>
      <c r="H925" s="71"/>
      <c r="I925" s="71"/>
      <c r="J925" s="71"/>
      <c r="K925" s="71"/>
      <c r="L925" s="71"/>
      <c r="M925" s="71"/>
      <c r="N925" s="91"/>
      <c r="O925" s="91"/>
      <c r="P925" s="91"/>
      <c r="Q925" s="91"/>
      <c r="R925" s="91"/>
      <c r="S925" s="91"/>
      <c r="T925" s="71"/>
      <c r="U925" s="71"/>
      <c r="V925" s="71"/>
      <c r="W925" s="71"/>
      <c r="X925" s="71"/>
      <c r="Y925" s="71"/>
      <c r="Z925" s="71"/>
      <c r="AA925" s="71"/>
      <c r="AB925" s="71"/>
      <c r="AC925" s="71"/>
      <c r="AD925" s="71"/>
      <c r="AE925" s="71"/>
      <c r="AF925" s="71"/>
      <c r="AG925" s="71"/>
      <c r="AH925" s="71"/>
      <c r="AI925" s="71"/>
      <c r="AJ925" s="71"/>
      <c r="AK925" s="71"/>
      <c r="AL925" s="71"/>
      <c r="AM925" s="71"/>
      <c r="AN925" s="71"/>
      <c r="AO925" s="71"/>
      <c r="AP925" s="71"/>
      <c r="AQ925" s="71"/>
      <c r="AR925" s="71"/>
      <c r="AS925" s="71"/>
      <c r="AT925" s="71"/>
      <c r="AU925" s="71"/>
      <c r="AV925" s="71"/>
      <c r="AW925" s="71"/>
      <c r="AX925" s="71"/>
      <c r="AY925" s="71"/>
      <c r="AZ925" s="71"/>
      <c r="BA925" s="71"/>
      <c r="BB925" s="71"/>
    </row>
    <row r="926" spans="1:54" ht="20">
      <c r="A926" s="71"/>
      <c r="B926" s="71"/>
      <c r="C926" s="71"/>
      <c r="D926" s="71"/>
      <c r="E926" s="71"/>
      <c r="F926" s="71"/>
      <c r="G926" s="71"/>
      <c r="H926" s="71"/>
      <c r="I926" s="71"/>
      <c r="J926" s="71"/>
      <c r="K926" s="71"/>
      <c r="L926" s="71"/>
      <c r="M926" s="71"/>
      <c r="N926" s="91"/>
      <c r="O926" s="91"/>
      <c r="P926" s="91"/>
      <c r="Q926" s="91"/>
      <c r="R926" s="91"/>
      <c r="S926" s="91"/>
      <c r="T926" s="71"/>
      <c r="U926" s="71"/>
      <c r="V926" s="71"/>
      <c r="W926" s="71"/>
      <c r="X926" s="71"/>
      <c r="Y926" s="71"/>
      <c r="Z926" s="71"/>
      <c r="AA926" s="71"/>
      <c r="AB926" s="71"/>
      <c r="AC926" s="71"/>
      <c r="AD926" s="71"/>
      <c r="AE926" s="71"/>
      <c r="AF926" s="71"/>
      <c r="AG926" s="71"/>
      <c r="AH926" s="71"/>
      <c r="AI926" s="71"/>
      <c r="AJ926" s="71"/>
      <c r="AK926" s="71"/>
      <c r="AL926" s="71"/>
      <c r="AM926" s="71"/>
      <c r="AN926" s="71"/>
      <c r="AO926" s="71"/>
      <c r="AP926" s="71"/>
      <c r="AQ926" s="71"/>
      <c r="AR926" s="71"/>
      <c r="AS926" s="71"/>
      <c r="AT926" s="71"/>
      <c r="AU926" s="71"/>
      <c r="AV926" s="71"/>
      <c r="AW926" s="71"/>
      <c r="AX926" s="71"/>
      <c r="AY926" s="71"/>
      <c r="AZ926" s="71"/>
      <c r="BA926" s="71"/>
      <c r="BB926" s="71"/>
    </row>
    <row r="927" spans="1:54" ht="20">
      <c r="A927" s="71"/>
      <c r="B927" s="71"/>
      <c r="C927" s="71"/>
      <c r="D927" s="71"/>
      <c r="E927" s="71"/>
      <c r="F927" s="71"/>
      <c r="G927" s="71"/>
      <c r="H927" s="71"/>
      <c r="I927" s="71"/>
      <c r="J927" s="71"/>
      <c r="K927" s="71"/>
      <c r="L927" s="71"/>
      <c r="M927" s="71"/>
      <c r="N927" s="91"/>
      <c r="O927" s="91"/>
      <c r="P927" s="91"/>
      <c r="Q927" s="91"/>
      <c r="R927" s="91"/>
      <c r="S927" s="91"/>
      <c r="T927" s="71"/>
      <c r="U927" s="71"/>
      <c r="V927" s="71"/>
      <c r="W927" s="71"/>
      <c r="X927" s="71"/>
      <c r="Y927" s="71"/>
      <c r="Z927" s="71"/>
      <c r="AA927" s="71"/>
      <c r="AB927" s="71"/>
      <c r="AC927" s="71"/>
      <c r="AD927" s="71"/>
      <c r="AE927" s="71"/>
      <c r="AF927" s="71"/>
      <c r="AG927" s="71"/>
      <c r="AH927" s="71"/>
      <c r="AI927" s="71"/>
      <c r="AJ927" s="71"/>
      <c r="AK927" s="71"/>
      <c r="AL927" s="71"/>
      <c r="AM927" s="71"/>
      <c r="AN927" s="71"/>
      <c r="AO927" s="71"/>
      <c r="AP927" s="71"/>
      <c r="AQ927" s="71"/>
      <c r="AR927" s="71"/>
      <c r="AS927" s="71"/>
      <c r="AT927" s="71"/>
      <c r="AU927" s="71"/>
      <c r="AV927" s="71"/>
      <c r="AW927" s="71"/>
      <c r="AX927" s="71"/>
      <c r="AY927" s="71"/>
      <c r="AZ927" s="71"/>
      <c r="BA927" s="71"/>
      <c r="BB927" s="71"/>
    </row>
    <row r="928" spans="1:54" ht="20">
      <c r="A928" s="71"/>
      <c r="B928" s="71"/>
      <c r="C928" s="71"/>
      <c r="D928" s="71"/>
      <c r="E928" s="71"/>
      <c r="F928" s="71"/>
      <c r="G928" s="71"/>
      <c r="H928" s="71"/>
      <c r="I928" s="71"/>
      <c r="J928" s="71"/>
      <c r="K928" s="71"/>
      <c r="L928" s="71"/>
      <c r="M928" s="71"/>
      <c r="N928" s="91"/>
      <c r="O928" s="91"/>
      <c r="P928" s="91"/>
      <c r="Q928" s="91"/>
      <c r="R928" s="91"/>
      <c r="S928" s="91"/>
      <c r="T928" s="71"/>
      <c r="U928" s="71"/>
      <c r="V928" s="71"/>
      <c r="W928" s="71"/>
      <c r="X928" s="71"/>
      <c r="Y928" s="71"/>
      <c r="Z928" s="71"/>
      <c r="AA928" s="71"/>
      <c r="AB928" s="71"/>
      <c r="AC928" s="71"/>
      <c r="AD928" s="71"/>
      <c r="AE928" s="71"/>
      <c r="AF928" s="71"/>
      <c r="AG928" s="71"/>
      <c r="AH928" s="71"/>
      <c r="AI928" s="71"/>
      <c r="AJ928" s="71"/>
      <c r="AK928" s="71"/>
      <c r="AL928" s="71"/>
      <c r="AM928" s="71"/>
      <c r="AN928" s="71"/>
      <c r="AO928" s="71"/>
      <c r="AP928" s="71"/>
      <c r="AQ928" s="71"/>
      <c r="AR928" s="71"/>
      <c r="AS928" s="71"/>
      <c r="AT928" s="71"/>
      <c r="AU928" s="71"/>
      <c r="AV928" s="71"/>
      <c r="AW928" s="71"/>
      <c r="AX928" s="71"/>
      <c r="AY928" s="71"/>
      <c r="AZ928" s="71"/>
      <c r="BA928" s="71"/>
      <c r="BB928" s="71"/>
    </row>
    <row r="929" spans="1:54" ht="20">
      <c r="A929" s="71"/>
      <c r="B929" s="71"/>
      <c r="C929" s="71"/>
      <c r="D929" s="71"/>
      <c r="E929" s="71"/>
      <c r="F929" s="71"/>
      <c r="G929" s="71"/>
      <c r="H929" s="71"/>
      <c r="I929" s="71"/>
      <c r="J929" s="71"/>
      <c r="K929" s="71"/>
      <c r="L929" s="71"/>
      <c r="M929" s="71"/>
      <c r="N929" s="91"/>
      <c r="O929" s="91"/>
      <c r="P929" s="91"/>
      <c r="Q929" s="91"/>
      <c r="R929" s="91"/>
      <c r="S929" s="91"/>
      <c r="T929" s="71"/>
      <c r="U929" s="71"/>
      <c r="V929" s="71"/>
      <c r="W929" s="71"/>
      <c r="X929" s="71"/>
      <c r="Y929" s="71"/>
      <c r="Z929" s="71"/>
      <c r="AA929" s="71"/>
      <c r="AB929" s="71"/>
      <c r="AC929" s="71"/>
      <c r="AD929" s="71"/>
      <c r="AE929" s="71"/>
      <c r="AF929" s="71"/>
      <c r="AG929" s="71"/>
      <c r="AH929" s="71"/>
      <c r="AI929" s="71"/>
      <c r="AJ929" s="71"/>
      <c r="AK929" s="71"/>
      <c r="AL929" s="71"/>
      <c r="AM929" s="71"/>
      <c r="AN929" s="71"/>
      <c r="AO929" s="71"/>
      <c r="AP929" s="71"/>
      <c r="AQ929" s="71"/>
      <c r="AR929" s="71"/>
      <c r="AS929" s="71"/>
      <c r="AT929" s="71"/>
      <c r="AU929" s="71"/>
      <c r="AV929" s="71"/>
      <c r="AW929" s="71"/>
      <c r="AX929" s="71"/>
      <c r="AY929" s="71"/>
      <c r="AZ929" s="71"/>
      <c r="BA929" s="71"/>
      <c r="BB929" s="71"/>
    </row>
    <row r="930" spans="1:54" ht="20">
      <c r="A930" s="71"/>
      <c r="B930" s="71"/>
      <c r="C930" s="71"/>
      <c r="D930" s="71"/>
      <c r="E930" s="71"/>
      <c r="F930" s="71"/>
      <c r="G930" s="71"/>
      <c r="H930" s="71"/>
      <c r="I930" s="71"/>
      <c r="J930" s="71"/>
      <c r="K930" s="71"/>
      <c r="L930" s="71"/>
      <c r="M930" s="71"/>
      <c r="N930" s="91"/>
      <c r="O930" s="91"/>
      <c r="P930" s="91"/>
      <c r="Q930" s="91"/>
      <c r="R930" s="91"/>
      <c r="S930" s="91"/>
      <c r="T930" s="71"/>
      <c r="U930" s="71"/>
      <c r="V930" s="71"/>
      <c r="W930" s="71"/>
      <c r="X930" s="71"/>
      <c r="Y930" s="71"/>
      <c r="Z930" s="71"/>
      <c r="AA930" s="71"/>
      <c r="AB930" s="71"/>
      <c r="AC930" s="71"/>
      <c r="AD930" s="71"/>
      <c r="AE930" s="71"/>
      <c r="AF930" s="71"/>
      <c r="AG930" s="71"/>
      <c r="AH930" s="71"/>
      <c r="AI930" s="71"/>
      <c r="AJ930" s="71"/>
      <c r="AK930" s="71"/>
      <c r="AL930" s="71"/>
      <c r="AM930" s="71"/>
      <c r="AN930" s="71"/>
      <c r="AO930" s="71"/>
      <c r="AP930" s="71"/>
      <c r="AQ930" s="71"/>
      <c r="AR930" s="71"/>
      <c r="AS930" s="71"/>
      <c r="AT930" s="71"/>
      <c r="AU930" s="71"/>
      <c r="AV930" s="71"/>
      <c r="AW930" s="71"/>
      <c r="AX930" s="71"/>
      <c r="AY930" s="71"/>
      <c r="AZ930" s="71"/>
      <c r="BA930" s="71"/>
      <c r="BB930" s="71"/>
    </row>
    <row r="931" spans="1:54" ht="20">
      <c r="A931" s="71"/>
      <c r="B931" s="71"/>
      <c r="C931" s="71"/>
      <c r="D931" s="71"/>
      <c r="E931" s="71"/>
      <c r="F931" s="71"/>
      <c r="G931" s="71"/>
      <c r="H931" s="71"/>
      <c r="I931" s="71"/>
      <c r="J931" s="71"/>
      <c r="K931" s="71"/>
      <c r="L931" s="71"/>
      <c r="M931" s="71"/>
      <c r="N931" s="91"/>
      <c r="O931" s="91"/>
      <c r="P931" s="91"/>
      <c r="Q931" s="91"/>
      <c r="R931" s="91"/>
      <c r="S931" s="91"/>
      <c r="T931" s="71"/>
      <c r="U931" s="71"/>
      <c r="V931" s="71"/>
      <c r="W931" s="71"/>
      <c r="X931" s="71"/>
      <c r="Y931" s="71"/>
      <c r="Z931" s="71"/>
      <c r="AA931" s="71"/>
      <c r="AB931" s="71"/>
      <c r="AC931" s="71"/>
      <c r="AD931" s="71"/>
      <c r="AE931" s="71"/>
      <c r="AF931" s="71"/>
      <c r="AG931" s="71"/>
      <c r="AH931" s="71"/>
      <c r="AI931" s="71"/>
      <c r="AJ931" s="71"/>
      <c r="AK931" s="71"/>
      <c r="AL931" s="71"/>
      <c r="AM931" s="71"/>
      <c r="AN931" s="71"/>
      <c r="AO931" s="71"/>
      <c r="AP931" s="71"/>
      <c r="AQ931" s="71"/>
      <c r="AR931" s="71"/>
      <c r="AS931" s="71"/>
      <c r="AT931" s="71"/>
      <c r="AU931" s="71"/>
      <c r="AV931" s="71"/>
      <c r="AW931" s="71"/>
      <c r="AX931" s="71"/>
      <c r="AY931" s="71"/>
      <c r="AZ931" s="71"/>
      <c r="BA931" s="71"/>
      <c r="BB931" s="71"/>
    </row>
    <row r="932" spans="1:54" ht="20">
      <c r="A932" s="71"/>
      <c r="B932" s="71"/>
      <c r="C932" s="71"/>
      <c r="D932" s="71"/>
      <c r="E932" s="71"/>
      <c r="F932" s="71"/>
      <c r="G932" s="71"/>
      <c r="H932" s="71"/>
      <c r="I932" s="71"/>
      <c r="J932" s="71"/>
      <c r="K932" s="71"/>
      <c r="L932" s="71"/>
      <c r="M932" s="71"/>
      <c r="N932" s="91"/>
      <c r="O932" s="91"/>
      <c r="P932" s="91"/>
      <c r="Q932" s="91"/>
      <c r="R932" s="91"/>
      <c r="S932" s="91"/>
      <c r="T932" s="71"/>
      <c r="U932" s="71"/>
      <c r="V932" s="71"/>
      <c r="W932" s="71"/>
      <c r="X932" s="71"/>
      <c r="Y932" s="71"/>
      <c r="Z932" s="71"/>
      <c r="AA932" s="71"/>
      <c r="AB932" s="71"/>
      <c r="AC932" s="71"/>
      <c r="AD932" s="71"/>
      <c r="AE932" s="71"/>
      <c r="AF932" s="71"/>
      <c r="AG932" s="71"/>
      <c r="AH932" s="71"/>
      <c r="AI932" s="71"/>
      <c r="AJ932" s="71"/>
      <c r="AK932" s="71"/>
      <c r="AL932" s="71"/>
      <c r="AM932" s="71"/>
      <c r="AN932" s="71"/>
      <c r="AO932" s="71"/>
      <c r="AP932" s="71"/>
      <c r="AQ932" s="71"/>
      <c r="AR932" s="71"/>
      <c r="AS932" s="71"/>
      <c r="AT932" s="71"/>
      <c r="AU932" s="71"/>
      <c r="AV932" s="71"/>
      <c r="AW932" s="71"/>
      <c r="AX932" s="71"/>
      <c r="AY932" s="71"/>
      <c r="AZ932" s="71"/>
      <c r="BA932" s="71"/>
      <c r="BB932" s="71"/>
    </row>
    <row r="933" spans="1:54" ht="20">
      <c r="A933" s="71"/>
      <c r="B933" s="71"/>
      <c r="C933" s="71"/>
      <c r="D933" s="71"/>
      <c r="E933" s="71"/>
      <c r="F933" s="71"/>
      <c r="G933" s="71"/>
      <c r="H933" s="71"/>
      <c r="I933" s="71"/>
      <c r="J933" s="71"/>
      <c r="K933" s="71"/>
      <c r="L933" s="71"/>
      <c r="M933" s="71"/>
      <c r="N933" s="91"/>
      <c r="O933" s="91"/>
      <c r="P933" s="91"/>
      <c r="Q933" s="91"/>
      <c r="R933" s="91"/>
      <c r="S933" s="91"/>
      <c r="T933" s="71"/>
      <c r="U933" s="71"/>
      <c r="V933" s="71"/>
      <c r="W933" s="71"/>
      <c r="X933" s="71"/>
      <c r="Y933" s="71"/>
      <c r="Z933" s="71"/>
      <c r="AA933" s="71"/>
      <c r="AB933" s="71"/>
      <c r="AC933" s="71"/>
      <c r="AD933" s="71"/>
      <c r="AE933" s="71"/>
      <c r="AF933" s="71"/>
      <c r="AG933" s="71"/>
      <c r="AH933" s="71"/>
      <c r="AI933" s="71"/>
      <c r="AJ933" s="71"/>
      <c r="AK933" s="71"/>
      <c r="AL933" s="71"/>
      <c r="AM933" s="71"/>
      <c r="AN933" s="71"/>
      <c r="AO933" s="71"/>
      <c r="AP933" s="71"/>
      <c r="AQ933" s="71"/>
      <c r="AR933" s="71"/>
      <c r="AS933" s="71"/>
      <c r="AT933" s="71"/>
      <c r="AU933" s="71"/>
      <c r="AV933" s="71"/>
      <c r="AW933" s="71"/>
      <c r="AX933" s="71"/>
      <c r="AY933" s="71"/>
      <c r="AZ933" s="71"/>
      <c r="BA933" s="71"/>
      <c r="BB933" s="71"/>
    </row>
    <row r="934" spans="1:54" ht="20">
      <c r="A934" s="71"/>
      <c r="B934" s="71"/>
      <c r="C934" s="71"/>
      <c r="D934" s="71"/>
      <c r="E934" s="71"/>
      <c r="F934" s="71"/>
      <c r="G934" s="71"/>
      <c r="H934" s="71"/>
      <c r="I934" s="71"/>
      <c r="J934" s="71"/>
      <c r="K934" s="71"/>
      <c r="L934" s="71"/>
      <c r="M934" s="71"/>
      <c r="N934" s="91"/>
      <c r="O934" s="91"/>
      <c r="P934" s="91"/>
      <c r="Q934" s="91"/>
      <c r="R934" s="91"/>
      <c r="S934" s="91"/>
      <c r="T934" s="71"/>
      <c r="U934" s="71"/>
      <c r="V934" s="71"/>
      <c r="W934" s="71"/>
      <c r="X934" s="71"/>
      <c r="Y934" s="71"/>
      <c r="Z934" s="71"/>
      <c r="AA934" s="71"/>
      <c r="AB934" s="71"/>
      <c r="AC934" s="71"/>
      <c r="AD934" s="71"/>
      <c r="AE934" s="71"/>
      <c r="AF934" s="71"/>
      <c r="AG934" s="71"/>
      <c r="AH934" s="71"/>
      <c r="AI934" s="71"/>
      <c r="AJ934" s="71"/>
      <c r="AK934" s="71"/>
      <c r="AL934" s="71"/>
      <c r="AM934" s="71"/>
      <c r="AN934" s="71"/>
      <c r="AO934" s="71"/>
      <c r="AP934" s="71"/>
      <c r="AQ934" s="71"/>
      <c r="AR934" s="71"/>
      <c r="AS934" s="71"/>
      <c r="AT934" s="71"/>
      <c r="AU934" s="71"/>
      <c r="AV934" s="71"/>
      <c r="AW934" s="71"/>
      <c r="AX934" s="71"/>
      <c r="AY934" s="71"/>
      <c r="AZ934" s="71"/>
      <c r="BA934" s="71"/>
      <c r="BB934" s="71"/>
    </row>
    <row r="935" spans="1:54" ht="20">
      <c r="A935" s="71"/>
      <c r="B935" s="71"/>
      <c r="C935" s="71"/>
      <c r="D935" s="71"/>
      <c r="E935" s="71"/>
      <c r="F935" s="71"/>
      <c r="G935" s="71"/>
      <c r="H935" s="71"/>
      <c r="I935" s="71"/>
      <c r="J935" s="71"/>
      <c r="K935" s="71"/>
      <c r="L935" s="71"/>
      <c r="M935" s="71"/>
      <c r="N935" s="91"/>
      <c r="O935" s="91"/>
      <c r="P935" s="91"/>
      <c r="Q935" s="91"/>
      <c r="R935" s="91"/>
      <c r="S935" s="91"/>
      <c r="T935" s="71"/>
      <c r="U935" s="71"/>
      <c r="V935" s="71"/>
      <c r="W935" s="71"/>
      <c r="X935" s="71"/>
      <c r="Y935" s="71"/>
      <c r="Z935" s="71"/>
      <c r="AA935" s="71"/>
      <c r="AB935" s="71"/>
      <c r="AC935" s="71"/>
      <c r="AD935" s="71"/>
      <c r="AE935" s="71"/>
      <c r="AF935" s="71"/>
      <c r="AG935" s="71"/>
      <c r="AH935" s="71"/>
      <c r="AI935" s="71"/>
      <c r="AJ935" s="71"/>
      <c r="AK935" s="71"/>
      <c r="AL935" s="71"/>
      <c r="AM935" s="71"/>
      <c r="AN935" s="71"/>
      <c r="AO935" s="71"/>
      <c r="AP935" s="71"/>
      <c r="AQ935" s="71"/>
      <c r="AR935" s="71"/>
      <c r="AS935" s="71"/>
      <c r="AT935" s="71"/>
      <c r="AU935" s="71"/>
      <c r="AV935" s="71"/>
      <c r="AW935" s="71"/>
      <c r="AX935" s="71"/>
      <c r="AY935" s="71"/>
      <c r="AZ935" s="71"/>
      <c r="BA935" s="71"/>
      <c r="BB935" s="71"/>
    </row>
    <row r="936" spans="1:54" ht="20">
      <c r="A936" s="71"/>
      <c r="B936" s="71"/>
      <c r="C936" s="71"/>
      <c r="D936" s="71"/>
      <c r="E936" s="71"/>
      <c r="F936" s="71"/>
      <c r="G936" s="71"/>
      <c r="H936" s="71"/>
      <c r="I936" s="71"/>
      <c r="J936" s="71"/>
      <c r="K936" s="71"/>
      <c r="L936" s="71"/>
      <c r="M936" s="71"/>
      <c r="N936" s="91"/>
      <c r="O936" s="91"/>
      <c r="P936" s="91"/>
      <c r="Q936" s="91"/>
      <c r="R936" s="91"/>
      <c r="S936" s="91"/>
      <c r="T936" s="71"/>
      <c r="U936" s="71"/>
      <c r="V936" s="71"/>
      <c r="W936" s="71"/>
      <c r="X936" s="71"/>
      <c r="Y936" s="71"/>
      <c r="Z936" s="71"/>
      <c r="AA936" s="71"/>
      <c r="AB936" s="71"/>
      <c r="AC936" s="71"/>
      <c r="AD936" s="71"/>
      <c r="AE936" s="71"/>
      <c r="AF936" s="71"/>
      <c r="AG936" s="71"/>
      <c r="AH936" s="71"/>
      <c r="AI936" s="71"/>
      <c r="AJ936" s="71"/>
      <c r="AK936" s="71"/>
      <c r="AL936" s="71"/>
      <c r="AM936" s="71"/>
      <c r="AN936" s="71"/>
      <c r="AO936" s="71"/>
      <c r="AP936" s="71"/>
      <c r="AQ936" s="71"/>
      <c r="AR936" s="71"/>
      <c r="AS936" s="71"/>
      <c r="AT936" s="71"/>
      <c r="AU936" s="71"/>
      <c r="AV936" s="71"/>
      <c r="AW936" s="71"/>
      <c r="AX936" s="71"/>
      <c r="AY936" s="71"/>
      <c r="AZ936" s="71"/>
      <c r="BA936" s="71"/>
      <c r="BB936" s="71"/>
    </row>
    <row r="937" spans="1:54" ht="20">
      <c r="A937" s="71"/>
      <c r="B937" s="71"/>
      <c r="C937" s="71"/>
      <c r="D937" s="71"/>
      <c r="E937" s="71"/>
      <c r="F937" s="71"/>
      <c r="G937" s="71"/>
      <c r="H937" s="71"/>
      <c r="I937" s="71"/>
      <c r="J937" s="71"/>
      <c r="K937" s="71"/>
      <c r="L937" s="71"/>
      <c r="M937" s="71"/>
      <c r="N937" s="91"/>
      <c r="O937" s="91"/>
      <c r="P937" s="91"/>
      <c r="Q937" s="91"/>
      <c r="R937" s="91"/>
      <c r="S937" s="91"/>
      <c r="T937" s="71"/>
      <c r="U937" s="71"/>
      <c r="V937" s="71"/>
      <c r="W937" s="71"/>
      <c r="X937" s="71"/>
      <c r="Y937" s="71"/>
      <c r="Z937" s="71"/>
      <c r="AA937" s="71"/>
      <c r="AB937" s="71"/>
      <c r="AC937" s="71"/>
      <c r="AD937" s="71"/>
      <c r="AE937" s="71"/>
      <c r="AF937" s="71"/>
      <c r="AG937" s="71"/>
      <c r="AH937" s="71"/>
      <c r="AI937" s="71"/>
      <c r="AJ937" s="71"/>
      <c r="AK937" s="71"/>
      <c r="AL937" s="71"/>
      <c r="AM937" s="71"/>
      <c r="AN937" s="71"/>
      <c r="AO937" s="71"/>
      <c r="AP937" s="71"/>
      <c r="AQ937" s="71"/>
      <c r="AR937" s="71"/>
      <c r="AS937" s="71"/>
      <c r="AT937" s="71"/>
      <c r="AU937" s="71"/>
      <c r="AV937" s="71"/>
      <c r="AW937" s="71"/>
      <c r="AX937" s="71"/>
      <c r="AY937" s="71"/>
      <c r="AZ937" s="71"/>
      <c r="BA937" s="71"/>
      <c r="BB937" s="71"/>
    </row>
    <row r="938" spans="1:54" ht="20">
      <c r="A938" s="71"/>
      <c r="B938" s="71"/>
      <c r="C938" s="71"/>
      <c r="D938" s="71"/>
      <c r="E938" s="71"/>
      <c r="F938" s="71"/>
      <c r="G938" s="71"/>
      <c r="H938" s="71"/>
      <c r="I938" s="71"/>
      <c r="J938" s="71"/>
      <c r="K938" s="71"/>
      <c r="L938" s="71"/>
      <c r="M938" s="71"/>
      <c r="N938" s="91"/>
      <c r="O938" s="91"/>
      <c r="P938" s="91"/>
      <c r="Q938" s="91"/>
      <c r="R938" s="91"/>
      <c r="S938" s="91"/>
      <c r="T938" s="71"/>
      <c r="U938" s="71"/>
      <c r="V938" s="71"/>
      <c r="W938" s="71"/>
      <c r="X938" s="71"/>
      <c r="Y938" s="71"/>
      <c r="Z938" s="71"/>
      <c r="AA938" s="71"/>
      <c r="AB938" s="71"/>
      <c r="AC938" s="71"/>
      <c r="AD938" s="71"/>
      <c r="AE938" s="71"/>
      <c r="AF938" s="71"/>
      <c r="AG938" s="71"/>
      <c r="AH938" s="71"/>
      <c r="AI938" s="71"/>
      <c r="AJ938" s="71"/>
      <c r="AK938" s="71"/>
      <c r="AL938" s="71"/>
      <c r="AM938" s="71"/>
      <c r="AN938" s="71"/>
      <c r="AO938" s="71"/>
      <c r="AP938" s="71"/>
      <c r="AQ938" s="71"/>
      <c r="AR938" s="71"/>
      <c r="AS938" s="71"/>
      <c r="AT938" s="71"/>
      <c r="AU938" s="71"/>
      <c r="AV938" s="71"/>
      <c r="AW938" s="71"/>
      <c r="AX938" s="71"/>
      <c r="AY938" s="71"/>
      <c r="AZ938" s="71"/>
      <c r="BA938" s="71"/>
      <c r="BB938" s="71"/>
    </row>
    <row r="939" spans="1:54" ht="20">
      <c r="A939" s="71"/>
      <c r="B939" s="71"/>
      <c r="C939" s="71"/>
      <c r="D939" s="71"/>
      <c r="E939" s="71"/>
      <c r="F939" s="71"/>
      <c r="G939" s="71"/>
      <c r="H939" s="71"/>
      <c r="I939" s="71"/>
      <c r="J939" s="71"/>
      <c r="K939" s="71"/>
      <c r="L939" s="71"/>
      <c r="M939" s="71"/>
      <c r="N939" s="91"/>
      <c r="O939" s="91"/>
      <c r="P939" s="91"/>
      <c r="Q939" s="91"/>
      <c r="R939" s="91"/>
      <c r="S939" s="91"/>
      <c r="T939" s="71"/>
      <c r="U939" s="71"/>
      <c r="V939" s="71"/>
      <c r="W939" s="71"/>
      <c r="X939" s="71"/>
      <c r="Y939" s="71"/>
      <c r="Z939" s="71"/>
      <c r="AA939" s="71"/>
      <c r="AB939" s="71"/>
      <c r="AC939" s="71"/>
      <c r="AD939" s="71"/>
      <c r="AE939" s="71"/>
      <c r="AF939" s="71"/>
      <c r="AG939" s="71"/>
      <c r="AH939" s="71"/>
      <c r="AI939" s="71"/>
      <c r="AJ939" s="71"/>
      <c r="AK939" s="71"/>
      <c r="AL939" s="71"/>
      <c r="AM939" s="71"/>
      <c r="AN939" s="71"/>
      <c r="AO939" s="71"/>
      <c r="AP939" s="71"/>
      <c r="AQ939" s="71"/>
      <c r="AR939" s="71"/>
      <c r="AS939" s="71"/>
      <c r="AT939" s="71"/>
      <c r="AU939" s="71"/>
      <c r="AV939" s="71"/>
      <c r="AW939" s="71"/>
      <c r="AX939" s="71"/>
      <c r="AY939" s="71"/>
      <c r="AZ939" s="71"/>
      <c r="BA939" s="71"/>
      <c r="BB939" s="71"/>
    </row>
    <row r="940" spans="1:54" ht="20">
      <c r="A940" s="71"/>
      <c r="B940" s="71"/>
      <c r="C940" s="71"/>
      <c r="D940" s="71"/>
      <c r="E940" s="71"/>
      <c r="F940" s="71"/>
      <c r="G940" s="71"/>
      <c r="H940" s="71"/>
      <c r="I940" s="71"/>
      <c r="J940" s="71"/>
      <c r="K940" s="71"/>
      <c r="L940" s="71"/>
      <c r="M940" s="71"/>
      <c r="N940" s="91"/>
      <c r="O940" s="91"/>
      <c r="P940" s="91"/>
      <c r="Q940" s="91"/>
      <c r="R940" s="91"/>
      <c r="S940" s="91"/>
      <c r="T940" s="71"/>
      <c r="U940" s="71"/>
      <c r="V940" s="71"/>
      <c r="W940" s="71"/>
      <c r="X940" s="71"/>
      <c r="Y940" s="71"/>
      <c r="Z940" s="71"/>
      <c r="AA940" s="71"/>
      <c r="AB940" s="71"/>
      <c r="AC940" s="71"/>
      <c r="AD940" s="71"/>
      <c r="AE940" s="71"/>
      <c r="AF940" s="71"/>
      <c r="AG940" s="71"/>
      <c r="AH940" s="71"/>
      <c r="AI940" s="71"/>
      <c r="AJ940" s="71"/>
      <c r="AK940" s="71"/>
      <c r="AL940" s="71"/>
      <c r="AM940" s="71"/>
      <c r="AN940" s="71"/>
      <c r="AO940" s="71"/>
      <c r="AP940" s="71"/>
      <c r="AQ940" s="71"/>
      <c r="AR940" s="71"/>
      <c r="AS940" s="71"/>
      <c r="AT940" s="71"/>
      <c r="AU940" s="71"/>
      <c r="AV940" s="71"/>
      <c r="AW940" s="71"/>
      <c r="AX940" s="71"/>
      <c r="AY940" s="71"/>
      <c r="AZ940" s="71"/>
      <c r="BA940" s="71"/>
      <c r="BB940" s="71"/>
    </row>
    <row r="941" spans="1:54" ht="20">
      <c r="A941" s="71"/>
      <c r="B941" s="71"/>
      <c r="C941" s="71"/>
      <c r="D941" s="71"/>
      <c r="E941" s="71"/>
      <c r="F941" s="71"/>
      <c r="G941" s="71"/>
      <c r="H941" s="71"/>
      <c r="I941" s="71"/>
      <c r="J941" s="71"/>
      <c r="K941" s="71"/>
      <c r="L941" s="71"/>
      <c r="M941" s="71"/>
      <c r="N941" s="91"/>
      <c r="O941" s="91"/>
      <c r="P941" s="91"/>
      <c r="Q941" s="91"/>
      <c r="R941" s="91"/>
      <c r="S941" s="91"/>
      <c r="T941" s="71"/>
      <c r="U941" s="71"/>
      <c r="V941" s="71"/>
      <c r="W941" s="71"/>
      <c r="X941" s="71"/>
      <c r="Y941" s="71"/>
      <c r="Z941" s="71"/>
      <c r="AA941" s="71"/>
      <c r="AB941" s="71"/>
      <c r="AC941" s="71"/>
      <c r="AD941" s="71"/>
      <c r="AE941" s="71"/>
      <c r="AF941" s="71"/>
      <c r="AG941" s="71"/>
      <c r="AH941" s="71"/>
      <c r="AI941" s="71"/>
      <c r="AJ941" s="71"/>
      <c r="AK941" s="71"/>
      <c r="AL941" s="71"/>
      <c r="AM941" s="71"/>
      <c r="AN941" s="71"/>
      <c r="AO941" s="71"/>
      <c r="AP941" s="71"/>
      <c r="AQ941" s="71"/>
      <c r="AR941" s="71"/>
      <c r="AS941" s="71"/>
      <c r="AT941" s="71"/>
      <c r="AU941" s="71"/>
      <c r="AV941" s="71"/>
      <c r="AW941" s="71"/>
      <c r="AX941" s="71"/>
      <c r="AY941" s="71"/>
      <c r="AZ941" s="71"/>
      <c r="BA941" s="71"/>
      <c r="BB941" s="71"/>
    </row>
    <row r="942" spans="1:54" ht="20">
      <c r="A942" s="71"/>
      <c r="B942" s="71"/>
      <c r="C942" s="71"/>
      <c r="D942" s="71"/>
      <c r="E942" s="71"/>
      <c r="F942" s="71"/>
      <c r="G942" s="71"/>
      <c r="H942" s="71"/>
      <c r="I942" s="71"/>
      <c r="J942" s="71"/>
      <c r="K942" s="71"/>
      <c r="L942" s="71"/>
      <c r="M942" s="71"/>
      <c r="N942" s="91"/>
      <c r="O942" s="91"/>
      <c r="P942" s="91"/>
      <c r="Q942" s="91"/>
      <c r="R942" s="91"/>
      <c r="S942" s="91"/>
      <c r="T942" s="71"/>
      <c r="U942" s="71"/>
      <c r="V942" s="71"/>
      <c r="W942" s="71"/>
      <c r="X942" s="71"/>
      <c r="Y942" s="71"/>
      <c r="Z942" s="71"/>
      <c r="AA942" s="71"/>
      <c r="AB942" s="71"/>
      <c r="AC942" s="71"/>
      <c r="AD942" s="71"/>
      <c r="AE942" s="71"/>
      <c r="AF942" s="71"/>
      <c r="AG942" s="71"/>
      <c r="AH942" s="71"/>
      <c r="AI942" s="71"/>
      <c r="AJ942" s="71"/>
      <c r="AK942" s="71"/>
      <c r="AL942" s="71"/>
      <c r="AM942" s="71"/>
      <c r="AN942" s="71"/>
      <c r="AO942" s="71"/>
      <c r="AP942" s="71"/>
      <c r="AQ942" s="71"/>
      <c r="AR942" s="71"/>
      <c r="AS942" s="71"/>
      <c r="AT942" s="71"/>
      <c r="AU942" s="71"/>
      <c r="AV942" s="71"/>
      <c r="AW942" s="71"/>
      <c r="AX942" s="71"/>
      <c r="AY942" s="71"/>
      <c r="AZ942" s="71"/>
      <c r="BA942" s="71"/>
      <c r="BB942" s="71"/>
    </row>
    <row r="943" spans="1:54" ht="20">
      <c r="A943" s="71"/>
      <c r="B943" s="71"/>
      <c r="C943" s="71"/>
      <c r="D943" s="71"/>
      <c r="E943" s="71"/>
      <c r="F943" s="71"/>
      <c r="G943" s="71"/>
      <c r="H943" s="71"/>
      <c r="I943" s="71"/>
      <c r="J943" s="71"/>
      <c r="K943" s="71"/>
      <c r="L943" s="71"/>
      <c r="M943" s="71"/>
      <c r="N943" s="91"/>
      <c r="O943" s="91"/>
      <c r="P943" s="91"/>
      <c r="Q943" s="91"/>
      <c r="R943" s="91"/>
      <c r="S943" s="91"/>
      <c r="T943" s="71"/>
      <c r="U943" s="71"/>
      <c r="V943" s="71"/>
      <c r="W943" s="71"/>
      <c r="X943" s="71"/>
      <c r="Y943" s="71"/>
      <c r="Z943" s="71"/>
      <c r="AA943" s="71"/>
      <c r="AB943" s="71"/>
      <c r="AC943" s="71"/>
      <c r="AD943" s="71"/>
      <c r="AE943" s="71"/>
      <c r="AF943" s="71"/>
      <c r="AG943" s="71"/>
      <c r="AH943" s="71"/>
      <c r="AI943" s="71"/>
      <c r="AJ943" s="71"/>
      <c r="AK943" s="71"/>
      <c r="AL943" s="71"/>
      <c r="AM943" s="71"/>
      <c r="AN943" s="71"/>
      <c r="AO943" s="71"/>
      <c r="AP943" s="71"/>
      <c r="AQ943" s="71"/>
      <c r="AR943" s="71"/>
      <c r="AS943" s="71"/>
      <c r="AT943" s="71"/>
      <c r="AU943" s="71"/>
      <c r="AV943" s="71"/>
      <c r="AW943" s="71"/>
      <c r="AX943" s="71"/>
      <c r="AY943" s="71"/>
      <c r="AZ943" s="71"/>
      <c r="BA943" s="71"/>
      <c r="BB943" s="71"/>
    </row>
    <row r="944" spans="1:54" ht="20">
      <c r="A944" s="71"/>
      <c r="B944" s="71"/>
      <c r="C944" s="71"/>
      <c r="D944" s="71"/>
      <c r="E944" s="71"/>
      <c r="F944" s="71"/>
      <c r="G944" s="71"/>
      <c r="H944" s="71"/>
      <c r="I944" s="71"/>
      <c r="J944" s="71"/>
      <c r="K944" s="71"/>
      <c r="L944" s="71"/>
      <c r="M944" s="71"/>
      <c r="N944" s="91"/>
      <c r="O944" s="91"/>
      <c r="P944" s="91"/>
      <c r="Q944" s="91"/>
      <c r="R944" s="91"/>
      <c r="S944" s="91"/>
      <c r="T944" s="71"/>
      <c r="U944" s="71"/>
      <c r="V944" s="71"/>
      <c r="W944" s="71"/>
      <c r="X944" s="71"/>
      <c r="Y944" s="71"/>
      <c r="Z944" s="71"/>
      <c r="AA944" s="71"/>
      <c r="AB944" s="71"/>
      <c r="AC944" s="71"/>
      <c r="AD944" s="71"/>
      <c r="AE944" s="71"/>
      <c r="AF944" s="71"/>
      <c r="AG944" s="71"/>
      <c r="AH944" s="71"/>
      <c r="AI944" s="71"/>
      <c r="AJ944" s="71"/>
      <c r="AK944" s="71"/>
      <c r="AL944" s="71"/>
      <c r="AM944" s="71"/>
      <c r="AN944" s="71"/>
      <c r="AO944" s="71"/>
      <c r="AP944" s="71"/>
      <c r="AQ944" s="71"/>
      <c r="AR944" s="71"/>
      <c r="AS944" s="71"/>
      <c r="AT944" s="71"/>
      <c r="AU944" s="71"/>
      <c r="AV944" s="71"/>
      <c r="AW944" s="71"/>
      <c r="AX944" s="71"/>
      <c r="AY944" s="71"/>
      <c r="AZ944" s="71"/>
      <c r="BA944" s="71"/>
      <c r="BB944" s="71"/>
    </row>
    <row r="945" spans="1:54" ht="20">
      <c r="A945" s="71"/>
      <c r="B945" s="71"/>
      <c r="C945" s="71"/>
      <c r="D945" s="71"/>
      <c r="E945" s="71"/>
      <c r="F945" s="71"/>
      <c r="G945" s="71"/>
      <c r="H945" s="71"/>
      <c r="I945" s="71"/>
      <c r="J945" s="71"/>
      <c r="K945" s="71"/>
      <c r="L945" s="71"/>
      <c r="M945" s="71"/>
      <c r="N945" s="91"/>
      <c r="O945" s="91"/>
      <c r="P945" s="91"/>
      <c r="Q945" s="91"/>
      <c r="R945" s="91"/>
      <c r="S945" s="91"/>
      <c r="T945" s="71"/>
      <c r="U945" s="71"/>
      <c r="V945" s="71"/>
      <c r="W945" s="71"/>
      <c r="X945" s="71"/>
      <c r="Y945" s="71"/>
      <c r="Z945" s="71"/>
      <c r="AA945" s="71"/>
      <c r="AB945" s="71"/>
      <c r="AC945" s="71"/>
      <c r="AD945" s="71"/>
      <c r="AE945" s="71"/>
      <c r="AF945" s="71"/>
      <c r="AG945" s="71"/>
      <c r="AH945" s="71"/>
      <c r="AI945" s="71"/>
      <c r="AJ945" s="71"/>
      <c r="AK945" s="71"/>
      <c r="AL945" s="71"/>
      <c r="AM945" s="71"/>
      <c r="AN945" s="71"/>
      <c r="AO945" s="71"/>
      <c r="AP945" s="71"/>
      <c r="AQ945" s="71"/>
      <c r="AR945" s="71"/>
      <c r="AS945" s="71"/>
      <c r="AT945" s="71"/>
      <c r="AU945" s="71"/>
      <c r="AV945" s="71"/>
      <c r="AW945" s="71"/>
      <c r="AX945" s="71"/>
      <c r="AY945" s="71"/>
      <c r="AZ945" s="71"/>
      <c r="BA945" s="71"/>
      <c r="BB945" s="71"/>
    </row>
    <row r="946" spans="1:54" ht="20">
      <c r="A946" s="71"/>
      <c r="B946" s="71"/>
      <c r="C946" s="71"/>
      <c r="D946" s="71"/>
      <c r="E946" s="71"/>
      <c r="F946" s="71"/>
      <c r="G946" s="71"/>
      <c r="H946" s="71"/>
      <c r="I946" s="71"/>
      <c r="J946" s="71"/>
      <c r="K946" s="71"/>
      <c r="L946" s="71"/>
      <c r="M946" s="71"/>
      <c r="N946" s="91"/>
      <c r="O946" s="91"/>
      <c r="P946" s="91"/>
      <c r="Q946" s="91"/>
      <c r="R946" s="91"/>
      <c r="S946" s="91"/>
      <c r="T946" s="71"/>
      <c r="U946" s="71"/>
      <c r="V946" s="71"/>
      <c r="W946" s="71"/>
      <c r="X946" s="71"/>
      <c r="Y946" s="71"/>
      <c r="Z946" s="71"/>
      <c r="AA946" s="71"/>
      <c r="AB946" s="71"/>
      <c r="AC946" s="71"/>
      <c r="AD946" s="71"/>
      <c r="AE946" s="71"/>
      <c r="AF946" s="71"/>
      <c r="AG946" s="71"/>
      <c r="AH946" s="71"/>
      <c r="AI946" s="71"/>
      <c r="AJ946" s="71"/>
      <c r="AK946" s="71"/>
      <c r="AL946" s="71"/>
      <c r="AM946" s="71"/>
      <c r="AN946" s="71"/>
      <c r="AO946" s="71"/>
      <c r="AP946" s="71"/>
      <c r="AQ946" s="71"/>
      <c r="AR946" s="71"/>
      <c r="AS946" s="71"/>
      <c r="AT946" s="71"/>
      <c r="AU946" s="71"/>
      <c r="AV946" s="71"/>
      <c r="AW946" s="71"/>
      <c r="AX946" s="71"/>
      <c r="AY946" s="71"/>
      <c r="AZ946" s="71"/>
      <c r="BA946" s="71"/>
      <c r="BB946" s="71"/>
    </row>
    <row r="947" spans="1:54" ht="20">
      <c r="A947" s="71"/>
      <c r="B947" s="71"/>
      <c r="C947" s="71"/>
      <c r="D947" s="71"/>
      <c r="E947" s="71"/>
      <c r="F947" s="71"/>
      <c r="G947" s="71"/>
      <c r="H947" s="71"/>
      <c r="I947" s="71"/>
      <c r="J947" s="71"/>
      <c r="K947" s="71"/>
      <c r="L947" s="71"/>
      <c r="M947" s="71"/>
      <c r="N947" s="91"/>
      <c r="O947" s="91"/>
      <c r="P947" s="91"/>
      <c r="Q947" s="91"/>
      <c r="R947" s="91"/>
      <c r="S947" s="91"/>
      <c r="T947" s="71"/>
      <c r="U947" s="71"/>
      <c r="V947" s="71"/>
      <c r="W947" s="71"/>
      <c r="X947" s="71"/>
      <c r="Y947" s="71"/>
      <c r="Z947" s="71"/>
      <c r="AA947" s="71"/>
      <c r="AB947" s="71"/>
      <c r="AC947" s="71"/>
      <c r="AD947" s="71"/>
      <c r="AE947" s="71"/>
      <c r="AF947" s="71"/>
      <c r="AG947" s="71"/>
      <c r="AH947" s="71"/>
      <c r="AI947" s="71"/>
      <c r="AJ947" s="71"/>
      <c r="AK947" s="71"/>
      <c r="AL947" s="71"/>
      <c r="AM947" s="71"/>
      <c r="AN947" s="71"/>
      <c r="AO947" s="71"/>
      <c r="AP947" s="71"/>
      <c r="AQ947" s="71"/>
      <c r="AR947" s="71"/>
      <c r="AS947" s="71"/>
      <c r="AT947" s="71"/>
      <c r="AU947" s="71"/>
      <c r="AV947" s="71"/>
      <c r="AW947" s="71"/>
      <c r="AX947" s="71"/>
      <c r="AY947" s="71"/>
      <c r="AZ947" s="71"/>
      <c r="BA947" s="71"/>
      <c r="BB947" s="71"/>
    </row>
    <row r="948" spans="1:54" ht="20">
      <c r="A948" s="71"/>
      <c r="B948" s="71"/>
      <c r="C948" s="71"/>
      <c r="D948" s="71"/>
      <c r="E948" s="71"/>
      <c r="F948" s="71"/>
      <c r="G948" s="71"/>
      <c r="H948" s="71"/>
      <c r="I948" s="71"/>
      <c r="J948" s="71"/>
      <c r="K948" s="71"/>
      <c r="L948" s="71"/>
      <c r="M948" s="71"/>
      <c r="N948" s="91"/>
      <c r="O948" s="91"/>
      <c r="P948" s="91"/>
      <c r="Q948" s="91"/>
      <c r="R948" s="91"/>
      <c r="S948" s="91"/>
      <c r="T948" s="71"/>
      <c r="U948" s="71"/>
      <c r="V948" s="71"/>
      <c r="W948" s="71"/>
      <c r="X948" s="71"/>
      <c r="Y948" s="71"/>
      <c r="Z948" s="71"/>
      <c r="AA948" s="71"/>
      <c r="AB948" s="71"/>
      <c r="AC948" s="71"/>
      <c r="AD948" s="71"/>
      <c r="AE948" s="71"/>
      <c r="AF948" s="71"/>
      <c r="AG948" s="71"/>
      <c r="AH948" s="71"/>
      <c r="AI948" s="71"/>
      <c r="AJ948" s="71"/>
      <c r="AK948" s="71"/>
      <c r="AL948" s="71"/>
      <c r="AM948" s="71"/>
      <c r="AN948" s="71"/>
      <c r="AO948" s="71"/>
      <c r="AP948" s="71"/>
      <c r="AQ948" s="71"/>
      <c r="AR948" s="71"/>
      <c r="AS948" s="71"/>
      <c r="AT948" s="71"/>
      <c r="AU948" s="71"/>
      <c r="AV948" s="71"/>
      <c r="AW948" s="71"/>
      <c r="AX948" s="71"/>
      <c r="AY948" s="71"/>
      <c r="AZ948" s="71"/>
      <c r="BA948" s="71"/>
      <c r="BB948" s="71"/>
    </row>
    <row r="949" spans="1:54" ht="20">
      <c r="A949" s="71"/>
      <c r="B949" s="71"/>
      <c r="C949" s="71"/>
      <c r="D949" s="71"/>
      <c r="E949" s="71"/>
      <c r="F949" s="71"/>
      <c r="G949" s="71"/>
      <c r="H949" s="71"/>
      <c r="I949" s="71"/>
      <c r="J949" s="71"/>
      <c r="K949" s="71"/>
      <c r="L949" s="71"/>
      <c r="M949" s="71"/>
      <c r="N949" s="91"/>
      <c r="O949" s="91"/>
      <c r="P949" s="91"/>
      <c r="Q949" s="91"/>
      <c r="R949" s="91"/>
      <c r="S949" s="91"/>
      <c r="T949" s="71"/>
      <c r="U949" s="71"/>
      <c r="V949" s="71"/>
      <c r="W949" s="71"/>
      <c r="X949" s="71"/>
      <c r="Y949" s="71"/>
      <c r="Z949" s="71"/>
      <c r="AA949" s="71"/>
      <c r="AB949" s="71"/>
      <c r="AC949" s="71"/>
      <c r="AD949" s="71"/>
      <c r="AE949" s="71"/>
      <c r="AF949" s="71"/>
      <c r="AG949" s="71"/>
      <c r="AH949" s="71"/>
      <c r="AI949" s="71"/>
      <c r="AJ949" s="71"/>
      <c r="AK949" s="71"/>
      <c r="AL949" s="71"/>
      <c r="AM949" s="71"/>
      <c r="AN949" s="71"/>
      <c r="AO949" s="71"/>
      <c r="AP949" s="71"/>
      <c r="AQ949" s="71"/>
      <c r="AR949" s="71"/>
      <c r="AS949" s="71"/>
      <c r="AT949" s="71"/>
      <c r="AU949" s="71"/>
      <c r="AV949" s="71"/>
      <c r="AW949" s="71"/>
      <c r="AX949" s="71"/>
      <c r="AY949" s="71"/>
      <c r="AZ949" s="71"/>
      <c r="BA949" s="71"/>
      <c r="BB949" s="71"/>
    </row>
    <row r="950" spans="1:54" ht="20">
      <c r="A950" s="71"/>
      <c r="B950" s="71"/>
      <c r="C950" s="71"/>
      <c r="D950" s="71"/>
      <c r="E950" s="71"/>
      <c r="F950" s="71"/>
      <c r="G950" s="71"/>
      <c r="H950" s="71"/>
      <c r="I950" s="71"/>
      <c r="J950" s="71"/>
      <c r="K950" s="71"/>
      <c r="L950" s="71"/>
      <c r="M950" s="71"/>
      <c r="N950" s="91"/>
      <c r="O950" s="91"/>
      <c r="P950" s="91"/>
      <c r="Q950" s="91"/>
      <c r="R950" s="91"/>
      <c r="S950" s="91"/>
      <c r="T950" s="71"/>
      <c r="U950" s="71"/>
      <c r="V950" s="71"/>
      <c r="W950" s="71"/>
      <c r="X950" s="71"/>
      <c r="Y950" s="71"/>
      <c r="Z950" s="71"/>
      <c r="AA950" s="71"/>
      <c r="AB950" s="71"/>
      <c r="AC950" s="71"/>
      <c r="AD950" s="71"/>
      <c r="AE950" s="71"/>
      <c r="AF950" s="71"/>
      <c r="AG950" s="71"/>
      <c r="AH950" s="71"/>
      <c r="AI950" s="71"/>
      <c r="AJ950" s="71"/>
      <c r="AK950" s="71"/>
      <c r="AL950" s="71"/>
      <c r="AM950" s="71"/>
      <c r="AN950" s="71"/>
      <c r="AO950" s="71"/>
      <c r="AP950" s="71"/>
      <c r="AQ950" s="71"/>
      <c r="AR950" s="71"/>
      <c r="AS950" s="71"/>
      <c r="AT950" s="71"/>
      <c r="AU950" s="71"/>
      <c r="AV950" s="71"/>
      <c r="AW950" s="71"/>
      <c r="AX950" s="71"/>
      <c r="AY950" s="71"/>
      <c r="AZ950" s="71"/>
      <c r="BA950" s="71"/>
      <c r="BB950" s="71"/>
    </row>
    <row r="951" spans="1:54" ht="20">
      <c r="A951" s="71"/>
      <c r="B951" s="71"/>
      <c r="C951" s="71"/>
      <c r="D951" s="71"/>
      <c r="E951" s="71"/>
      <c r="F951" s="71"/>
      <c r="G951" s="71"/>
      <c r="H951" s="71"/>
      <c r="I951" s="71"/>
      <c r="J951" s="71"/>
      <c r="K951" s="71"/>
      <c r="L951" s="71"/>
      <c r="M951" s="71"/>
      <c r="N951" s="91"/>
      <c r="O951" s="91"/>
      <c r="P951" s="91"/>
      <c r="Q951" s="91"/>
      <c r="R951" s="91"/>
      <c r="S951" s="91"/>
      <c r="T951" s="71"/>
      <c r="U951" s="71"/>
      <c r="V951" s="71"/>
      <c r="W951" s="71"/>
      <c r="X951" s="71"/>
      <c r="Y951" s="71"/>
      <c r="Z951" s="71"/>
      <c r="AA951" s="71"/>
      <c r="AB951" s="71"/>
      <c r="AC951" s="71"/>
      <c r="AD951" s="71"/>
      <c r="AE951" s="71"/>
      <c r="AF951" s="71"/>
      <c r="AG951" s="71"/>
      <c r="AH951" s="71"/>
      <c r="AI951" s="71"/>
      <c r="AJ951" s="71"/>
      <c r="AK951" s="71"/>
      <c r="AL951" s="71"/>
      <c r="AM951" s="71"/>
      <c r="AN951" s="71"/>
      <c r="AO951" s="71"/>
      <c r="AP951" s="71"/>
      <c r="AQ951" s="71"/>
      <c r="AR951" s="71"/>
      <c r="AS951" s="71"/>
      <c r="AT951" s="71"/>
      <c r="AU951" s="71"/>
      <c r="AV951" s="71"/>
      <c r="AW951" s="71"/>
      <c r="AX951" s="71"/>
      <c r="AY951" s="71"/>
      <c r="AZ951" s="71"/>
      <c r="BA951" s="71"/>
      <c r="BB951" s="71"/>
    </row>
    <row r="952" spans="1:54" ht="20">
      <c r="A952" s="71"/>
      <c r="B952" s="71"/>
      <c r="C952" s="71"/>
      <c r="D952" s="71"/>
      <c r="E952" s="71"/>
      <c r="F952" s="71"/>
      <c r="G952" s="71"/>
      <c r="H952" s="71"/>
      <c r="I952" s="71"/>
      <c r="J952" s="71"/>
      <c r="K952" s="71"/>
      <c r="L952" s="71"/>
      <c r="M952" s="71"/>
      <c r="N952" s="91"/>
      <c r="O952" s="91"/>
      <c r="P952" s="91"/>
      <c r="Q952" s="91"/>
      <c r="R952" s="91"/>
      <c r="S952" s="91"/>
      <c r="T952" s="71"/>
      <c r="U952" s="71"/>
      <c r="V952" s="71"/>
      <c r="W952" s="71"/>
      <c r="X952" s="71"/>
      <c r="Y952" s="71"/>
      <c r="Z952" s="71"/>
      <c r="AA952" s="71"/>
      <c r="AB952" s="71"/>
      <c r="AC952" s="71"/>
      <c r="AD952" s="71"/>
      <c r="AE952" s="71"/>
      <c r="AF952" s="71"/>
      <c r="AG952" s="71"/>
      <c r="AH952" s="71"/>
      <c r="AI952" s="71"/>
      <c r="AJ952" s="71"/>
      <c r="AK952" s="71"/>
      <c r="AL952" s="71"/>
      <c r="AM952" s="71"/>
      <c r="AN952" s="71"/>
      <c r="AO952" s="71"/>
      <c r="AP952" s="71"/>
      <c r="AQ952" s="71"/>
      <c r="AR952" s="71"/>
      <c r="AS952" s="71"/>
      <c r="AT952" s="71"/>
      <c r="AU952" s="71"/>
      <c r="AV952" s="71"/>
      <c r="AW952" s="71"/>
      <c r="AX952" s="71"/>
      <c r="AY952" s="71"/>
      <c r="AZ952" s="71"/>
      <c r="BA952" s="71"/>
      <c r="BB952" s="71"/>
    </row>
    <row r="953" spans="1:54" ht="20">
      <c r="A953" s="71"/>
      <c r="B953" s="71"/>
      <c r="C953" s="71"/>
      <c r="D953" s="71"/>
      <c r="E953" s="71"/>
      <c r="F953" s="71"/>
      <c r="G953" s="71"/>
      <c r="H953" s="71"/>
      <c r="I953" s="71"/>
      <c r="J953" s="71"/>
      <c r="K953" s="71"/>
      <c r="L953" s="71"/>
      <c r="M953" s="71"/>
      <c r="N953" s="91"/>
      <c r="O953" s="91"/>
      <c r="P953" s="91"/>
      <c r="Q953" s="91"/>
      <c r="R953" s="91"/>
      <c r="S953" s="91"/>
      <c r="T953" s="71"/>
      <c r="U953" s="71"/>
      <c r="V953" s="71"/>
      <c r="W953" s="71"/>
      <c r="X953" s="71"/>
      <c r="Y953" s="71"/>
      <c r="Z953" s="71"/>
      <c r="AA953" s="71"/>
      <c r="AB953" s="71"/>
      <c r="AC953" s="71"/>
      <c r="AD953" s="71"/>
      <c r="AE953" s="71"/>
      <c r="AF953" s="71"/>
      <c r="AG953" s="71"/>
      <c r="AH953" s="71"/>
      <c r="AI953" s="71"/>
      <c r="AJ953" s="71"/>
      <c r="AK953" s="71"/>
      <c r="AL953" s="71"/>
      <c r="AM953" s="71"/>
      <c r="AN953" s="71"/>
      <c r="AO953" s="71"/>
      <c r="AP953" s="71"/>
      <c r="AQ953" s="71"/>
      <c r="AR953" s="71"/>
      <c r="AS953" s="71"/>
      <c r="AT953" s="71"/>
      <c r="AU953" s="71"/>
      <c r="AV953" s="71"/>
      <c r="AW953" s="71"/>
      <c r="AX953" s="71"/>
      <c r="AY953" s="71"/>
      <c r="AZ953" s="71"/>
      <c r="BA953" s="71"/>
      <c r="BB953" s="71"/>
    </row>
    <row r="954" spans="1:54" ht="20">
      <c r="A954" s="71"/>
      <c r="B954" s="71"/>
      <c r="C954" s="71"/>
      <c r="D954" s="71"/>
      <c r="E954" s="71"/>
      <c r="F954" s="71"/>
      <c r="G954" s="71"/>
      <c r="H954" s="71"/>
      <c r="I954" s="71"/>
      <c r="J954" s="71"/>
      <c r="K954" s="71"/>
      <c r="L954" s="71"/>
      <c r="M954" s="71"/>
      <c r="N954" s="91"/>
      <c r="O954" s="91"/>
      <c r="P954" s="91"/>
      <c r="Q954" s="91"/>
      <c r="R954" s="91"/>
      <c r="S954" s="91"/>
      <c r="T954" s="71"/>
      <c r="U954" s="71"/>
      <c r="V954" s="71"/>
      <c r="W954" s="71"/>
      <c r="X954" s="71"/>
      <c r="Y954" s="71"/>
      <c r="Z954" s="71"/>
      <c r="AA954" s="71"/>
      <c r="AB954" s="71"/>
      <c r="AC954" s="71"/>
      <c r="AD954" s="71"/>
      <c r="AE954" s="71"/>
      <c r="AF954" s="71"/>
      <c r="AG954" s="71"/>
      <c r="AH954" s="71"/>
      <c r="AI954" s="71"/>
      <c r="AJ954" s="71"/>
      <c r="AK954" s="71"/>
      <c r="AL954" s="71"/>
      <c r="AM954" s="71"/>
      <c r="AN954" s="71"/>
      <c r="AO954" s="71"/>
      <c r="AP954" s="71"/>
      <c r="AQ954" s="71"/>
      <c r="AR954" s="71"/>
      <c r="AS954" s="71"/>
      <c r="AT954" s="71"/>
      <c r="AU954" s="71"/>
      <c r="AV954" s="71"/>
      <c r="AW954" s="71"/>
      <c r="AX954" s="71"/>
      <c r="AY954" s="71"/>
      <c r="AZ954" s="71"/>
      <c r="BA954" s="71"/>
      <c r="BB954" s="71"/>
    </row>
    <row r="955" spans="1:54" ht="20">
      <c r="A955" s="71"/>
      <c r="B955" s="71"/>
      <c r="C955" s="71"/>
      <c r="D955" s="71"/>
      <c r="E955" s="71"/>
      <c r="F955" s="71"/>
      <c r="G955" s="71"/>
      <c r="H955" s="71"/>
      <c r="I955" s="71"/>
      <c r="J955" s="71"/>
      <c r="K955" s="71"/>
      <c r="L955" s="71"/>
      <c r="M955" s="71"/>
      <c r="N955" s="91"/>
      <c r="O955" s="91"/>
      <c r="P955" s="91"/>
      <c r="Q955" s="91"/>
      <c r="R955" s="91"/>
      <c r="S955" s="91"/>
      <c r="T955" s="71"/>
      <c r="U955" s="71"/>
      <c r="V955" s="71"/>
      <c r="W955" s="71"/>
      <c r="X955" s="71"/>
      <c r="Y955" s="71"/>
      <c r="Z955" s="71"/>
      <c r="AA955" s="71"/>
      <c r="AB955" s="71"/>
      <c r="AC955" s="71"/>
      <c r="AD955" s="71"/>
      <c r="AE955" s="71"/>
      <c r="AF955" s="71"/>
      <c r="AG955" s="71"/>
      <c r="AH955" s="71"/>
      <c r="AI955" s="71"/>
      <c r="AJ955" s="71"/>
      <c r="AK955" s="71"/>
      <c r="AL955" s="71"/>
      <c r="AM955" s="71"/>
      <c r="AN955" s="71"/>
      <c r="AO955" s="71"/>
      <c r="AP955" s="71"/>
      <c r="AQ955" s="71"/>
      <c r="AR955" s="71"/>
      <c r="AS955" s="71"/>
      <c r="AT955" s="71"/>
      <c r="AU955" s="71"/>
      <c r="AV955" s="71"/>
      <c r="AW955" s="71"/>
      <c r="AX955" s="71"/>
      <c r="AY955" s="71"/>
      <c r="AZ955" s="71"/>
      <c r="BA955" s="71"/>
      <c r="BB955" s="71"/>
    </row>
    <row r="956" spans="1:54" ht="20">
      <c r="A956" s="71"/>
      <c r="B956" s="71"/>
      <c r="C956" s="71"/>
      <c r="D956" s="71"/>
      <c r="E956" s="71"/>
      <c r="F956" s="71"/>
      <c r="G956" s="71"/>
      <c r="H956" s="71"/>
      <c r="I956" s="71"/>
      <c r="J956" s="71"/>
      <c r="K956" s="71"/>
      <c r="L956" s="71"/>
      <c r="M956" s="71"/>
      <c r="N956" s="91"/>
      <c r="O956" s="91"/>
      <c r="P956" s="91"/>
      <c r="Q956" s="91"/>
      <c r="R956" s="91"/>
      <c r="S956" s="91"/>
      <c r="T956" s="71"/>
      <c r="U956" s="71"/>
      <c r="V956" s="71"/>
      <c r="W956" s="71"/>
      <c r="X956" s="71"/>
      <c r="Y956" s="71"/>
      <c r="Z956" s="71"/>
      <c r="AA956" s="71"/>
      <c r="AB956" s="71"/>
      <c r="AC956" s="71"/>
      <c r="AD956" s="71"/>
      <c r="AE956" s="71"/>
      <c r="AF956" s="71"/>
      <c r="AG956" s="71"/>
      <c r="AH956" s="71"/>
      <c r="AI956" s="71"/>
      <c r="AJ956" s="71"/>
      <c r="AK956" s="71"/>
      <c r="AL956" s="71"/>
      <c r="AM956" s="71"/>
      <c r="AN956" s="71"/>
      <c r="AO956" s="71"/>
      <c r="AP956" s="71"/>
      <c r="AQ956" s="71"/>
      <c r="AR956" s="71"/>
      <c r="AS956" s="71"/>
      <c r="AT956" s="71"/>
      <c r="AU956" s="71"/>
      <c r="AV956" s="71"/>
      <c r="AW956" s="71"/>
      <c r="AX956" s="71"/>
      <c r="AY956" s="71"/>
      <c r="AZ956" s="71"/>
      <c r="BA956" s="71"/>
      <c r="BB956" s="71"/>
    </row>
    <row r="957" spans="1:54" ht="20">
      <c r="A957" s="71"/>
      <c r="B957" s="71"/>
      <c r="C957" s="71"/>
      <c r="D957" s="71"/>
      <c r="E957" s="71"/>
      <c r="F957" s="71"/>
      <c r="G957" s="71"/>
      <c r="H957" s="71"/>
      <c r="I957" s="71"/>
      <c r="J957" s="71"/>
      <c r="K957" s="71"/>
      <c r="L957" s="71"/>
      <c r="M957" s="71"/>
      <c r="N957" s="91"/>
      <c r="O957" s="91"/>
      <c r="P957" s="91"/>
      <c r="Q957" s="91"/>
      <c r="R957" s="91"/>
      <c r="S957" s="91"/>
      <c r="T957" s="71"/>
      <c r="U957" s="71"/>
      <c r="V957" s="71"/>
      <c r="W957" s="71"/>
      <c r="X957" s="71"/>
      <c r="Y957" s="71"/>
      <c r="Z957" s="71"/>
      <c r="AA957" s="71"/>
      <c r="AB957" s="71"/>
      <c r="AC957" s="71"/>
      <c r="AD957" s="71"/>
      <c r="AE957" s="71"/>
      <c r="AF957" s="71"/>
      <c r="AG957" s="71"/>
      <c r="AH957" s="71"/>
      <c r="AI957" s="71"/>
      <c r="AJ957" s="71"/>
      <c r="AK957" s="71"/>
      <c r="AL957" s="71"/>
      <c r="AM957" s="71"/>
      <c r="AN957" s="71"/>
      <c r="AO957" s="71"/>
      <c r="AP957" s="71"/>
      <c r="AQ957" s="71"/>
      <c r="AR957" s="71"/>
      <c r="AS957" s="71"/>
      <c r="AT957" s="71"/>
      <c r="AU957" s="71"/>
      <c r="AV957" s="71"/>
      <c r="AW957" s="71"/>
      <c r="AX957" s="71"/>
      <c r="AY957" s="71"/>
      <c r="AZ957" s="71"/>
      <c r="BA957" s="71"/>
      <c r="BB957" s="71"/>
    </row>
    <row r="958" spans="1:54" ht="20">
      <c r="A958" s="71"/>
      <c r="B958" s="71"/>
      <c r="C958" s="71"/>
      <c r="D958" s="71"/>
      <c r="E958" s="71"/>
      <c r="F958" s="71"/>
      <c r="G958" s="71"/>
      <c r="H958" s="71"/>
      <c r="I958" s="71"/>
      <c r="J958" s="71"/>
      <c r="K958" s="71"/>
      <c r="L958" s="71"/>
      <c r="M958" s="71"/>
      <c r="N958" s="91"/>
      <c r="O958" s="91"/>
      <c r="P958" s="91"/>
      <c r="Q958" s="91"/>
      <c r="R958" s="91"/>
      <c r="S958" s="91"/>
      <c r="T958" s="71"/>
      <c r="U958" s="71"/>
      <c r="V958" s="71"/>
      <c r="W958" s="71"/>
      <c r="X958" s="71"/>
      <c r="Y958" s="71"/>
      <c r="Z958" s="71"/>
      <c r="AA958" s="71"/>
      <c r="AB958" s="71"/>
      <c r="AC958" s="71"/>
      <c r="AD958" s="71"/>
      <c r="AE958" s="71"/>
      <c r="AF958" s="71"/>
      <c r="AG958" s="71"/>
      <c r="AH958" s="71"/>
      <c r="AI958" s="71"/>
      <c r="AJ958" s="71"/>
      <c r="AK958" s="71"/>
      <c r="AL958" s="71"/>
      <c r="AM958" s="71"/>
      <c r="AN958" s="71"/>
      <c r="AO958" s="71"/>
      <c r="AP958" s="71"/>
      <c r="AQ958" s="71"/>
      <c r="AR958" s="71"/>
      <c r="AS958" s="71"/>
      <c r="AT958" s="71"/>
      <c r="AU958" s="71"/>
      <c r="AV958" s="71"/>
      <c r="AW958" s="71"/>
      <c r="AX958" s="71"/>
      <c r="AY958" s="71"/>
      <c r="AZ958" s="71"/>
      <c r="BA958" s="71"/>
      <c r="BB958" s="71"/>
    </row>
    <row r="959" spans="1:54" ht="20">
      <c r="A959" s="71"/>
      <c r="B959" s="71"/>
      <c r="C959" s="71"/>
      <c r="D959" s="71"/>
      <c r="E959" s="71"/>
      <c r="F959" s="71"/>
      <c r="G959" s="71"/>
      <c r="H959" s="71"/>
      <c r="I959" s="71"/>
      <c r="J959" s="71"/>
      <c r="K959" s="71"/>
      <c r="L959" s="71"/>
      <c r="M959" s="71"/>
      <c r="N959" s="91"/>
      <c r="O959" s="91"/>
      <c r="P959" s="91"/>
      <c r="Q959" s="91"/>
      <c r="R959" s="91"/>
      <c r="S959" s="91"/>
      <c r="T959" s="71"/>
      <c r="U959" s="71"/>
      <c r="V959" s="71"/>
      <c r="W959" s="71"/>
      <c r="X959" s="71"/>
      <c r="Y959" s="71"/>
      <c r="Z959" s="71"/>
      <c r="AA959" s="71"/>
      <c r="AB959" s="71"/>
      <c r="AC959" s="71"/>
      <c r="AD959" s="71"/>
      <c r="AE959" s="71"/>
      <c r="AF959" s="71"/>
      <c r="AG959" s="71"/>
      <c r="AH959" s="71"/>
      <c r="AI959" s="71"/>
      <c r="AJ959" s="71"/>
      <c r="AK959" s="71"/>
      <c r="AL959" s="71"/>
      <c r="AM959" s="71"/>
      <c r="AN959" s="71"/>
      <c r="AO959" s="71"/>
      <c r="AP959" s="71"/>
      <c r="AQ959" s="71"/>
      <c r="AR959" s="71"/>
      <c r="AS959" s="71"/>
      <c r="AT959" s="71"/>
      <c r="AU959" s="71"/>
      <c r="AV959" s="71"/>
      <c r="AW959" s="71"/>
      <c r="AX959" s="71"/>
      <c r="AY959" s="71"/>
      <c r="AZ959" s="71"/>
      <c r="BA959" s="71"/>
      <c r="BB959" s="71"/>
    </row>
    <row r="960" spans="1:54" ht="20">
      <c r="A960" s="71"/>
      <c r="B960" s="71"/>
      <c r="C960" s="71"/>
      <c r="D960" s="71"/>
      <c r="E960" s="71"/>
      <c r="F960" s="71"/>
      <c r="G960" s="71"/>
      <c r="H960" s="71"/>
      <c r="I960" s="71"/>
      <c r="J960" s="71"/>
      <c r="K960" s="71"/>
      <c r="L960" s="71"/>
      <c r="M960" s="71"/>
      <c r="N960" s="91"/>
      <c r="O960" s="91"/>
      <c r="P960" s="91"/>
      <c r="Q960" s="91"/>
      <c r="R960" s="91"/>
      <c r="S960" s="91"/>
      <c r="T960" s="71"/>
      <c r="U960" s="71"/>
      <c r="V960" s="71"/>
      <c r="W960" s="71"/>
      <c r="X960" s="71"/>
      <c r="Y960" s="71"/>
      <c r="Z960" s="71"/>
      <c r="AA960" s="71"/>
      <c r="AB960" s="71"/>
      <c r="AC960" s="71"/>
      <c r="AD960" s="71"/>
      <c r="AE960" s="71"/>
      <c r="AF960" s="71"/>
      <c r="AG960" s="71"/>
      <c r="AH960" s="71"/>
      <c r="AI960" s="71"/>
      <c r="AJ960" s="71"/>
      <c r="AK960" s="71"/>
      <c r="AL960" s="71"/>
      <c r="AM960" s="71"/>
      <c r="AN960" s="71"/>
      <c r="AO960" s="71"/>
      <c r="AP960" s="71"/>
      <c r="AQ960" s="71"/>
      <c r="AR960" s="71"/>
      <c r="AS960" s="71"/>
      <c r="AT960" s="71"/>
      <c r="AU960" s="71"/>
      <c r="AV960" s="71"/>
      <c r="AW960" s="71"/>
      <c r="AX960" s="71"/>
      <c r="AY960" s="71"/>
      <c r="AZ960" s="71"/>
      <c r="BA960" s="71"/>
      <c r="BB960" s="71"/>
    </row>
    <row r="961" spans="1:54" ht="20">
      <c r="A961" s="71"/>
      <c r="B961" s="71"/>
      <c r="C961" s="71"/>
      <c r="D961" s="71"/>
      <c r="E961" s="71"/>
      <c r="F961" s="71"/>
      <c r="G961" s="71"/>
      <c r="H961" s="71"/>
      <c r="I961" s="71"/>
      <c r="J961" s="71"/>
      <c r="K961" s="71"/>
      <c r="L961" s="71"/>
      <c r="M961" s="71"/>
      <c r="N961" s="91"/>
      <c r="O961" s="91"/>
      <c r="P961" s="91"/>
      <c r="Q961" s="91"/>
      <c r="R961" s="91"/>
      <c r="S961" s="91"/>
      <c r="T961" s="71"/>
      <c r="U961" s="71"/>
      <c r="V961" s="71"/>
      <c r="W961" s="71"/>
      <c r="X961" s="71"/>
      <c r="Y961" s="71"/>
      <c r="Z961" s="71"/>
      <c r="AA961" s="71"/>
      <c r="AB961" s="71"/>
      <c r="AC961" s="71"/>
      <c r="AD961" s="71"/>
      <c r="AE961" s="71"/>
      <c r="AF961" s="71"/>
      <c r="AG961" s="71"/>
      <c r="AH961" s="71"/>
      <c r="AI961" s="71"/>
      <c r="AJ961" s="71"/>
      <c r="AK961" s="71"/>
      <c r="AL961" s="71"/>
      <c r="AM961" s="71"/>
      <c r="AN961" s="71"/>
      <c r="AO961" s="71"/>
      <c r="AP961" s="71"/>
      <c r="AQ961" s="71"/>
      <c r="AR961" s="71"/>
      <c r="AS961" s="71"/>
      <c r="AT961" s="71"/>
      <c r="AU961" s="71"/>
      <c r="AV961" s="71"/>
      <c r="AW961" s="71"/>
      <c r="AX961" s="71"/>
      <c r="AY961" s="71"/>
      <c r="AZ961" s="71"/>
      <c r="BA961" s="71"/>
      <c r="BB961" s="71"/>
    </row>
    <row r="962" spans="1:54" ht="20">
      <c r="A962" s="71"/>
      <c r="B962" s="71"/>
      <c r="C962" s="71"/>
      <c r="D962" s="71"/>
      <c r="E962" s="71"/>
      <c r="F962" s="71"/>
      <c r="G962" s="71"/>
      <c r="H962" s="71"/>
      <c r="I962" s="71"/>
      <c r="J962" s="71"/>
      <c r="K962" s="71"/>
      <c r="L962" s="71"/>
      <c r="M962" s="71"/>
      <c r="N962" s="91"/>
      <c r="O962" s="91"/>
      <c r="P962" s="91"/>
      <c r="Q962" s="91"/>
      <c r="R962" s="91"/>
      <c r="S962" s="91"/>
      <c r="T962" s="71"/>
      <c r="U962" s="71"/>
      <c r="V962" s="71"/>
      <c r="W962" s="71"/>
      <c r="X962" s="71"/>
      <c r="Y962" s="71"/>
      <c r="Z962" s="71"/>
      <c r="AA962" s="71"/>
      <c r="AB962" s="71"/>
      <c r="AC962" s="71"/>
      <c r="AD962" s="71"/>
      <c r="AE962" s="71"/>
      <c r="AF962" s="71"/>
      <c r="AG962" s="71"/>
      <c r="AH962" s="71"/>
      <c r="AI962" s="71"/>
      <c r="AJ962" s="71"/>
      <c r="AK962" s="71"/>
      <c r="AL962" s="71"/>
      <c r="AM962" s="71"/>
      <c r="AN962" s="71"/>
      <c r="AO962" s="71"/>
      <c r="AP962" s="71"/>
      <c r="AQ962" s="71"/>
      <c r="AR962" s="71"/>
      <c r="AS962" s="71"/>
      <c r="AT962" s="71"/>
      <c r="AU962" s="71"/>
      <c r="AV962" s="71"/>
      <c r="AW962" s="71"/>
      <c r="AX962" s="71"/>
      <c r="AY962" s="71"/>
      <c r="AZ962" s="71"/>
      <c r="BA962" s="71"/>
      <c r="BB962" s="71"/>
    </row>
    <row r="963" spans="1:54" ht="20">
      <c r="A963" s="71"/>
      <c r="B963" s="71"/>
      <c r="C963" s="71"/>
      <c r="D963" s="71"/>
      <c r="E963" s="71"/>
      <c r="F963" s="71"/>
      <c r="G963" s="71"/>
      <c r="H963" s="71"/>
      <c r="I963" s="71"/>
      <c r="J963" s="71"/>
      <c r="K963" s="71"/>
      <c r="L963" s="71"/>
      <c r="M963" s="71"/>
      <c r="N963" s="91"/>
      <c r="O963" s="91"/>
      <c r="P963" s="91"/>
      <c r="Q963" s="91"/>
      <c r="R963" s="91"/>
      <c r="S963" s="91"/>
      <c r="T963" s="71"/>
      <c r="U963" s="71"/>
      <c r="V963" s="71"/>
      <c r="W963" s="71"/>
      <c r="X963" s="71"/>
      <c r="Y963" s="71"/>
      <c r="Z963" s="71"/>
      <c r="AA963" s="71"/>
      <c r="AB963" s="71"/>
      <c r="AC963" s="71"/>
      <c r="AD963" s="71"/>
      <c r="AE963" s="71"/>
      <c r="AF963" s="71"/>
      <c r="AG963" s="71"/>
      <c r="AH963" s="71"/>
      <c r="AI963" s="71"/>
      <c r="AJ963" s="71"/>
      <c r="AK963" s="71"/>
      <c r="AL963" s="71"/>
      <c r="AM963" s="71"/>
      <c r="AN963" s="71"/>
      <c r="AO963" s="71"/>
      <c r="AP963" s="71"/>
      <c r="AQ963" s="71"/>
      <c r="AR963" s="71"/>
      <c r="AS963" s="71"/>
      <c r="AT963" s="71"/>
      <c r="AU963" s="71"/>
      <c r="AV963" s="71"/>
      <c r="AW963" s="71"/>
      <c r="AX963" s="71"/>
      <c r="AY963" s="71"/>
      <c r="AZ963" s="71"/>
      <c r="BA963" s="71"/>
      <c r="BB963" s="71"/>
    </row>
    <row r="964" spans="1:54" ht="20">
      <c r="A964" s="71"/>
      <c r="B964" s="71"/>
      <c r="C964" s="71"/>
      <c r="D964" s="71"/>
      <c r="E964" s="71"/>
      <c r="F964" s="71"/>
      <c r="G964" s="71"/>
      <c r="H964" s="71"/>
      <c r="I964" s="71"/>
      <c r="J964" s="71"/>
      <c r="K964" s="71"/>
      <c r="L964" s="71"/>
      <c r="M964" s="71"/>
      <c r="N964" s="91"/>
      <c r="O964" s="91"/>
      <c r="P964" s="91"/>
      <c r="Q964" s="91"/>
      <c r="R964" s="91"/>
      <c r="S964" s="91"/>
      <c r="T964" s="71"/>
      <c r="U964" s="71"/>
      <c r="V964" s="71"/>
      <c r="W964" s="71"/>
      <c r="X964" s="71"/>
      <c r="Y964" s="71"/>
      <c r="Z964" s="71"/>
      <c r="AA964" s="71"/>
      <c r="AB964" s="71"/>
      <c r="AC964" s="71"/>
      <c r="AD964" s="71"/>
      <c r="AE964" s="71"/>
      <c r="AF964" s="71"/>
      <c r="AG964" s="71"/>
      <c r="AH964" s="71"/>
      <c r="AI964" s="71"/>
      <c r="AJ964" s="71"/>
      <c r="AK964" s="71"/>
      <c r="AL964" s="71"/>
      <c r="AM964" s="71"/>
      <c r="AN964" s="71"/>
      <c r="AO964" s="71"/>
      <c r="AP964" s="71"/>
      <c r="AQ964" s="71"/>
      <c r="AR964" s="71"/>
      <c r="AS964" s="71"/>
      <c r="AT964" s="71"/>
      <c r="AU964" s="71"/>
      <c r="AV964" s="71"/>
      <c r="AW964" s="71"/>
      <c r="AX964" s="71"/>
      <c r="AY964" s="71"/>
      <c r="AZ964" s="71"/>
      <c r="BA964" s="71"/>
      <c r="BB964" s="71"/>
    </row>
    <row r="965" spans="1:54" ht="20">
      <c r="A965" s="71"/>
      <c r="B965" s="71"/>
      <c r="C965" s="71"/>
      <c r="D965" s="71"/>
      <c r="E965" s="71"/>
      <c r="F965" s="71"/>
      <c r="G965" s="71"/>
      <c r="H965" s="71"/>
      <c r="I965" s="71"/>
      <c r="J965" s="71"/>
      <c r="K965" s="71"/>
      <c r="L965" s="71"/>
      <c r="M965" s="71"/>
      <c r="N965" s="91"/>
      <c r="O965" s="91"/>
      <c r="P965" s="91"/>
      <c r="Q965" s="91"/>
      <c r="R965" s="91"/>
      <c r="S965" s="91"/>
      <c r="T965" s="71"/>
      <c r="U965" s="71"/>
      <c r="V965" s="71"/>
      <c r="W965" s="71"/>
      <c r="X965" s="71"/>
      <c r="Y965" s="71"/>
      <c r="Z965" s="71"/>
      <c r="AA965" s="71"/>
      <c r="AB965" s="71"/>
      <c r="AC965" s="71"/>
      <c r="AD965" s="71"/>
      <c r="AE965" s="71"/>
      <c r="AF965" s="71"/>
      <c r="AG965" s="71"/>
      <c r="AH965" s="71"/>
      <c r="AI965" s="71"/>
      <c r="AJ965" s="71"/>
      <c r="AK965" s="71"/>
      <c r="AL965" s="71"/>
      <c r="AM965" s="71"/>
      <c r="AN965" s="71"/>
      <c r="AO965" s="71"/>
      <c r="AP965" s="71"/>
      <c r="AQ965" s="71"/>
      <c r="AR965" s="71"/>
      <c r="AS965" s="71"/>
      <c r="AT965" s="71"/>
      <c r="AU965" s="71"/>
      <c r="AV965" s="71"/>
      <c r="AW965" s="71"/>
      <c r="AX965" s="71"/>
      <c r="AY965" s="71"/>
      <c r="AZ965" s="71"/>
      <c r="BA965" s="71"/>
      <c r="BB965" s="71"/>
    </row>
    <row r="966" spans="1:54" ht="20">
      <c r="A966" s="71"/>
      <c r="B966" s="71"/>
      <c r="C966" s="71"/>
      <c r="D966" s="71"/>
      <c r="E966" s="71"/>
      <c r="F966" s="71"/>
      <c r="G966" s="71"/>
      <c r="H966" s="71"/>
      <c r="I966" s="71"/>
      <c r="J966" s="71"/>
      <c r="K966" s="71"/>
      <c r="L966" s="71"/>
      <c r="M966" s="71"/>
      <c r="N966" s="91"/>
      <c r="O966" s="91"/>
      <c r="P966" s="91"/>
      <c r="Q966" s="91"/>
      <c r="R966" s="91"/>
      <c r="S966" s="91"/>
      <c r="T966" s="71"/>
      <c r="U966" s="71"/>
      <c r="V966" s="71"/>
      <c r="W966" s="71"/>
      <c r="X966" s="71"/>
      <c r="Y966" s="71"/>
      <c r="Z966" s="71"/>
      <c r="AA966" s="71"/>
      <c r="AB966" s="71"/>
      <c r="AC966" s="71"/>
      <c r="AD966" s="71"/>
      <c r="AE966" s="71"/>
      <c r="AF966" s="71"/>
      <c r="AG966" s="71"/>
      <c r="AH966" s="71"/>
      <c r="AI966" s="71"/>
      <c r="AJ966" s="71"/>
      <c r="AK966" s="71"/>
      <c r="AL966" s="71"/>
      <c r="AM966" s="71"/>
      <c r="AN966" s="71"/>
      <c r="AO966" s="71"/>
      <c r="AP966" s="71"/>
      <c r="AQ966" s="71"/>
      <c r="AR966" s="71"/>
      <c r="AS966" s="71"/>
      <c r="AT966" s="71"/>
      <c r="AU966" s="71"/>
      <c r="AV966" s="71"/>
      <c r="AW966" s="71"/>
      <c r="AX966" s="71"/>
      <c r="AY966" s="71"/>
      <c r="AZ966" s="71"/>
      <c r="BA966" s="71"/>
      <c r="BB966" s="71"/>
    </row>
    <row r="967" spans="1:54" ht="20">
      <c r="A967" s="71"/>
      <c r="B967" s="71"/>
      <c r="C967" s="71"/>
      <c r="D967" s="71"/>
      <c r="E967" s="71"/>
      <c r="F967" s="71"/>
      <c r="G967" s="71"/>
      <c r="H967" s="71"/>
      <c r="I967" s="71"/>
      <c r="J967" s="71"/>
      <c r="K967" s="71"/>
      <c r="L967" s="71"/>
      <c r="M967" s="71"/>
      <c r="N967" s="91"/>
      <c r="O967" s="91"/>
      <c r="P967" s="91"/>
      <c r="Q967" s="91"/>
      <c r="R967" s="91"/>
      <c r="S967" s="91"/>
      <c r="T967" s="71"/>
      <c r="U967" s="71"/>
      <c r="V967" s="71"/>
      <c r="W967" s="71"/>
      <c r="X967" s="71"/>
      <c r="Y967" s="71"/>
      <c r="Z967" s="71"/>
      <c r="AA967" s="71"/>
      <c r="AB967" s="71"/>
      <c r="AC967" s="71"/>
      <c r="AD967" s="71"/>
      <c r="AE967" s="71"/>
      <c r="AF967" s="71"/>
      <c r="AG967" s="71"/>
      <c r="AH967" s="71"/>
      <c r="AI967" s="71"/>
      <c r="AJ967" s="71"/>
      <c r="AK967" s="71"/>
      <c r="AL967" s="71"/>
      <c r="AM967" s="71"/>
      <c r="AN967" s="71"/>
      <c r="AO967" s="71"/>
      <c r="AP967" s="71"/>
      <c r="AQ967" s="71"/>
      <c r="AR967" s="71"/>
      <c r="AS967" s="71"/>
      <c r="AT967" s="71"/>
      <c r="AU967" s="71"/>
      <c r="AV967" s="71"/>
      <c r="AW967" s="71"/>
      <c r="AX967" s="71"/>
      <c r="AY967" s="71"/>
      <c r="AZ967" s="71"/>
      <c r="BA967" s="71"/>
      <c r="BB967" s="71"/>
    </row>
    <row r="968" spans="1:54" ht="20">
      <c r="A968" s="71"/>
      <c r="B968" s="71"/>
      <c r="C968" s="71"/>
      <c r="D968" s="71"/>
      <c r="E968" s="71"/>
      <c r="F968" s="71"/>
      <c r="G968" s="71"/>
      <c r="H968" s="71"/>
      <c r="I968" s="71"/>
      <c r="J968" s="71"/>
      <c r="K968" s="71"/>
      <c r="L968" s="71"/>
      <c r="M968" s="71"/>
      <c r="N968" s="91"/>
      <c r="O968" s="91"/>
      <c r="P968" s="91"/>
      <c r="Q968" s="91"/>
      <c r="R968" s="91"/>
      <c r="S968" s="91"/>
      <c r="T968" s="71"/>
      <c r="U968" s="71"/>
      <c r="V968" s="71"/>
      <c r="W968" s="71"/>
      <c r="X968" s="71"/>
      <c r="Y968" s="71"/>
      <c r="Z968" s="71"/>
      <c r="AA968" s="71"/>
      <c r="AB968" s="71"/>
      <c r="AC968" s="71"/>
      <c r="AD968" s="71"/>
      <c r="AE968" s="71"/>
      <c r="AF968" s="71"/>
      <c r="AG968" s="71"/>
      <c r="AH968" s="71"/>
      <c r="AI968" s="71"/>
      <c r="AJ968" s="71"/>
      <c r="AK968" s="71"/>
      <c r="AL968" s="71"/>
      <c r="AM968" s="71"/>
      <c r="AN968" s="71"/>
      <c r="AO968" s="71"/>
      <c r="AP968" s="71"/>
      <c r="AQ968" s="71"/>
      <c r="AR968" s="71"/>
      <c r="AS968" s="71"/>
      <c r="AT968" s="71"/>
      <c r="AU968" s="71"/>
      <c r="AV968" s="71"/>
      <c r="AW968" s="71"/>
      <c r="AX968" s="71"/>
      <c r="AY968" s="71"/>
      <c r="AZ968" s="71"/>
      <c r="BA968" s="71"/>
      <c r="BB968" s="71"/>
    </row>
    <row r="969" spans="1:54" ht="20">
      <c r="A969" s="71"/>
      <c r="B969" s="71"/>
      <c r="C969" s="71"/>
      <c r="D969" s="71"/>
      <c r="E969" s="71"/>
      <c r="F969" s="71"/>
      <c r="G969" s="71"/>
      <c r="H969" s="71"/>
      <c r="I969" s="71"/>
      <c r="J969" s="71"/>
      <c r="K969" s="71"/>
      <c r="L969" s="71"/>
      <c r="M969" s="71"/>
      <c r="N969" s="91"/>
      <c r="O969" s="91"/>
      <c r="P969" s="91"/>
      <c r="Q969" s="91"/>
      <c r="R969" s="91"/>
      <c r="S969" s="91"/>
      <c r="T969" s="71"/>
      <c r="U969" s="71"/>
      <c r="V969" s="71"/>
      <c r="W969" s="71"/>
      <c r="X969" s="71"/>
      <c r="Y969" s="71"/>
      <c r="Z969" s="71"/>
      <c r="AA969" s="71"/>
      <c r="AB969" s="71"/>
      <c r="AC969" s="71"/>
      <c r="AD969" s="71"/>
      <c r="AE969" s="71"/>
      <c r="AF969" s="71"/>
      <c r="AG969" s="71"/>
      <c r="AH969" s="71"/>
      <c r="AI969" s="71"/>
      <c r="AJ969" s="71"/>
      <c r="AK969" s="71"/>
      <c r="AL969" s="71"/>
      <c r="AM969" s="71"/>
      <c r="AN969" s="71"/>
      <c r="AO969" s="71"/>
      <c r="AP969" s="71"/>
      <c r="AQ969" s="71"/>
      <c r="AR969" s="71"/>
      <c r="AS969" s="71"/>
      <c r="AT969" s="71"/>
      <c r="AU969" s="71"/>
      <c r="AV969" s="71"/>
      <c r="AW969" s="71"/>
      <c r="AX969" s="71"/>
      <c r="AY969" s="71"/>
      <c r="AZ969" s="71"/>
      <c r="BA969" s="71"/>
      <c r="BB969" s="71"/>
    </row>
    <row r="970" spans="1:54" ht="20">
      <c r="A970" s="71"/>
      <c r="B970" s="71"/>
      <c r="C970" s="71"/>
      <c r="D970" s="71"/>
      <c r="E970" s="71"/>
      <c r="F970" s="71"/>
      <c r="G970" s="71"/>
      <c r="H970" s="71"/>
      <c r="I970" s="71"/>
      <c r="J970" s="71"/>
      <c r="K970" s="71"/>
      <c r="L970" s="71"/>
      <c r="M970" s="71"/>
      <c r="N970" s="91"/>
      <c r="O970" s="91"/>
      <c r="P970" s="91"/>
      <c r="Q970" s="91"/>
      <c r="R970" s="91"/>
      <c r="S970" s="91"/>
      <c r="T970" s="71"/>
      <c r="U970" s="71"/>
      <c r="V970" s="71"/>
      <c r="W970" s="71"/>
      <c r="X970" s="71"/>
      <c r="Y970" s="71"/>
      <c r="Z970" s="71"/>
      <c r="AA970" s="71"/>
      <c r="AB970" s="71"/>
      <c r="AC970" s="71"/>
      <c r="AD970" s="71"/>
      <c r="AE970" s="71"/>
      <c r="AF970" s="71"/>
      <c r="AG970" s="71"/>
      <c r="AH970" s="71"/>
      <c r="AI970" s="71"/>
      <c r="AJ970" s="71"/>
      <c r="AK970" s="71"/>
      <c r="AL970" s="71"/>
      <c r="AM970" s="71"/>
      <c r="AN970" s="71"/>
      <c r="AO970" s="71"/>
      <c r="AP970" s="71"/>
      <c r="AQ970" s="71"/>
      <c r="AR970" s="71"/>
      <c r="AS970" s="71"/>
      <c r="AT970" s="71"/>
      <c r="AU970" s="71"/>
      <c r="AV970" s="71"/>
      <c r="AW970" s="71"/>
      <c r="AX970" s="71"/>
      <c r="AY970" s="71"/>
      <c r="AZ970" s="71"/>
      <c r="BA970" s="71"/>
      <c r="BB970" s="71"/>
    </row>
    <row r="971" spans="1:54" ht="20">
      <c r="A971" s="71"/>
      <c r="B971" s="71"/>
      <c r="C971" s="71"/>
      <c r="D971" s="71"/>
      <c r="E971" s="71"/>
      <c r="F971" s="71"/>
      <c r="G971" s="71"/>
      <c r="H971" s="71"/>
      <c r="I971" s="71"/>
      <c r="J971" s="71"/>
      <c r="K971" s="71"/>
      <c r="L971" s="71"/>
      <c r="M971" s="71"/>
      <c r="N971" s="91"/>
      <c r="O971" s="91"/>
      <c r="P971" s="91"/>
      <c r="Q971" s="91"/>
      <c r="R971" s="91"/>
      <c r="S971" s="91"/>
      <c r="T971" s="71"/>
      <c r="U971" s="71"/>
      <c r="V971" s="71"/>
      <c r="W971" s="71"/>
      <c r="X971" s="71"/>
      <c r="Y971" s="71"/>
      <c r="Z971" s="71"/>
      <c r="AA971" s="71"/>
      <c r="AB971" s="71"/>
      <c r="AC971" s="71"/>
      <c r="AD971" s="71"/>
      <c r="AE971" s="71"/>
      <c r="AF971" s="71"/>
      <c r="AG971" s="71"/>
      <c r="AH971" s="71"/>
      <c r="AI971" s="71"/>
      <c r="AJ971" s="71"/>
      <c r="AK971" s="71"/>
      <c r="AL971" s="71"/>
      <c r="AM971" s="71"/>
      <c r="AN971" s="71"/>
      <c r="AO971" s="71"/>
      <c r="AP971" s="71"/>
      <c r="AQ971" s="71"/>
      <c r="AR971" s="71"/>
      <c r="AS971" s="71"/>
      <c r="AT971" s="71"/>
      <c r="AU971" s="71"/>
      <c r="AV971" s="71"/>
      <c r="AW971" s="71"/>
      <c r="AX971" s="71"/>
      <c r="AY971" s="71"/>
      <c r="AZ971" s="71"/>
      <c r="BA971" s="71"/>
      <c r="BB971" s="71"/>
    </row>
    <row r="972" spans="1:54" ht="20">
      <c r="A972" s="71"/>
      <c r="B972" s="71"/>
      <c r="C972" s="71"/>
      <c r="D972" s="71"/>
      <c r="E972" s="71"/>
      <c r="F972" s="71"/>
      <c r="G972" s="71"/>
      <c r="H972" s="71"/>
      <c r="I972" s="71"/>
      <c r="J972" s="71"/>
      <c r="K972" s="71"/>
      <c r="L972" s="71"/>
      <c r="M972" s="71"/>
      <c r="N972" s="91"/>
      <c r="O972" s="91"/>
      <c r="P972" s="91"/>
      <c r="Q972" s="91"/>
      <c r="R972" s="91"/>
      <c r="S972" s="91"/>
      <c r="T972" s="71"/>
      <c r="U972" s="71"/>
      <c r="V972" s="71"/>
      <c r="W972" s="71"/>
      <c r="X972" s="71"/>
      <c r="Y972" s="71"/>
      <c r="Z972" s="71"/>
      <c r="AA972" s="71"/>
      <c r="AB972" s="71"/>
      <c r="AC972" s="71"/>
      <c r="AD972" s="71"/>
      <c r="AE972" s="71"/>
      <c r="AF972" s="71"/>
      <c r="AG972" s="71"/>
      <c r="AH972" s="71"/>
      <c r="AI972" s="71"/>
      <c r="AJ972" s="71"/>
      <c r="AK972" s="71"/>
      <c r="AL972" s="71"/>
      <c r="AM972" s="71"/>
      <c r="AN972" s="71"/>
      <c r="AO972" s="71"/>
      <c r="AP972" s="71"/>
      <c r="AQ972" s="71"/>
      <c r="AR972" s="71"/>
      <c r="AS972" s="71"/>
      <c r="AT972" s="71"/>
      <c r="AU972" s="71"/>
      <c r="AV972" s="71"/>
      <c r="AW972" s="71"/>
      <c r="AX972" s="71"/>
      <c r="AY972" s="71"/>
      <c r="AZ972" s="71"/>
      <c r="BA972" s="71"/>
      <c r="BB972" s="71"/>
    </row>
    <row r="973" spans="1:54" ht="20">
      <c r="A973" s="71"/>
      <c r="B973" s="71"/>
      <c r="C973" s="71"/>
      <c r="D973" s="71"/>
      <c r="E973" s="71"/>
      <c r="F973" s="71"/>
      <c r="G973" s="71"/>
      <c r="H973" s="71"/>
      <c r="I973" s="71"/>
      <c r="J973" s="71"/>
      <c r="K973" s="71"/>
      <c r="L973" s="71"/>
      <c r="M973" s="71"/>
      <c r="N973" s="91"/>
      <c r="O973" s="91"/>
      <c r="P973" s="91"/>
      <c r="Q973" s="91"/>
      <c r="R973" s="91"/>
      <c r="S973" s="91"/>
      <c r="T973" s="71"/>
      <c r="U973" s="71"/>
      <c r="V973" s="71"/>
      <c r="W973" s="71"/>
      <c r="X973" s="71"/>
      <c r="Y973" s="71"/>
      <c r="Z973" s="71"/>
      <c r="AA973" s="71"/>
      <c r="AB973" s="71"/>
      <c r="AC973" s="71"/>
      <c r="AD973" s="71"/>
      <c r="AE973" s="71"/>
      <c r="AF973" s="71"/>
      <c r="AG973" s="71"/>
      <c r="AH973" s="71"/>
      <c r="AI973" s="71"/>
      <c r="AJ973" s="71"/>
      <c r="AK973" s="71"/>
      <c r="AL973" s="71"/>
      <c r="AM973" s="71"/>
      <c r="AN973" s="71"/>
      <c r="AO973" s="71"/>
      <c r="AP973" s="71"/>
      <c r="AQ973" s="71"/>
      <c r="AR973" s="71"/>
      <c r="AS973" s="71"/>
      <c r="AT973" s="71"/>
      <c r="AU973" s="71"/>
      <c r="AV973" s="71"/>
      <c r="AW973" s="71"/>
      <c r="AX973" s="71"/>
      <c r="AY973" s="71"/>
      <c r="AZ973" s="71"/>
      <c r="BA973" s="71"/>
      <c r="BB973" s="71"/>
    </row>
    <row r="974" spans="1:54" ht="20">
      <c r="A974" s="71"/>
      <c r="B974" s="71"/>
      <c r="C974" s="71"/>
      <c r="D974" s="71"/>
      <c r="E974" s="71"/>
      <c r="F974" s="71"/>
      <c r="G974" s="71"/>
      <c r="H974" s="71"/>
      <c r="I974" s="71"/>
      <c r="J974" s="71"/>
      <c r="K974" s="71"/>
      <c r="L974" s="71"/>
      <c r="M974" s="71"/>
      <c r="N974" s="91"/>
      <c r="O974" s="91"/>
      <c r="P974" s="91"/>
      <c r="Q974" s="91"/>
      <c r="R974" s="91"/>
      <c r="S974" s="91"/>
      <c r="T974" s="71"/>
      <c r="U974" s="71"/>
      <c r="V974" s="71"/>
      <c r="W974" s="71"/>
      <c r="X974" s="71"/>
      <c r="Y974" s="71"/>
      <c r="Z974" s="71"/>
      <c r="AA974" s="71"/>
      <c r="AB974" s="71"/>
      <c r="AC974" s="71"/>
      <c r="AD974" s="71"/>
      <c r="AE974" s="71"/>
      <c r="AF974" s="71"/>
      <c r="AG974" s="71"/>
      <c r="AH974" s="71"/>
      <c r="AI974" s="71"/>
      <c r="AJ974" s="71"/>
      <c r="AK974" s="71"/>
      <c r="AL974" s="71"/>
      <c r="AM974" s="71"/>
      <c r="AN974" s="71"/>
      <c r="AO974" s="71"/>
      <c r="AP974" s="71"/>
      <c r="AQ974" s="71"/>
      <c r="AR974" s="71"/>
      <c r="AS974" s="71"/>
      <c r="AT974" s="71"/>
      <c r="AU974" s="71"/>
      <c r="AV974" s="71"/>
      <c r="AW974" s="71"/>
      <c r="AX974" s="71"/>
      <c r="AY974" s="71"/>
      <c r="AZ974" s="71"/>
      <c r="BA974" s="71"/>
      <c r="BB974" s="71"/>
    </row>
    <row r="975" spans="1:54" ht="20">
      <c r="A975" s="71"/>
      <c r="B975" s="71"/>
      <c r="C975" s="71"/>
      <c r="D975" s="71"/>
      <c r="E975" s="71"/>
      <c r="F975" s="71"/>
      <c r="G975" s="71"/>
      <c r="H975" s="71"/>
      <c r="I975" s="71"/>
      <c r="J975" s="71"/>
      <c r="K975" s="71"/>
      <c r="L975" s="71"/>
      <c r="M975" s="71"/>
      <c r="N975" s="91"/>
      <c r="O975" s="91"/>
      <c r="P975" s="91"/>
      <c r="Q975" s="91"/>
      <c r="R975" s="91"/>
      <c r="S975" s="91"/>
      <c r="T975" s="71"/>
      <c r="U975" s="71"/>
      <c r="V975" s="71"/>
      <c r="W975" s="71"/>
      <c r="X975" s="71"/>
      <c r="Y975" s="71"/>
      <c r="Z975" s="71"/>
      <c r="AA975" s="71"/>
      <c r="AB975" s="71"/>
      <c r="AC975" s="71"/>
      <c r="AD975" s="71"/>
      <c r="AE975" s="71"/>
      <c r="AF975" s="71"/>
      <c r="AG975" s="71"/>
      <c r="AH975" s="71"/>
      <c r="AI975" s="71"/>
      <c r="AJ975" s="71"/>
      <c r="AK975" s="71"/>
      <c r="AL975" s="71"/>
      <c r="AM975" s="71"/>
      <c r="AN975" s="71"/>
      <c r="AO975" s="71"/>
      <c r="AP975" s="71"/>
      <c r="AQ975" s="71"/>
      <c r="AR975" s="71"/>
      <c r="AS975" s="71"/>
      <c r="AT975" s="71"/>
      <c r="AU975" s="71"/>
      <c r="AV975" s="71"/>
      <c r="AW975" s="71"/>
      <c r="AX975" s="71"/>
      <c r="AY975" s="71"/>
      <c r="AZ975" s="71"/>
      <c r="BA975" s="71"/>
      <c r="BB975" s="71"/>
    </row>
    <row r="976" spans="1:54" ht="20">
      <c r="A976" s="71"/>
      <c r="B976" s="71"/>
      <c r="C976" s="71"/>
      <c r="D976" s="71"/>
      <c r="E976" s="71"/>
      <c r="F976" s="71"/>
      <c r="G976" s="71"/>
      <c r="H976" s="71"/>
      <c r="I976" s="71"/>
      <c r="J976" s="71"/>
      <c r="K976" s="71"/>
      <c r="L976" s="71"/>
      <c r="M976" s="71"/>
      <c r="N976" s="91"/>
      <c r="O976" s="91"/>
      <c r="P976" s="91"/>
      <c r="Q976" s="91"/>
      <c r="R976" s="91"/>
      <c r="S976" s="91"/>
      <c r="T976" s="71"/>
      <c r="U976" s="71"/>
      <c r="V976" s="71"/>
      <c r="W976" s="71"/>
      <c r="X976" s="71"/>
      <c r="Y976" s="71"/>
      <c r="Z976" s="71"/>
      <c r="AA976" s="71"/>
      <c r="AB976" s="71"/>
      <c r="AC976" s="71"/>
      <c r="AD976" s="71"/>
      <c r="AE976" s="71"/>
      <c r="AF976" s="71"/>
      <c r="AG976" s="71"/>
      <c r="AH976" s="71"/>
      <c r="AI976" s="71"/>
      <c r="AJ976" s="71"/>
      <c r="AK976" s="71"/>
      <c r="AL976" s="71"/>
      <c r="AM976" s="71"/>
      <c r="AN976" s="71"/>
      <c r="AO976" s="71"/>
      <c r="AP976" s="71"/>
      <c r="AQ976" s="71"/>
      <c r="AR976" s="71"/>
      <c r="AS976" s="71"/>
      <c r="AT976" s="71"/>
      <c r="AU976" s="71"/>
      <c r="AV976" s="71"/>
      <c r="AW976" s="71"/>
      <c r="AX976" s="71"/>
      <c r="AY976" s="71"/>
      <c r="AZ976" s="71"/>
      <c r="BA976" s="71"/>
      <c r="BB976" s="71"/>
    </row>
    <row r="977" spans="1:54" ht="20">
      <c r="A977" s="71"/>
      <c r="B977" s="71"/>
      <c r="C977" s="71"/>
      <c r="D977" s="71"/>
      <c r="E977" s="71"/>
      <c r="F977" s="71"/>
      <c r="G977" s="71"/>
      <c r="H977" s="71"/>
      <c r="I977" s="71"/>
      <c r="J977" s="71"/>
      <c r="K977" s="71"/>
      <c r="L977" s="71"/>
      <c r="M977" s="71"/>
      <c r="N977" s="91"/>
      <c r="O977" s="91"/>
      <c r="P977" s="91"/>
      <c r="Q977" s="91"/>
      <c r="R977" s="91"/>
      <c r="S977" s="91"/>
      <c r="T977" s="71"/>
      <c r="U977" s="71"/>
      <c r="V977" s="71"/>
      <c r="W977" s="71"/>
      <c r="X977" s="71"/>
      <c r="Y977" s="71"/>
      <c r="Z977" s="71"/>
      <c r="AA977" s="71"/>
      <c r="AB977" s="71"/>
      <c r="AC977" s="71"/>
      <c r="AD977" s="71"/>
      <c r="AE977" s="71"/>
      <c r="AF977" s="71"/>
      <c r="AG977" s="71"/>
      <c r="AH977" s="71"/>
      <c r="AI977" s="71"/>
      <c r="AJ977" s="71"/>
      <c r="AK977" s="71"/>
      <c r="AL977" s="71"/>
      <c r="AM977" s="71"/>
      <c r="AN977" s="71"/>
      <c r="AO977" s="71"/>
      <c r="AP977" s="71"/>
      <c r="AQ977" s="71"/>
      <c r="AR977" s="71"/>
      <c r="AS977" s="71"/>
      <c r="AT977" s="71"/>
      <c r="AU977" s="71"/>
      <c r="AV977" s="71"/>
      <c r="AW977" s="71"/>
      <c r="AX977" s="71"/>
      <c r="AY977" s="71"/>
      <c r="AZ977" s="71"/>
      <c r="BA977" s="71"/>
      <c r="BB977" s="71"/>
    </row>
    <row r="978" spans="1:54" ht="20">
      <c r="A978" s="71"/>
      <c r="B978" s="71"/>
      <c r="C978" s="71"/>
      <c r="D978" s="71"/>
      <c r="E978" s="71"/>
      <c r="F978" s="71"/>
      <c r="G978" s="71"/>
      <c r="H978" s="71"/>
      <c r="I978" s="71"/>
      <c r="J978" s="71"/>
      <c r="K978" s="71"/>
      <c r="L978" s="71"/>
      <c r="M978" s="71"/>
      <c r="N978" s="91"/>
      <c r="O978" s="91"/>
      <c r="P978" s="91"/>
      <c r="Q978" s="91"/>
      <c r="R978" s="91"/>
      <c r="S978" s="91"/>
      <c r="T978" s="71"/>
      <c r="U978" s="71"/>
      <c r="V978" s="71"/>
      <c r="W978" s="71"/>
      <c r="X978" s="71"/>
      <c r="Y978" s="71"/>
      <c r="Z978" s="71"/>
      <c r="AA978" s="71"/>
      <c r="AB978" s="71"/>
      <c r="AC978" s="71"/>
      <c r="AD978" s="71"/>
      <c r="AE978" s="71"/>
      <c r="AF978" s="71"/>
      <c r="AG978" s="71"/>
      <c r="AH978" s="71"/>
      <c r="AI978" s="71"/>
      <c r="AJ978" s="71"/>
      <c r="AK978" s="71"/>
      <c r="AL978" s="71"/>
      <c r="AM978" s="71"/>
      <c r="AN978" s="71"/>
      <c r="AO978" s="71"/>
      <c r="AP978" s="71"/>
      <c r="AQ978" s="71"/>
      <c r="AR978" s="71"/>
      <c r="AS978" s="71"/>
      <c r="AT978" s="71"/>
      <c r="AU978" s="71"/>
      <c r="AV978" s="71"/>
      <c r="AW978" s="71"/>
      <c r="AX978" s="71"/>
      <c r="AY978" s="71"/>
      <c r="AZ978" s="71"/>
      <c r="BA978" s="71"/>
      <c r="BB978" s="71"/>
    </row>
    <row r="979" spans="1:54" ht="20">
      <c r="A979" s="71"/>
      <c r="B979" s="71"/>
      <c r="C979" s="71"/>
      <c r="D979" s="71"/>
      <c r="E979" s="71"/>
      <c r="F979" s="71"/>
      <c r="G979" s="71"/>
      <c r="H979" s="71"/>
      <c r="I979" s="71"/>
      <c r="J979" s="71"/>
      <c r="K979" s="71"/>
      <c r="L979" s="71"/>
      <c r="M979" s="71"/>
      <c r="N979" s="91"/>
      <c r="O979" s="91"/>
      <c r="P979" s="91"/>
      <c r="Q979" s="91"/>
      <c r="R979" s="91"/>
      <c r="S979" s="91"/>
      <c r="T979" s="71"/>
      <c r="U979" s="71"/>
      <c r="V979" s="71"/>
      <c r="W979" s="71"/>
      <c r="X979" s="71"/>
      <c r="Y979" s="71"/>
      <c r="Z979" s="71"/>
      <c r="AA979" s="71"/>
      <c r="AB979" s="71"/>
      <c r="AC979" s="71"/>
      <c r="AD979" s="71"/>
      <c r="AE979" s="71"/>
      <c r="AF979" s="71"/>
      <c r="AG979" s="71"/>
      <c r="AH979" s="71"/>
      <c r="AI979" s="71"/>
      <c r="AJ979" s="71"/>
      <c r="AK979" s="71"/>
      <c r="AL979" s="71"/>
      <c r="AM979" s="71"/>
      <c r="AN979" s="71"/>
      <c r="AO979" s="71"/>
      <c r="AP979" s="71"/>
      <c r="AQ979" s="71"/>
      <c r="AR979" s="71"/>
      <c r="AS979" s="71"/>
      <c r="AT979" s="71"/>
      <c r="AU979" s="71"/>
      <c r="AV979" s="71"/>
      <c r="AW979" s="71"/>
      <c r="AX979" s="71"/>
      <c r="AY979" s="71"/>
      <c r="AZ979" s="71"/>
      <c r="BA979" s="71"/>
      <c r="BB979" s="71"/>
    </row>
    <row r="980" spans="1:54" ht="20">
      <c r="A980" s="71"/>
      <c r="B980" s="71"/>
      <c r="C980" s="71"/>
      <c r="D980" s="71"/>
      <c r="E980" s="71"/>
      <c r="F980" s="71"/>
      <c r="G980" s="71"/>
      <c r="H980" s="71"/>
      <c r="I980" s="71"/>
      <c r="J980" s="71"/>
      <c r="K980" s="71"/>
      <c r="L980" s="71"/>
      <c r="M980" s="71"/>
      <c r="N980" s="91"/>
      <c r="O980" s="91"/>
      <c r="P980" s="91"/>
      <c r="Q980" s="91"/>
      <c r="R980" s="91"/>
      <c r="S980" s="91"/>
      <c r="T980" s="71"/>
      <c r="U980" s="71"/>
      <c r="V980" s="71"/>
      <c r="W980" s="71"/>
      <c r="X980" s="71"/>
      <c r="Y980" s="71"/>
      <c r="Z980" s="71"/>
      <c r="AA980" s="71"/>
      <c r="AB980" s="71"/>
      <c r="AC980" s="71"/>
      <c r="AD980" s="71"/>
      <c r="AE980" s="71"/>
      <c r="AF980" s="71"/>
      <c r="AG980" s="71"/>
      <c r="AH980" s="71"/>
      <c r="AI980" s="71"/>
      <c r="AJ980" s="71"/>
      <c r="AK980" s="71"/>
      <c r="AL980" s="71"/>
      <c r="AM980" s="71"/>
      <c r="AN980" s="71"/>
      <c r="AO980" s="71"/>
      <c r="AP980" s="71"/>
      <c r="AQ980" s="71"/>
      <c r="AR980" s="71"/>
      <c r="AS980" s="71"/>
      <c r="AT980" s="71"/>
      <c r="AU980" s="71"/>
      <c r="AV980" s="71"/>
      <c r="AW980" s="71"/>
      <c r="AX980" s="71"/>
      <c r="AY980" s="71"/>
      <c r="AZ980" s="71"/>
      <c r="BA980" s="71"/>
      <c r="BB980" s="71"/>
    </row>
    <row r="981" spans="1:54" ht="20">
      <c r="A981" s="71"/>
      <c r="B981" s="71"/>
      <c r="C981" s="71"/>
      <c r="D981" s="71"/>
      <c r="E981" s="71"/>
      <c r="F981" s="71"/>
      <c r="G981" s="71"/>
      <c r="H981" s="71"/>
      <c r="I981" s="71"/>
      <c r="J981" s="71"/>
      <c r="K981" s="71"/>
      <c r="L981" s="71"/>
      <c r="M981" s="71"/>
      <c r="N981" s="91"/>
      <c r="O981" s="91"/>
      <c r="P981" s="91"/>
      <c r="Q981" s="91"/>
      <c r="R981" s="91"/>
      <c r="S981" s="91"/>
      <c r="T981" s="71"/>
      <c r="U981" s="71"/>
      <c r="V981" s="71"/>
      <c r="W981" s="71"/>
      <c r="X981" s="71"/>
      <c r="Y981" s="71"/>
      <c r="Z981" s="71"/>
      <c r="AA981" s="71"/>
      <c r="AB981" s="71"/>
      <c r="AC981" s="71"/>
      <c r="AD981" s="71"/>
      <c r="AE981" s="71"/>
      <c r="AF981" s="71"/>
      <c r="AG981" s="71"/>
      <c r="AH981" s="71"/>
      <c r="AI981" s="71"/>
      <c r="AJ981" s="71"/>
      <c r="AK981" s="71"/>
      <c r="AL981" s="71"/>
      <c r="AM981" s="71"/>
      <c r="AN981" s="71"/>
      <c r="AO981" s="71"/>
      <c r="AP981" s="71"/>
      <c r="AQ981" s="71"/>
      <c r="AR981" s="71"/>
      <c r="AS981" s="71"/>
      <c r="AT981" s="71"/>
      <c r="AU981" s="71"/>
      <c r="AV981" s="71"/>
      <c r="AW981" s="71"/>
      <c r="AX981" s="71"/>
      <c r="AY981" s="71"/>
      <c r="AZ981" s="71"/>
      <c r="BA981" s="71"/>
      <c r="BB981" s="71"/>
    </row>
    <row r="982" spans="1:54" ht="20">
      <c r="A982" s="71"/>
      <c r="B982" s="71"/>
      <c r="C982" s="71"/>
      <c r="D982" s="71"/>
      <c r="E982" s="71"/>
      <c r="F982" s="71"/>
      <c r="G982" s="71"/>
      <c r="H982" s="71"/>
      <c r="I982" s="71"/>
      <c r="J982" s="71"/>
      <c r="K982" s="71"/>
      <c r="L982" s="71"/>
      <c r="M982" s="71"/>
      <c r="N982" s="91"/>
      <c r="O982" s="91"/>
      <c r="P982" s="91"/>
      <c r="Q982" s="91"/>
      <c r="R982" s="91"/>
      <c r="S982" s="91"/>
      <c r="T982" s="71"/>
      <c r="U982" s="71"/>
      <c r="V982" s="71"/>
      <c r="W982" s="71"/>
      <c r="X982" s="71"/>
      <c r="Y982" s="71"/>
      <c r="Z982" s="71"/>
      <c r="AA982" s="71"/>
      <c r="AB982" s="71"/>
      <c r="AC982" s="71"/>
      <c r="AD982" s="71"/>
      <c r="AE982" s="71"/>
      <c r="AF982" s="71"/>
      <c r="AG982" s="71"/>
      <c r="AH982" s="71"/>
      <c r="AI982" s="71"/>
      <c r="AJ982" s="71"/>
      <c r="AK982" s="71"/>
      <c r="AL982" s="71"/>
      <c r="AM982" s="71"/>
      <c r="AN982" s="71"/>
      <c r="AO982" s="71"/>
      <c r="AP982" s="71"/>
      <c r="AQ982" s="71"/>
      <c r="AR982" s="71"/>
      <c r="AS982" s="71"/>
      <c r="AT982" s="71"/>
      <c r="AU982" s="71"/>
      <c r="AV982" s="71"/>
      <c r="AW982" s="71"/>
      <c r="AX982" s="71"/>
      <c r="AY982" s="71"/>
      <c r="AZ982" s="71"/>
      <c r="BA982" s="71"/>
      <c r="BB982" s="71"/>
    </row>
    <row r="983" spans="1:54" ht="20">
      <c r="A983" s="71"/>
      <c r="B983" s="71"/>
      <c r="C983" s="71"/>
      <c r="D983" s="71"/>
      <c r="E983" s="71"/>
      <c r="F983" s="71"/>
      <c r="G983" s="71"/>
      <c r="H983" s="71"/>
      <c r="I983" s="71"/>
      <c r="J983" s="71"/>
      <c r="K983" s="71"/>
      <c r="L983" s="71"/>
      <c r="M983" s="71"/>
      <c r="N983" s="91"/>
      <c r="O983" s="91"/>
      <c r="P983" s="91"/>
      <c r="Q983" s="91"/>
      <c r="R983" s="91"/>
      <c r="S983" s="91"/>
      <c r="T983" s="71"/>
      <c r="U983" s="71"/>
      <c r="V983" s="71"/>
      <c r="W983" s="71"/>
      <c r="X983" s="71"/>
      <c r="Y983" s="71"/>
      <c r="Z983" s="71"/>
      <c r="AA983" s="71"/>
      <c r="AB983" s="71"/>
      <c r="AC983" s="71"/>
      <c r="AD983" s="71"/>
      <c r="AE983" s="71"/>
      <c r="AF983" s="71"/>
      <c r="AG983" s="71"/>
      <c r="AH983" s="71"/>
      <c r="AI983" s="71"/>
      <c r="AJ983" s="71"/>
      <c r="AK983" s="71"/>
      <c r="AL983" s="71"/>
      <c r="AM983" s="71"/>
      <c r="AN983" s="71"/>
      <c r="AO983" s="71"/>
      <c r="AP983" s="71"/>
      <c r="AQ983" s="71"/>
      <c r="AR983" s="71"/>
      <c r="AS983" s="71"/>
      <c r="AT983" s="71"/>
      <c r="AU983" s="71"/>
      <c r="AV983" s="71"/>
      <c r="AW983" s="71"/>
      <c r="AX983" s="71"/>
      <c r="AY983" s="71"/>
      <c r="AZ983" s="71"/>
      <c r="BA983" s="71"/>
      <c r="BB983" s="71"/>
    </row>
    <row r="984" spans="1:54" ht="20">
      <c r="A984" s="71"/>
      <c r="B984" s="71"/>
      <c r="C984" s="71"/>
      <c r="D984" s="71"/>
      <c r="E984" s="71"/>
      <c r="F984" s="71"/>
      <c r="G984" s="71"/>
      <c r="H984" s="71"/>
      <c r="I984" s="71"/>
      <c r="J984" s="71"/>
      <c r="K984" s="71"/>
      <c r="L984" s="71"/>
      <c r="M984" s="71"/>
      <c r="N984" s="91"/>
      <c r="O984" s="91"/>
      <c r="P984" s="91"/>
      <c r="Q984" s="91"/>
      <c r="R984" s="91"/>
      <c r="S984" s="91"/>
      <c r="T984" s="71"/>
      <c r="U984" s="71"/>
      <c r="V984" s="71"/>
      <c r="W984" s="71"/>
      <c r="X984" s="71"/>
      <c r="Y984" s="71"/>
      <c r="Z984" s="71"/>
      <c r="AA984" s="71"/>
      <c r="AB984" s="71"/>
      <c r="AC984" s="71"/>
      <c r="AD984" s="71"/>
      <c r="AE984" s="71"/>
      <c r="AF984" s="71"/>
      <c r="AG984" s="71"/>
      <c r="AH984" s="71"/>
      <c r="AI984" s="71"/>
      <c r="AJ984" s="71"/>
      <c r="AK984" s="71"/>
      <c r="AL984" s="71"/>
      <c r="AM984" s="71"/>
      <c r="AN984" s="71"/>
      <c r="AO984" s="71"/>
      <c r="AP984" s="71"/>
      <c r="AQ984" s="71"/>
      <c r="AR984" s="71"/>
      <c r="AS984" s="71"/>
      <c r="AT984" s="71"/>
      <c r="AU984" s="71"/>
      <c r="AV984" s="71"/>
      <c r="AW984" s="71"/>
      <c r="AX984" s="71"/>
      <c r="AY984" s="71"/>
      <c r="AZ984" s="71"/>
      <c r="BA984" s="71"/>
      <c r="BB984" s="71"/>
    </row>
    <row r="985" spans="1:54" ht="20">
      <c r="A985" s="71"/>
      <c r="B985" s="71"/>
      <c r="C985" s="71"/>
      <c r="D985" s="71"/>
      <c r="E985" s="71"/>
      <c r="F985" s="71"/>
      <c r="G985" s="71"/>
      <c r="H985" s="71"/>
      <c r="I985" s="71"/>
      <c r="J985" s="71"/>
      <c r="K985" s="71"/>
      <c r="L985" s="71"/>
      <c r="M985" s="71"/>
      <c r="N985" s="91"/>
      <c r="O985" s="91"/>
      <c r="P985" s="91"/>
      <c r="Q985" s="91"/>
      <c r="R985" s="91"/>
      <c r="S985" s="91"/>
      <c r="T985" s="71"/>
      <c r="U985" s="71"/>
      <c r="V985" s="71"/>
      <c r="W985" s="71"/>
      <c r="X985" s="71"/>
      <c r="Y985" s="71"/>
      <c r="Z985" s="71"/>
      <c r="AA985" s="71"/>
      <c r="AB985" s="71"/>
      <c r="AC985" s="71"/>
      <c r="AD985" s="71"/>
      <c r="AE985" s="71"/>
      <c r="AF985" s="71"/>
      <c r="AG985" s="71"/>
      <c r="AH985" s="71"/>
      <c r="AI985" s="71"/>
      <c r="AJ985" s="71"/>
      <c r="AK985" s="71"/>
      <c r="AL985" s="71"/>
      <c r="AM985" s="71"/>
      <c r="AN985" s="71"/>
      <c r="AO985" s="71"/>
      <c r="AP985" s="71"/>
      <c r="AQ985" s="71"/>
      <c r="AR985" s="71"/>
      <c r="AS985" s="71"/>
      <c r="AT985" s="71"/>
      <c r="AU985" s="71"/>
      <c r="AV985" s="71"/>
      <c r="AW985" s="71"/>
      <c r="AX985" s="71"/>
      <c r="AY985" s="71"/>
      <c r="AZ985" s="71"/>
      <c r="BA985" s="71"/>
      <c r="BB985" s="71"/>
    </row>
    <row r="986" spans="1:54" ht="20">
      <c r="A986" s="71"/>
      <c r="B986" s="71"/>
      <c r="C986" s="71"/>
      <c r="D986" s="71"/>
      <c r="E986" s="71"/>
      <c r="F986" s="71"/>
      <c r="G986" s="71"/>
      <c r="H986" s="71"/>
      <c r="I986" s="71"/>
      <c r="J986" s="71"/>
      <c r="K986" s="71"/>
      <c r="L986" s="71"/>
      <c r="M986" s="71"/>
      <c r="N986" s="91"/>
      <c r="O986" s="91"/>
      <c r="P986" s="91"/>
      <c r="Q986" s="91"/>
      <c r="R986" s="91"/>
      <c r="S986" s="91"/>
      <c r="T986" s="71"/>
      <c r="U986" s="71"/>
      <c r="V986" s="71"/>
      <c r="W986" s="71"/>
      <c r="X986" s="71"/>
      <c r="Y986" s="71"/>
      <c r="Z986" s="71"/>
      <c r="AA986" s="71"/>
      <c r="AB986" s="71"/>
      <c r="AC986" s="71"/>
      <c r="AD986" s="71"/>
      <c r="AE986" s="71"/>
      <c r="AF986" s="71"/>
      <c r="AG986" s="71"/>
      <c r="AH986" s="71"/>
      <c r="AI986" s="71"/>
      <c r="AJ986" s="71"/>
      <c r="AK986" s="71"/>
      <c r="AL986" s="71"/>
      <c r="AM986" s="71"/>
      <c r="AN986" s="71"/>
      <c r="AO986" s="71"/>
      <c r="AP986" s="71"/>
      <c r="AQ986" s="71"/>
      <c r="AR986" s="71"/>
      <c r="AS986" s="71"/>
      <c r="AT986" s="71"/>
      <c r="AU986" s="71"/>
      <c r="AV986" s="71"/>
      <c r="AW986" s="71"/>
      <c r="AX986" s="71"/>
      <c r="AY986" s="71"/>
      <c r="AZ986" s="71"/>
      <c r="BA986" s="71"/>
      <c r="BB986" s="71"/>
    </row>
    <row r="987" spans="1:54" ht="20">
      <c r="A987" s="71"/>
      <c r="B987" s="71"/>
      <c r="C987" s="71"/>
      <c r="D987" s="71"/>
      <c r="E987" s="71"/>
      <c r="F987" s="71"/>
      <c r="G987" s="71"/>
      <c r="H987" s="71"/>
      <c r="I987" s="71"/>
      <c r="J987" s="71"/>
      <c r="K987" s="71"/>
      <c r="L987" s="71"/>
      <c r="M987" s="71"/>
      <c r="N987" s="91"/>
      <c r="O987" s="91"/>
      <c r="P987" s="91"/>
      <c r="Q987" s="91"/>
      <c r="R987" s="91"/>
      <c r="S987" s="91"/>
      <c r="T987" s="71"/>
      <c r="U987" s="71"/>
      <c r="V987" s="71"/>
      <c r="W987" s="71"/>
      <c r="X987" s="71"/>
      <c r="Y987" s="71"/>
      <c r="Z987" s="71"/>
      <c r="AA987" s="71"/>
      <c r="AB987" s="71"/>
      <c r="AC987" s="71"/>
      <c r="AD987" s="71"/>
      <c r="AE987" s="71"/>
      <c r="AF987" s="71"/>
      <c r="AG987" s="71"/>
      <c r="AH987" s="71"/>
      <c r="AI987" s="71"/>
      <c r="AJ987" s="71"/>
      <c r="AK987" s="71"/>
      <c r="AL987" s="71"/>
      <c r="AM987" s="71"/>
      <c r="AN987" s="71"/>
      <c r="AO987" s="71"/>
      <c r="AP987" s="71"/>
      <c r="AQ987" s="71"/>
      <c r="AR987" s="71"/>
      <c r="AS987" s="71"/>
      <c r="AT987" s="71"/>
      <c r="AU987" s="71"/>
      <c r="AV987" s="71"/>
      <c r="AW987" s="71"/>
      <c r="AX987" s="71"/>
      <c r="AY987" s="71"/>
      <c r="AZ987" s="71"/>
      <c r="BA987" s="71"/>
      <c r="BB987" s="71"/>
    </row>
    <row r="988" spans="1:54" ht="20">
      <c r="A988" s="71"/>
      <c r="B988" s="71"/>
      <c r="C988" s="71"/>
      <c r="D988" s="71"/>
      <c r="E988" s="71"/>
      <c r="F988" s="71"/>
      <c r="G988" s="71"/>
      <c r="H988" s="71"/>
      <c r="I988" s="71"/>
      <c r="J988" s="71"/>
      <c r="K988" s="71"/>
      <c r="L988" s="71"/>
      <c r="M988" s="71"/>
      <c r="N988" s="91"/>
      <c r="O988" s="91"/>
      <c r="P988" s="91"/>
      <c r="Q988" s="91"/>
      <c r="R988" s="91"/>
      <c r="S988" s="91"/>
      <c r="T988" s="71"/>
      <c r="U988" s="71"/>
      <c r="V988" s="71"/>
      <c r="W988" s="71"/>
      <c r="X988" s="71"/>
      <c r="Y988" s="71"/>
      <c r="Z988" s="71"/>
      <c r="AA988" s="71"/>
      <c r="AB988" s="71"/>
      <c r="AC988" s="71"/>
      <c r="AD988" s="71"/>
      <c r="AE988" s="71"/>
      <c r="AF988" s="71"/>
      <c r="AG988" s="71"/>
      <c r="AH988" s="71"/>
      <c r="AI988" s="71"/>
      <c r="AJ988" s="71"/>
      <c r="AK988" s="71"/>
      <c r="AL988" s="71"/>
      <c r="AM988" s="71"/>
      <c r="AN988" s="71"/>
      <c r="AO988" s="71"/>
      <c r="AP988" s="71"/>
      <c r="AQ988" s="71"/>
      <c r="AR988" s="71"/>
      <c r="AS988" s="71"/>
      <c r="AT988" s="71"/>
      <c r="AU988" s="71"/>
      <c r="AV988" s="71"/>
      <c r="AW988" s="71"/>
      <c r="AX988" s="71"/>
      <c r="AY988" s="71"/>
      <c r="AZ988" s="71"/>
      <c r="BA988" s="71"/>
      <c r="BB988" s="71"/>
    </row>
    <row r="989" spans="1:54" ht="20">
      <c r="A989" s="71"/>
      <c r="B989" s="71"/>
      <c r="C989" s="71"/>
      <c r="D989" s="71"/>
      <c r="E989" s="71"/>
      <c r="F989" s="71"/>
      <c r="G989" s="71"/>
      <c r="H989" s="71"/>
      <c r="I989" s="71"/>
      <c r="J989" s="71"/>
      <c r="K989" s="71"/>
      <c r="L989" s="71"/>
      <c r="M989" s="71"/>
      <c r="N989" s="91"/>
      <c r="O989" s="91"/>
      <c r="P989" s="91"/>
      <c r="Q989" s="91"/>
      <c r="R989" s="91"/>
      <c r="S989" s="91"/>
      <c r="T989" s="71"/>
      <c r="U989" s="71"/>
      <c r="V989" s="71"/>
      <c r="W989" s="71"/>
      <c r="X989" s="71"/>
      <c r="Y989" s="71"/>
      <c r="Z989" s="71"/>
      <c r="AA989" s="71"/>
      <c r="AB989" s="71"/>
      <c r="AC989" s="71"/>
      <c r="AD989" s="71"/>
      <c r="AE989" s="71"/>
      <c r="AF989" s="71"/>
      <c r="AG989" s="71"/>
      <c r="AH989" s="71"/>
      <c r="AI989" s="71"/>
      <c r="AJ989" s="71"/>
      <c r="AK989" s="71"/>
      <c r="AL989" s="71"/>
      <c r="AM989" s="71"/>
      <c r="AN989" s="71"/>
      <c r="AO989" s="71"/>
      <c r="AP989" s="71"/>
      <c r="AQ989" s="71"/>
      <c r="AR989" s="71"/>
      <c r="AS989" s="71"/>
      <c r="AT989" s="71"/>
      <c r="AU989" s="71"/>
      <c r="AV989" s="71"/>
      <c r="AW989" s="71"/>
      <c r="AX989" s="71"/>
      <c r="AY989" s="71"/>
      <c r="AZ989" s="71"/>
      <c r="BA989" s="71"/>
      <c r="BB989" s="71"/>
    </row>
    <row r="990" spans="1:54" ht="20">
      <c r="A990" s="71"/>
      <c r="B990" s="71"/>
      <c r="C990" s="71"/>
      <c r="D990" s="71"/>
      <c r="E990" s="71"/>
      <c r="F990" s="71"/>
      <c r="G990" s="71"/>
      <c r="H990" s="71"/>
      <c r="I990" s="71"/>
      <c r="J990" s="71"/>
      <c r="K990" s="71"/>
      <c r="L990" s="71"/>
      <c r="M990" s="71"/>
      <c r="N990" s="91"/>
      <c r="O990" s="91"/>
      <c r="P990" s="91"/>
      <c r="Q990" s="91"/>
      <c r="R990" s="91"/>
      <c r="S990" s="91"/>
      <c r="T990" s="71"/>
      <c r="U990" s="71"/>
      <c r="V990" s="71"/>
      <c r="W990" s="71"/>
      <c r="X990" s="71"/>
      <c r="Y990" s="71"/>
      <c r="Z990" s="71"/>
      <c r="AA990" s="71"/>
      <c r="AB990" s="71"/>
      <c r="AC990" s="71"/>
      <c r="AD990" s="71"/>
      <c r="AE990" s="71"/>
      <c r="AF990" s="71"/>
      <c r="AG990" s="71"/>
      <c r="AH990" s="71"/>
      <c r="AI990" s="71"/>
      <c r="AJ990" s="71"/>
      <c r="AK990" s="71"/>
      <c r="AL990" s="71"/>
      <c r="AM990" s="71"/>
      <c r="AN990" s="71"/>
      <c r="AO990" s="71"/>
      <c r="AP990" s="71"/>
      <c r="AQ990" s="71"/>
      <c r="AR990" s="71"/>
      <c r="AS990" s="71"/>
      <c r="AT990" s="71"/>
      <c r="AU990" s="71"/>
      <c r="AV990" s="71"/>
      <c r="AW990" s="71"/>
      <c r="AX990" s="71"/>
      <c r="AY990" s="71"/>
      <c r="AZ990" s="71"/>
      <c r="BA990" s="71"/>
      <c r="BB990" s="71"/>
    </row>
    <row r="991" spans="1:54" ht="20">
      <c r="A991" s="71"/>
      <c r="B991" s="71"/>
      <c r="C991" s="71"/>
      <c r="D991" s="71"/>
      <c r="E991" s="71"/>
      <c r="F991" s="71"/>
      <c r="G991" s="71"/>
      <c r="H991" s="71"/>
      <c r="I991" s="71"/>
      <c r="J991" s="71"/>
      <c r="K991" s="71"/>
      <c r="L991" s="71"/>
      <c r="M991" s="71"/>
      <c r="N991" s="91"/>
      <c r="O991" s="91"/>
      <c r="P991" s="91"/>
      <c r="Q991" s="91"/>
      <c r="R991" s="91"/>
      <c r="S991" s="91"/>
      <c r="T991" s="71"/>
      <c r="U991" s="71"/>
      <c r="V991" s="71"/>
      <c r="W991" s="71"/>
      <c r="X991" s="71"/>
      <c r="Y991" s="71"/>
      <c r="Z991" s="71"/>
      <c r="AA991" s="71"/>
      <c r="AB991" s="71"/>
      <c r="AC991" s="71"/>
      <c r="AD991" s="71"/>
      <c r="AE991" s="71"/>
      <c r="AF991" s="71"/>
      <c r="AG991" s="71"/>
      <c r="AH991" s="71"/>
      <c r="AI991" s="71"/>
      <c r="AJ991" s="71"/>
      <c r="AK991" s="71"/>
      <c r="AL991" s="71"/>
      <c r="AM991" s="71"/>
      <c r="AN991" s="71"/>
      <c r="AO991" s="71"/>
      <c r="AP991" s="71"/>
      <c r="AQ991" s="71"/>
      <c r="AR991" s="71"/>
      <c r="AS991" s="71"/>
      <c r="AT991" s="71"/>
      <c r="AU991" s="71"/>
      <c r="AV991" s="71"/>
      <c r="AW991" s="71"/>
      <c r="AX991" s="71"/>
      <c r="AY991" s="71"/>
      <c r="AZ991" s="71"/>
      <c r="BA991" s="71"/>
      <c r="BB991" s="71"/>
    </row>
  </sheetData>
  <mergeCells count="20">
    <mergeCell ref="D300:G300"/>
    <mergeCell ref="C291:G291"/>
    <mergeCell ref="C292:G292"/>
    <mergeCell ref="C293:G293"/>
    <mergeCell ref="C294:G294"/>
    <mergeCell ref="C295:G295"/>
    <mergeCell ref="D301:G301"/>
    <mergeCell ref="D303:D306"/>
    <mergeCell ref="E303:U303"/>
    <mergeCell ref="E304:U304"/>
    <mergeCell ref="E305:U305"/>
    <mergeCell ref="E306:U306"/>
    <mergeCell ref="D1:U6"/>
    <mergeCell ref="T8:U8"/>
    <mergeCell ref="O9:O10"/>
    <mergeCell ref="H11:M11"/>
    <mergeCell ref="N11:O11"/>
    <mergeCell ref="P11:Q11"/>
    <mergeCell ref="R11:S11"/>
    <mergeCell ref="D8:E8"/>
  </mergeCells>
  <printOptions horizontalCentered="1" gridLines="1"/>
  <pageMargins left="0" right="0" top="0" bottom="0.75" header="0" footer="0"/>
  <pageSetup paperSize="9" fitToHeight="0" pageOrder="overThenDown" orientation="portrait" cellComments="atEnd"/>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W991"/>
  <sheetViews>
    <sheetView workbookViewId="0"/>
  </sheetViews>
  <sheetFormatPr defaultColWidth="12.6328125" defaultRowHeight="15.75" customHeight="1"/>
  <cols>
    <col min="2" max="2" width="12.6328125" hidden="1"/>
    <col min="3" max="4" width="57.7265625" customWidth="1"/>
  </cols>
  <sheetData>
    <row r="1" spans="1:23" ht="15.75" customHeight="1">
      <c r="A1" s="281" t="s">
        <v>70</v>
      </c>
      <c r="B1" s="281" t="s">
        <v>71</v>
      </c>
      <c r="C1" s="281" t="s">
        <v>696</v>
      </c>
      <c r="D1" s="281" t="s">
        <v>697</v>
      </c>
      <c r="E1" s="282"/>
      <c r="F1" s="282"/>
      <c r="G1" s="282"/>
      <c r="H1" s="282"/>
      <c r="I1" s="282"/>
      <c r="J1" s="282"/>
      <c r="K1" s="282"/>
      <c r="L1" s="282"/>
      <c r="M1" s="282"/>
      <c r="N1" s="282"/>
      <c r="O1" s="282"/>
      <c r="P1" s="282"/>
      <c r="Q1" s="282"/>
      <c r="R1" s="282"/>
      <c r="S1" s="282"/>
      <c r="T1" s="282"/>
      <c r="U1" s="282"/>
      <c r="V1" s="282"/>
      <c r="W1" s="282"/>
    </row>
    <row r="2" spans="1:23" ht="15.75" customHeight="1">
      <c r="A2" s="283"/>
      <c r="B2" s="283"/>
      <c r="C2" s="284" t="s">
        <v>89</v>
      </c>
      <c r="D2" s="284"/>
      <c r="E2" s="282"/>
      <c r="F2" s="282"/>
      <c r="G2" s="282"/>
      <c r="H2" s="282"/>
      <c r="I2" s="282"/>
      <c r="J2" s="282"/>
      <c r="K2" s="282"/>
      <c r="L2" s="282"/>
      <c r="M2" s="282"/>
      <c r="N2" s="282"/>
      <c r="O2" s="282"/>
      <c r="P2" s="282"/>
      <c r="Q2" s="282"/>
      <c r="R2" s="282"/>
      <c r="S2" s="282"/>
      <c r="T2" s="282"/>
      <c r="U2" s="282"/>
      <c r="V2" s="282"/>
      <c r="W2" s="282"/>
    </row>
    <row r="3" spans="1:23" ht="15.75" customHeight="1">
      <c r="A3" s="285"/>
      <c r="B3" s="285"/>
      <c r="C3" s="286" t="s">
        <v>91</v>
      </c>
      <c r="D3" s="286"/>
      <c r="E3" s="282"/>
      <c r="F3" s="282"/>
      <c r="G3" s="282"/>
      <c r="H3" s="282"/>
      <c r="I3" s="282"/>
      <c r="J3" s="282"/>
      <c r="K3" s="282"/>
      <c r="L3" s="282"/>
      <c r="M3" s="282"/>
      <c r="N3" s="282"/>
      <c r="O3" s="282"/>
      <c r="P3" s="282"/>
      <c r="Q3" s="282"/>
      <c r="R3" s="282"/>
      <c r="S3" s="282"/>
      <c r="T3" s="282"/>
      <c r="U3" s="282"/>
      <c r="V3" s="282"/>
      <c r="W3" s="282"/>
    </row>
    <row r="4" spans="1:23" ht="15.75" customHeight="1">
      <c r="A4" s="201" t="s">
        <v>92</v>
      </c>
      <c r="B4" s="201" t="s">
        <v>71</v>
      </c>
      <c r="C4" s="201" t="s">
        <v>698</v>
      </c>
      <c r="D4" s="201"/>
      <c r="E4" s="282"/>
      <c r="F4" s="282"/>
      <c r="G4" s="282"/>
      <c r="H4" s="282"/>
      <c r="I4" s="282"/>
      <c r="J4" s="282"/>
      <c r="K4" s="282"/>
      <c r="L4" s="282"/>
      <c r="M4" s="282"/>
      <c r="N4" s="282"/>
      <c r="O4" s="282"/>
      <c r="P4" s="282"/>
      <c r="Q4" s="282"/>
      <c r="R4" s="282"/>
      <c r="S4" s="282"/>
      <c r="T4" s="282"/>
      <c r="U4" s="282"/>
      <c r="V4" s="282"/>
      <c r="W4" s="282"/>
    </row>
    <row r="5" spans="1:23" ht="15.75" customHeight="1">
      <c r="A5" s="201" t="s">
        <v>699</v>
      </c>
      <c r="B5" s="201" t="s">
        <v>71</v>
      </c>
      <c r="C5" s="201" t="s">
        <v>700</v>
      </c>
      <c r="D5" s="201"/>
      <c r="E5" s="282"/>
      <c r="F5" s="282"/>
      <c r="G5" s="282"/>
      <c r="H5" s="282"/>
      <c r="I5" s="282"/>
      <c r="J5" s="282"/>
      <c r="K5" s="282"/>
      <c r="L5" s="282"/>
      <c r="M5" s="282"/>
      <c r="N5" s="282"/>
      <c r="O5" s="282"/>
      <c r="P5" s="282"/>
      <c r="Q5" s="282"/>
      <c r="R5" s="282"/>
      <c r="S5" s="282"/>
      <c r="T5" s="282"/>
      <c r="U5" s="282"/>
      <c r="V5" s="282"/>
      <c r="W5" s="282"/>
    </row>
    <row r="6" spans="1:23" ht="15.75" customHeight="1">
      <c r="A6" s="201" t="s">
        <v>701</v>
      </c>
      <c r="B6" s="201" t="s">
        <v>71</v>
      </c>
      <c r="C6" s="201" t="s">
        <v>702</v>
      </c>
      <c r="D6" s="201"/>
      <c r="E6" s="282"/>
      <c r="F6" s="282"/>
      <c r="G6" s="282"/>
      <c r="H6" s="282"/>
      <c r="I6" s="282"/>
      <c r="J6" s="282"/>
      <c r="K6" s="282"/>
      <c r="L6" s="282"/>
      <c r="M6" s="282"/>
      <c r="N6" s="282"/>
      <c r="O6" s="282"/>
      <c r="P6" s="282"/>
      <c r="Q6" s="282"/>
      <c r="R6" s="282"/>
      <c r="S6" s="282"/>
      <c r="T6" s="282"/>
      <c r="U6" s="282"/>
      <c r="V6" s="282"/>
      <c r="W6" s="282"/>
    </row>
    <row r="7" spans="1:23" ht="15.75" customHeight="1">
      <c r="A7" s="287"/>
      <c r="B7" s="287"/>
      <c r="C7" s="288" t="s">
        <v>703</v>
      </c>
      <c r="D7" s="288"/>
      <c r="E7" s="282"/>
      <c r="F7" s="282"/>
      <c r="G7" s="282"/>
      <c r="H7" s="282"/>
      <c r="I7" s="282"/>
      <c r="J7" s="282"/>
      <c r="K7" s="282"/>
      <c r="L7" s="282"/>
      <c r="M7" s="282"/>
      <c r="N7" s="282"/>
      <c r="O7" s="282"/>
      <c r="P7" s="282"/>
      <c r="Q7" s="282"/>
      <c r="R7" s="282"/>
      <c r="S7" s="282"/>
      <c r="T7" s="282"/>
      <c r="U7" s="282"/>
      <c r="V7" s="282"/>
      <c r="W7" s="282"/>
    </row>
    <row r="8" spans="1:23" ht="15.75" customHeight="1">
      <c r="A8" s="289" t="s">
        <v>704</v>
      </c>
      <c r="B8" s="289" t="s">
        <v>71</v>
      </c>
      <c r="C8" s="289" t="s">
        <v>705</v>
      </c>
      <c r="D8" s="289"/>
      <c r="E8" s="282"/>
      <c r="F8" s="282"/>
      <c r="G8" s="282"/>
      <c r="H8" s="282"/>
      <c r="I8" s="282"/>
      <c r="J8" s="282"/>
      <c r="K8" s="282"/>
      <c r="L8" s="282"/>
      <c r="M8" s="282"/>
      <c r="N8" s="282"/>
      <c r="O8" s="282"/>
      <c r="P8" s="282"/>
      <c r="Q8" s="282"/>
      <c r="R8" s="282"/>
      <c r="S8" s="282"/>
      <c r="T8" s="282"/>
      <c r="U8" s="282"/>
      <c r="V8" s="282"/>
      <c r="W8" s="282"/>
    </row>
    <row r="9" spans="1:23" ht="15.75" customHeight="1">
      <c r="A9" s="289" t="s">
        <v>96</v>
      </c>
      <c r="B9" s="289" t="s">
        <v>71</v>
      </c>
      <c r="C9" s="289" t="s">
        <v>23</v>
      </c>
      <c r="D9" s="289"/>
      <c r="E9" s="282"/>
      <c r="F9" s="282"/>
      <c r="G9" s="282"/>
      <c r="H9" s="282"/>
      <c r="I9" s="282"/>
      <c r="J9" s="282"/>
      <c r="K9" s="282"/>
      <c r="L9" s="282"/>
      <c r="M9" s="282"/>
      <c r="N9" s="282"/>
      <c r="O9" s="282"/>
      <c r="P9" s="282"/>
      <c r="Q9" s="282"/>
      <c r="R9" s="282"/>
      <c r="S9" s="282"/>
      <c r="T9" s="282"/>
      <c r="U9" s="282"/>
      <c r="V9" s="282"/>
      <c r="W9" s="282"/>
    </row>
    <row r="10" spans="1:23" ht="15.75" customHeight="1">
      <c r="A10" s="289" t="s">
        <v>706</v>
      </c>
      <c r="B10" s="289" t="s">
        <v>71</v>
      </c>
      <c r="C10" s="289" t="s">
        <v>707</v>
      </c>
      <c r="D10" s="289"/>
      <c r="E10" s="282"/>
      <c r="F10" s="282"/>
      <c r="G10" s="282"/>
      <c r="H10" s="282"/>
      <c r="I10" s="282"/>
      <c r="J10" s="282"/>
      <c r="K10" s="282"/>
      <c r="L10" s="282"/>
      <c r="M10" s="282"/>
      <c r="N10" s="282"/>
      <c r="O10" s="282"/>
      <c r="P10" s="282"/>
      <c r="Q10" s="282"/>
      <c r="R10" s="282"/>
      <c r="S10" s="282"/>
      <c r="T10" s="282"/>
      <c r="U10" s="282"/>
      <c r="V10" s="282"/>
      <c r="W10" s="282"/>
    </row>
    <row r="11" spans="1:23" ht="15.75" customHeight="1">
      <c r="A11" s="285"/>
      <c r="B11" s="285"/>
      <c r="C11" s="286" t="s">
        <v>708</v>
      </c>
      <c r="D11" s="286"/>
      <c r="E11" s="282"/>
      <c r="F11" s="282"/>
      <c r="G11" s="282"/>
      <c r="H11" s="282"/>
      <c r="I11" s="282"/>
      <c r="J11" s="282"/>
      <c r="K11" s="282"/>
      <c r="L11" s="282"/>
      <c r="M11" s="282"/>
      <c r="N11" s="282"/>
      <c r="O11" s="282"/>
      <c r="P11" s="282"/>
      <c r="Q11" s="282"/>
      <c r="R11" s="282"/>
      <c r="S11" s="282"/>
      <c r="T11" s="282"/>
      <c r="U11" s="282"/>
      <c r="V11" s="282"/>
      <c r="W11" s="282"/>
    </row>
    <row r="12" spans="1:23" ht="15.75" customHeight="1">
      <c r="A12" s="290" t="s">
        <v>100</v>
      </c>
      <c r="B12" s="290" t="s">
        <v>71</v>
      </c>
      <c r="C12" s="201" t="s">
        <v>102</v>
      </c>
      <c r="D12" s="201"/>
      <c r="E12" s="282"/>
      <c r="F12" s="282"/>
      <c r="G12" s="282"/>
      <c r="H12" s="282"/>
      <c r="I12" s="282"/>
      <c r="J12" s="282"/>
      <c r="K12" s="282"/>
      <c r="L12" s="282"/>
      <c r="M12" s="282"/>
      <c r="N12" s="282"/>
      <c r="O12" s="282"/>
      <c r="P12" s="282"/>
      <c r="Q12" s="282"/>
      <c r="R12" s="282"/>
      <c r="S12" s="282"/>
      <c r="T12" s="282"/>
      <c r="U12" s="282"/>
      <c r="V12" s="282"/>
      <c r="W12" s="282"/>
    </row>
    <row r="13" spans="1:23" ht="15.75" customHeight="1">
      <c r="A13" s="290" t="s">
        <v>103</v>
      </c>
      <c r="B13" s="290" t="s">
        <v>71</v>
      </c>
      <c r="C13" s="117" t="s">
        <v>105</v>
      </c>
      <c r="D13" s="117"/>
      <c r="E13" s="282"/>
      <c r="F13" s="282"/>
      <c r="G13" s="282"/>
      <c r="H13" s="282"/>
      <c r="I13" s="282"/>
      <c r="J13" s="282"/>
      <c r="K13" s="282"/>
      <c r="L13" s="282"/>
      <c r="M13" s="282"/>
      <c r="N13" s="282"/>
      <c r="O13" s="282"/>
      <c r="P13" s="282"/>
      <c r="Q13" s="282"/>
      <c r="R13" s="282"/>
      <c r="S13" s="282"/>
      <c r="T13" s="282"/>
      <c r="U13" s="282"/>
      <c r="V13" s="282"/>
      <c r="W13" s="282"/>
    </row>
    <row r="14" spans="1:23" ht="15.75" customHeight="1">
      <c r="A14" s="285"/>
      <c r="B14" s="285"/>
      <c r="C14" s="286" t="s">
        <v>107</v>
      </c>
      <c r="D14" s="286"/>
      <c r="E14" s="282"/>
      <c r="F14" s="282"/>
      <c r="G14" s="282"/>
      <c r="H14" s="282"/>
      <c r="I14" s="282"/>
      <c r="J14" s="282"/>
      <c r="K14" s="282"/>
      <c r="L14" s="282"/>
      <c r="M14" s="282"/>
      <c r="N14" s="282"/>
      <c r="O14" s="282"/>
      <c r="P14" s="282"/>
      <c r="Q14" s="282"/>
      <c r="R14" s="282"/>
      <c r="S14" s="282"/>
      <c r="T14" s="282"/>
      <c r="U14" s="282"/>
      <c r="V14" s="282"/>
      <c r="W14" s="282"/>
    </row>
    <row r="15" spans="1:23" ht="15.75" customHeight="1">
      <c r="A15" s="290" t="s">
        <v>108</v>
      </c>
      <c r="B15" s="290" t="s">
        <v>71</v>
      </c>
      <c r="C15" s="117" t="s">
        <v>709</v>
      </c>
      <c r="D15" s="117"/>
      <c r="E15" s="282"/>
      <c r="F15" s="282"/>
      <c r="G15" s="282"/>
      <c r="H15" s="282"/>
      <c r="I15" s="282"/>
      <c r="J15" s="282"/>
      <c r="K15" s="282"/>
      <c r="L15" s="282"/>
      <c r="M15" s="282"/>
      <c r="N15" s="282"/>
      <c r="O15" s="282"/>
      <c r="P15" s="282"/>
      <c r="Q15" s="282"/>
      <c r="R15" s="282"/>
      <c r="S15" s="282"/>
      <c r="T15" s="282"/>
      <c r="U15" s="282"/>
      <c r="V15" s="282"/>
      <c r="W15" s="282"/>
    </row>
    <row r="16" spans="1:23" ht="15.75" customHeight="1">
      <c r="A16" s="290" t="s">
        <v>110</v>
      </c>
      <c r="B16" s="290" t="s">
        <v>71</v>
      </c>
      <c r="C16" s="117" t="str">
        <f>"Nacionalización de módulos"</f>
        <v>Nacionalización de módulos</v>
      </c>
      <c r="D16" s="117"/>
      <c r="E16" s="282"/>
      <c r="F16" s="282"/>
      <c r="G16" s="282"/>
      <c r="H16" s="282"/>
      <c r="I16" s="282"/>
      <c r="J16" s="282"/>
      <c r="K16" s="282"/>
      <c r="L16" s="282"/>
      <c r="M16" s="282"/>
      <c r="N16" s="282"/>
      <c r="O16" s="282"/>
      <c r="P16" s="282"/>
      <c r="Q16" s="282"/>
      <c r="R16" s="282"/>
      <c r="S16" s="282"/>
      <c r="T16" s="282"/>
      <c r="U16" s="282"/>
      <c r="V16" s="282"/>
      <c r="W16" s="282"/>
    </row>
    <row r="17" spans="1:23" ht="15.75" customHeight="1">
      <c r="A17" s="290" t="s">
        <v>108</v>
      </c>
      <c r="B17" s="290" t="s">
        <v>71</v>
      </c>
      <c r="C17" s="117" t="str">
        <f>"Transporte estructura"</f>
        <v>Transporte estructura</v>
      </c>
      <c r="D17" s="117"/>
      <c r="E17" s="282"/>
      <c r="F17" s="282"/>
      <c r="G17" s="282"/>
      <c r="H17" s="282"/>
      <c r="I17" s="282"/>
      <c r="J17" s="282"/>
      <c r="K17" s="282"/>
      <c r="L17" s="282"/>
      <c r="M17" s="282"/>
      <c r="N17" s="282"/>
      <c r="O17" s="282"/>
      <c r="P17" s="282"/>
      <c r="Q17" s="282"/>
      <c r="R17" s="282"/>
      <c r="S17" s="282"/>
      <c r="T17" s="282"/>
      <c r="U17" s="282"/>
      <c r="V17" s="282"/>
      <c r="W17" s="282"/>
    </row>
    <row r="18" spans="1:23" ht="15.75" customHeight="1">
      <c r="A18" s="290" t="s">
        <v>110</v>
      </c>
      <c r="B18" s="290" t="s">
        <v>71</v>
      </c>
      <c r="C18" s="117" t="str">
        <f>"Nacionalización estructura"</f>
        <v>Nacionalización estructura</v>
      </c>
      <c r="D18" s="117"/>
      <c r="E18" s="282"/>
      <c r="F18" s="282"/>
      <c r="G18" s="282"/>
      <c r="H18" s="282"/>
      <c r="I18" s="282"/>
      <c r="J18" s="282"/>
      <c r="K18" s="282"/>
      <c r="L18" s="282"/>
      <c r="M18" s="282"/>
      <c r="N18" s="282"/>
      <c r="O18" s="282"/>
      <c r="P18" s="282"/>
      <c r="Q18" s="282"/>
      <c r="R18" s="282"/>
      <c r="S18" s="282"/>
      <c r="T18" s="282"/>
      <c r="U18" s="282"/>
      <c r="V18" s="282"/>
      <c r="W18" s="282"/>
    </row>
    <row r="19" spans="1:23" ht="15.75" customHeight="1">
      <c r="A19" s="290" t="s">
        <v>108</v>
      </c>
      <c r="B19" s="290" t="s">
        <v>71</v>
      </c>
      <c r="C19" s="117" t="str">
        <f>"Transporte inversores y smartkigger"</f>
        <v>Transporte inversores y smartkigger</v>
      </c>
      <c r="D19" s="117"/>
      <c r="E19" s="282"/>
      <c r="F19" s="282"/>
      <c r="G19" s="282"/>
      <c r="H19" s="282"/>
      <c r="I19" s="282"/>
      <c r="J19" s="282"/>
      <c r="K19" s="282"/>
      <c r="L19" s="282"/>
      <c r="M19" s="282"/>
      <c r="N19" s="282"/>
      <c r="O19" s="282"/>
      <c r="P19" s="282"/>
      <c r="Q19" s="282"/>
      <c r="R19" s="282"/>
      <c r="S19" s="282"/>
      <c r="T19" s="282"/>
      <c r="U19" s="282"/>
      <c r="V19" s="282"/>
      <c r="W19" s="282"/>
    </row>
    <row r="20" spans="1:23" ht="15.75" customHeight="1">
      <c r="A20" s="290" t="s">
        <v>110</v>
      </c>
      <c r="B20" s="290" t="s">
        <v>71</v>
      </c>
      <c r="C20" s="122" t="str">
        <f>"Nacionalización inversores y smartlogger"</f>
        <v>Nacionalización inversores y smartlogger</v>
      </c>
      <c r="D20" s="122"/>
      <c r="E20" s="282"/>
      <c r="F20" s="282"/>
      <c r="G20" s="282"/>
      <c r="H20" s="282"/>
      <c r="I20" s="282"/>
      <c r="J20" s="282"/>
      <c r="K20" s="282"/>
      <c r="L20" s="282"/>
      <c r="M20" s="282"/>
      <c r="N20" s="282"/>
      <c r="O20" s="282"/>
      <c r="P20" s="282"/>
      <c r="Q20" s="282"/>
      <c r="R20" s="282"/>
      <c r="S20" s="282"/>
      <c r="T20" s="282"/>
      <c r="U20" s="282"/>
      <c r="V20" s="282"/>
      <c r="W20" s="282"/>
    </row>
    <row r="21" spans="1:23" ht="15.75" customHeight="1">
      <c r="A21" s="283"/>
      <c r="B21" s="283"/>
      <c r="C21" s="284" t="s">
        <v>116</v>
      </c>
      <c r="D21" s="284"/>
      <c r="E21" s="282"/>
      <c r="F21" s="282"/>
      <c r="G21" s="282"/>
      <c r="H21" s="282"/>
      <c r="I21" s="282"/>
      <c r="J21" s="282"/>
      <c r="K21" s="282"/>
      <c r="L21" s="282"/>
      <c r="M21" s="282"/>
      <c r="N21" s="282"/>
      <c r="O21" s="282"/>
      <c r="P21" s="282"/>
      <c r="Q21" s="282"/>
      <c r="R21" s="282"/>
      <c r="S21" s="282"/>
      <c r="T21" s="282"/>
      <c r="U21" s="282"/>
      <c r="V21" s="282"/>
      <c r="W21" s="282"/>
    </row>
    <row r="22" spans="1:23" ht="20">
      <c r="A22" s="285"/>
      <c r="B22" s="285"/>
      <c r="C22" s="286" t="s">
        <v>118</v>
      </c>
      <c r="D22" s="286"/>
      <c r="E22" s="282"/>
      <c r="F22" s="282"/>
      <c r="G22" s="282"/>
      <c r="H22" s="282"/>
      <c r="I22" s="282"/>
      <c r="J22" s="282"/>
      <c r="K22" s="282"/>
      <c r="L22" s="282"/>
      <c r="M22" s="282"/>
      <c r="N22" s="282"/>
      <c r="O22" s="282"/>
      <c r="P22" s="282"/>
      <c r="Q22" s="282"/>
      <c r="R22" s="282"/>
      <c r="S22" s="282"/>
      <c r="T22" s="282"/>
      <c r="U22" s="282"/>
      <c r="V22" s="282"/>
      <c r="W22" s="282"/>
    </row>
    <row r="23" spans="1:23" ht="20">
      <c r="A23" s="290" t="s">
        <v>710</v>
      </c>
      <c r="B23" s="290" t="s">
        <v>71</v>
      </c>
      <c r="C23" s="117" t="s">
        <v>711</v>
      </c>
      <c r="D23" s="117"/>
      <c r="E23" s="282"/>
      <c r="F23" s="282"/>
      <c r="G23" s="282"/>
      <c r="H23" s="282"/>
      <c r="I23" s="282"/>
      <c r="J23" s="282"/>
      <c r="K23" s="282"/>
      <c r="L23" s="282"/>
      <c r="M23" s="282"/>
      <c r="N23" s="282"/>
      <c r="O23" s="282"/>
      <c r="P23" s="282"/>
      <c r="Q23" s="282"/>
      <c r="R23" s="282"/>
      <c r="S23" s="282"/>
      <c r="T23" s="282"/>
      <c r="U23" s="282"/>
      <c r="V23" s="282"/>
      <c r="W23" s="282"/>
    </row>
    <row r="24" spans="1:23" ht="20">
      <c r="A24" s="290" t="s">
        <v>119</v>
      </c>
      <c r="B24" s="290" t="s">
        <v>71</v>
      </c>
      <c r="C24" s="117" t="s">
        <v>121</v>
      </c>
      <c r="D24" s="117"/>
      <c r="E24" s="282"/>
      <c r="F24" s="282"/>
      <c r="G24" s="282"/>
      <c r="H24" s="282"/>
      <c r="I24" s="282"/>
      <c r="J24" s="282"/>
      <c r="K24" s="282"/>
      <c r="L24" s="282"/>
      <c r="M24" s="282"/>
      <c r="N24" s="282"/>
      <c r="O24" s="282"/>
      <c r="P24" s="282"/>
      <c r="Q24" s="282"/>
      <c r="R24" s="282"/>
      <c r="S24" s="282"/>
      <c r="T24" s="282"/>
      <c r="U24" s="282"/>
      <c r="V24" s="282"/>
      <c r="W24" s="282"/>
    </row>
    <row r="25" spans="1:23" ht="20">
      <c r="A25" s="290" t="s">
        <v>712</v>
      </c>
      <c r="B25" s="290" t="s">
        <v>71</v>
      </c>
      <c r="C25" s="117" t="s">
        <v>713</v>
      </c>
      <c r="D25" s="117"/>
      <c r="E25" s="282"/>
      <c r="F25" s="282"/>
      <c r="G25" s="282"/>
      <c r="H25" s="282"/>
      <c r="I25" s="282"/>
      <c r="J25" s="282"/>
      <c r="K25" s="282"/>
      <c r="L25" s="282"/>
      <c r="M25" s="282"/>
      <c r="N25" s="282"/>
      <c r="O25" s="282"/>
      <c r="P25" s="282"/>
      <c r="Q25" s="282"/>
      <c r="R25" s="282"/>
      <c r="S25" s="282"/>
      <c r="T25" s="282"/>
      <c r="U25" s="282"/>
      <c r="V25" s="282"/>
      <c r="W25" s="282"/>
    </row>
    <row r="26" spans="1:23" ht="20">
      <c r="A26" s="290" t="s">
        <v>714</v>
      </c>
      <c r="B26" s="290" t="s">
        <v>71</v>
      </c>
      <c r="C26" s="117" t="s">
        <v>715</v>
      </c>
      <c r="D26" s="117"/>
      <c r="E26" s="282"/>
      <c r="F26" s="282"/>
      <c r="G26" s="282"/>
      <c r="H26" s="282"/>
      <c r="I26" s="282"/>
      <c r="J26" s="282"/>
      <c r="K26" s="282"/>
      <c r="L26" s="282"/>
      <c r="M26" s="282"/>
      <c r="N26" s="282"/>
      <c r="O26" s="282"/>
      <c r="P26" s="282"/>
      <c r="Q26" s="282"/>
      <c r="R26" s="282"/>
      <c r="S26" s="282"/>
      <c r="T26" s="282"/>
      <c r="U26" s="282"/>
      <c r="V26" s="282"/>
      <c r="W26" s="282"/>
    </row>
    <row r="27" spans="1:23" ht="20">
      <c r="A27" s="290" t="s">
        <v>108</v>
      </c>
      <c r="B27" s="290" t="s">
        <v>71</v>
      </c>
      <c r="C27" s="117" t="s">
        <v>716</v>
      </c>
      <c r="D27" s="117"/>
      <c r="E27" s="282"/>
      <c r="F27" s="282"/>
      <c r="G27" s="282"/>
      <c r="H27" s="282"/>
      <c r="I27" s="282"/>
      <c r="J27" s="282"/>
      <c r="K27" s="282"/>
      <c r="L27" s="282"/>
      <c r="M27" s="282"/>
      <c r="N27" s="282"/>
      <c r="O27" s="282"/>
      <c r="P27" s="282"/>
      <c r="Q27" s="282"/>
      <c r="R27" s="282"/>
      <c r="S27" s="282"/>
      <c r="T27" s="282"/>
      <c r="U27" s="282"/>
      <c r="V27" s="282"/>
      <c r="W27" s="282"/>
    </row>
    <row r="28" spans="1:23" ht="20">
      <c r="A28" s="290" t="s">
        <v>110</v>
      </c>
      <c r="B28" s="290" t="s">
        <v>71</v>
      </c>
      <c r="C28" s="117" t="s">
        <v>717</v>
      </c>
      <c r="D28" s="117"/>
      <c r="E28" s="282"/>
      <c r="F28" s="282"/>
      <c r="G28" s="282"/>
      <c r="H28" s="282"/>
      <c r="I28" s="282"/>
      <c r="J28" s="282"/>
      <c r="K28" s="282"/>
      <c r="L28" s="282"/>
      <c r="M28" s="282"/>
      <c r="N28" s="282"/>
      <c r="O28" s="282"/>
      <c r="P28" s="282"/>
      <c r="Q28" s="282"/>
      <c r="R28" s="282"/>
      <c r="S28" s="282"/>
      <c r="T28" s="282"/>
      <c r="U28" s="282"/>
      <c r="V28" s="282"/>
      <c r="W28" s="282"/>
    </row>
    <row r="29" spans="1:23" ht="20">
      <c r="A29" s="287"/>
      <c r="B29" s="287"/>
      <c r="C29" s="288" t="s">
        <v>127</v>
      </c>
      <c r="D29" s="288"/>
      <c r="E29" s="282"/>
      <c r="F29" s="282"/>
      <c r="G29" s="282"/>
      <c r="H29" s="282"/>
      <c r="I29" s="282"/>
      <c r="J29" s="282"/>
      <c r="K29" s="282"/>
      <c r="L29" s="282"/>
      <c r="M29" s="282"/>
      <c r="N29" s="282"/>
      <c r="O29" s="282"/>
      <c r="P29" s="282"/>
      <c r="Q29" s="282"/>
      <c r="R29" s="282"/>
      <c r="S29" s="282"/>
      <c r="T29" s="282"/>
      <c r="U29" s="282"/>
      <c r="V29" s="282"/>
      <c r="W29" s="282"/>
    </row>
    <row r="30" spans="1:23" ht="20">
      <c r="A30" s="291" t="s">
        <v>128</v>
      </c>
      <c r="B30" s="291" t="s">
        <v>71</v>
      </c>
      <c r="C30" s="122" t="s">
        <v>130</v>
      </c>
      <c r="D30" s="122"/>
      <c r="E30" s="282"/>
      <c r="F30" s="282"/>
      <c r="G30" s="282"/>
      <c r="H30" s="282"/>
      <c r="I30" s="282"/>
      <c r="J30" s="282"/>
      <c r="K30" s="282"/>
      <c r="L30" s="282"/>
      <c r="M30" s="282"/>
      <c r="N30" s="282"/>
      <c r="O30" s="282"/>
      <c r="P30" s="282"/>
      <c r="Q30" s="282"/>
      <c r="R30" s="282"/>
      <c r="S30" s="282"/>
      <c r="T30" s="282"/>
      <c r="U30" s="282"/>
      <c r="V30" s="282"/>
      <c r="W30" s="282"/>
    </row>
    <row r="31" spans="1:23" ht="20">
      <c r="A31" s="291" t="s">
        <v>131</v>
      </c>
      <c r="B31" s="291" t="s">
        <v>71</v>
      </c>
      <c r="C31" s="122" t="s">
        <v>133</v>
      </c>
      <c r="D31" s="122"/>
      <c r="E31" s="282"/>
      <c r="F31" s="282"/>
      <c r="G31" s="282"/>
      <c r="H31" s="282"/>
      <c r="I31" s="282"/>
      <c r="J31" s="282"/>
      <c r="K31" s="282"/>
      <c r="L31" s="282"/>
      <c r="M31" s="282"/>
      <c r="N31" s="282"/>
      <c r="O31" s="282"/>
      <c r="P31" s="282"/>
      <c r="Q31" s="282"/>
      <c r="R31" s="282"/>
      <c r="S31" s="282"/>
      <c r="T31" s="282"/>
      <c r="U31" s="282"/>
      <c r="V31" s="282"/>
      <c r="W31" s="282"/>
    </row>
    <row r="32" spans="1:23" ht="20">
      <c r="A32" s="290" t="s">
        <v>134</v>
      </c>
      <c r="B32" s="291"/>
      <c r="C32" s="122" t="s">
        <v>136</v>
      </c>
      <c r="D32" s="122"/>
      <c r="E32" s="282"/>
      <c r="F32" s="282"/>
      <c r="G32" s="282"/>
      <c r="H32" s="282"/>
      <c r="I32" s="282"/>
      <c r="J32" s="282"/>
      <c r="K32" s="282"/>
      <c r="L32" s="282"/>
      <c r="M32" s="282"/>
      <c r="N32" s="282"/>
      <c r="O32" s="282"/>
      <c r="P32" s="282"/>
      <c r="Q32" s="282"/>
      <c r="R32" s="282"/>
      <c r="S32" s="282"/>
      <c r="T32" s="282"/>
      <c r="U32" s="282"/>
      <c r="V32" s="282"/>
      <c r="W32" s="282"/>
    </row>
    <row r="33" spans="1:23" ht="20">
      <c r="A33" s="292"/>
      <c r="B33" s="292"/>
      <c r="C33" s="293" t="s">
        <v>138</v>
      </c>
      <c r="D33" s="293"/>
      <c r="E33" s="282"/>
      <c r="F33" s="282"/>
      <c r="G33" s="282"/>
      <c r="H33" s="282"/>
      <c r="I33" s="282"/>
      <c r="J33" s="282"/>
      <c r="K33" s="282"/>
      <c r="L33" s="282"/>
      <c r="M33" s="282"/>
      <c r="N33" s="282"/>
      <c r="O33" s="282"/>
      <c r="P33" s="282"/>
      <c r="Q33" s="282"/>
      <c r="R33" s="282"/>
      <c r="S33" s="282"/>
      <c r="T33" s="282"/>
      <c r="U33" s="282"/>
      <c r="V33" s="282"/>
      <c r="W33" s="282"/>
    </row>
    <row r="34" spans="1:23" ht="20">
      <c r="A34" s="287"/>
      <c r="B34" s="287"/>
      <c r="C34" s="288" t="s">
        <v>140</v>
      </c>
      <c r="D34" s="288"/>
      <c r="E34" s="282"/>
      <c r="F34" s="282"/>
      <c r="G34" s="282"/>
      <c r="H34" s="282"/>
      <c r="I34" s="282"/>
      <c r="J34" s="282"/>
      <c r="K34" s="282"/>
      <c r="L34" s="282"/>
      <c r="M34" s="282"/>
      <c r="N34" s="282"/>
      <c r="O34" s="282"/>
      <c r="P34" s="282"/>
      <c r="Q34" s="282"/>
      <c r="R34" s="282"/>
      <c r="S34" s="282"/>
      <c r="T34" s="282"/>
      <c r="U34" s="282"/>
      <c r="V34" s="282"/>
      <c r="W34" s="282"/>
    </row>
    <row r="35" spans="1:23" ht="20">
      <c r="A35" s="151" t="s">
        <v>141</v>
      </c>
      <c r="B35" s="151" t="s">
        <v>71</v>
      </c>
      <c r="C35" s="122" t="s">
        <v>143</v>
      </c>
      <c r="D35" s="122"/>
      <c r="E35" s="282"/>
      <c r="F35" s="282"/>
      <c r="G35" s="282"/>
      <c r="H35" s="282"/>
      <c r="I35" s="282"/>
      <c r="J35" s="282"/>
      <c r="K35" s="282"/>
      <c r="L35" s="282"/>
      <c r="M35" s="282"/>
      <c r="N35" s="282"/>
      <c r="O35" s="282"/>
      <c r="P35" s="282"/>
      <c r="Q35" s="282"/>
      <c r="R35" s="282"/>
      <c r="S35" s="282"/>
      <c r="T35" s="282"/>
      <c r="U35" s="282"/>
      <c r="V35" s="282"/>
      <c r="W35" s="282"/>
    </row>
    <row r="36" spans="1:23" ht="20">
      <c r="A36" s="151" t="s">
        <v>144</v>
      </c>
      <c r="B36" s="151" t="s">
        <v>71</v>
      </c>
      <c r="C36" s="122" t="s">
        <v>146</v>
      </c>
      <c r="D36" s="122"/>
      <c r="E36" s="282"/>
      <c r="F36" s="282"/>
      <c r="G36" s="282"/>
      <c r="H36" s="282"/>
      <c r="I36" s="282"/>
      <c r="J36" s="282"/>
      <c r="K36" s="282"/>
      <c r="L36" s="282"/>
      <c r="M36" s="282"/>
      <c r="N36" s="282"/>
      <c r="O36" s="282"/>
      <c r="P36" s="282"/>
      <c r="Q36" s="282"/>
      <c r="R36" s="282"/>
      <c r="S36" s="282"/>
      <c r="T36" s="282"/>
      <c r="U36" s="282"/>
      <c r="V36" s="282"/>
      <c r="W36" s="282"/>
    </row>
    <row r="37" spans="1:23" ht="20">
      <c r="A37" s="290" t="s">
        <v>147</v>
      </c>
      <c r="B37" s="151" t="s">
        <v>71</v>
      </c>
      <c r="C37" s="122" t="s">
        <v>149</v>
      </c>
      <c r="D37" s="122"/>
      <c r="E37" s="282"/>
      <c r="F37" s="282"/>
      <c r="G37" s="282"/>
      <c r="H37" s="282"/>
      <c r="I37" s="282"/>
      <c r="J37" s="282"/>
      <c r="K37" s="282"/>
      <c r="L37" s="282"/>
      <c r="M37" s="282"/>
      <c r="N37" s="282"/>
      <c r="O37" s="282"/>
      <c r="P37" s="282"/>
      <c r="Q37" s="282"/>
      <c r="R37" s="282"/>
      <c r="S37" s="282"/>
      <c r="T37" s="282"/>
      <c r="U37" s="282"/>
      <c r="V37" s="282"/>
      <c r="W37" s="282"/>
    </row>
    <row r="38" spans="1:23" ht="20">
      <c r="A38" s="287"/>
      <c r="B38" s="287"/>
      <c r="C38" s="288" t="str">
        <f>IF(SUM(Datos_Proyecto!$D$10:$D$11)&gt;0,"LÍNEA DE MEDIA TENSIÓN DE "&amp;SUM(Datos_Proyecto!$D$10:$D$11)  &amp; "m","")</f>
        <v>LÍNEA DE MEDIA TENSIÓN DE 570m</v>
      </c>
      <c r="D38" s="288"/>
      <c r="E38" s="282"/>
      <c r="F38" s="282"/>
      <c r="G38" s="282"/>
      <c r="H38" s="282"/>
      <c r="I38" s="282"/>
      <c r="J38" s="282"/>
      <c r="K38" s="282"/>
      <c r="L38" s="282"/>
      <c r="M38" s="282"/>
      <c r="N38" s="282"/>
      <c r="O38" s="282"/>
      <c r="P38" s="282"/>
      <c r="Q38" s="282"/>
      <c r="R38" s="282"/>
      <c r="S38" s="282"/>
      <c r="T38" s="282"/>
      <c r="U38" s="282"/>
      <c r="V38" s="282"/>
      <c r="W38" s="282"/>
    </row>
    <row r="39" spans="1:23" ht="40">
      <c r="A39" s="290" t="s">
        <v>151</v>
      </c>
      <c r="B39" s="294" t="s">
        <v>71</v>
      </c>
      <c r="C39" s="201" t="s">
        <v>153</v>
      </c>
      <c r="D39" s="201"/>
      <c r="E39" s="282"/>
      <c r="F39" s="282"/>
      <c r="G39" s="282"/>
      <c r="H39" s="282"/>
      <c r="I39" s="282"/>
      <c r="J39" s="282"/>
      <c r="K39" s="282"/>
      <c r="L39" s="282"/>
      <c r="M39" s="282"/>
      <c r="N39" s="282"/>
      <c r="O39" s="282"/>
      <c r="P39" s="282"/>
      <c r="Q39" s="282"/>
      <c r="R39" s="282"/>
      <c r="S39" s="282"/>
      <c r="T39" s="282"/>
      <c r="U39" s="282"/>
      <c r="V39" s="282"/>
      <c r="W39" s="282"/>
    </row>
    <row r="40" spans="1:23" ht="21.5">
      <c r="A40" s="294" t="s">
        <v>155</v>
      </c>
      <c r="B40" s="294" t="s">
        <v>71</v>
      </c>
      <c r="C40" s="201" t="s">
        <v>157</v>
      </c>
      <c r="D40" s="201"/>
      <c r="E40" s="282"/>
      <c r="F40" s="282"/>
      <c r="G40" s="282"/>
      <c r="H40" s="282"/>
      <c r="I40" s="282"/>
      <c r="J40" s="282"/>
      <c r="K40" s="282"/>
      <c r="L40" s="282"/>
      <c r="M40" s="282"/>
      <c r="N40" s="282"/>
      <c r="O40" s="282"/>
      <c r="P40" s="282"/>
      <c r="Q40" s="282"/>
      <c r="R40" s="282"/>
      <c r="S40" s="282"/>
      <c r="T40" s="282"/>
      <c r="U40" s="282"/>
      <c r="V40" s="282"/>
      <c r="W40" s="282"/>
    </row>
    <row r="41" spans="1:23" ht="21.5">
      <c r="A41" s="294" t="s">
        <v>158</v>
      </c>
      <c r="B41" s="294" t="s">
        <v>71</v>
      </c>
      <c r="C41" s="201" t="s">
        <v>160</v>
      </c>
      <c r="D41" s="201"/>
      <c r="E41" s="282"/>
      <c r="F41" s="282"/>
      <c r="G41" s="282"/>
      <c r="H41" s="282"/>
      <c r="I41" s="282"/>
      <c r="J41" s="282"/>
      <c r="K41" s="282"/>
      <c r="L41" s="282"/>
      <c r="M41" s="282"/>
      <c r="N41" s="282"/>
      <c r="O41" s="282"/>
      <c r="P41" s="282"/>
      <c r="Q41" s="282"/>
      <c r="R41" s="282"/>
      <c r="S41" s="282"/>
      <c r="T41" s="282"/>
      <c r="U41" s="282"/>
      <c r="V41" s="282"/>
      <c r="W41" s="282"/>
    </row>
    <row r="42" spans="1:23" ht="20">
      <c r="A42" s="292"/>
      <c r="B42" s="292"/>
      <c r="C42" s="293" t="s">
        <v>162</v>
      </c>
      <c r="D42" s="293"/>
      <c r="E42" s="282"/>
      <c r="F42" s="282"/>
      <c r="G42" s="282"/>
      <c r="H42" s="282"/>
      <c r="I42" s="282"/>
      <c r="J42" s="282"/>
      <c r="K42" s="282"/>
      <c r="L42" s="282"/>
      <c r="M42" s="282"/>
      <c r="N42" s="282"/>
      <c r="O42" s="282"/>
      <c r="P42" s="282"/>
      <c r="Q42" s="282"/>
      <c r="R42" s="282"/>
      <c r="S42" s="282"/>
      <c r="T42" s="282"/>
      <c r="U42" s="282"/>
      <c r="V42" s="282"/>
      <c r="W42" s="282"/>
    </row>
    <row r="43" spans="1:23" ht="20">
      <c r="A43" s="287"/>
      <c r="B43" s="287"/>
      <c r="C43" s="288" t="s">
        <v>164</v>
      </c>
      <c r="D43" s="288"/>
      <c r="E43" s="282"/>
      <c r="F43" s="282"/>
      <c r="G43" s="282"/>
      <c r="H43" s="282"/>
      <c r="I43" s="282"/>
      <c r="J43" s="282"/>
      <c r="K43" s="282"/>
      <c r="L43" s="282"/>
      <c r="M43" s="282"/>
      <c r="N43" s="282"/>
      <c r="O43" s="282"/>
      <c r="P43" s="282"/>
      <c r="Q43" s="282"/>
      <c r="R43" s="282"/>
      <c r="S43" s="282"/>
      <c r="T43" s="282"/>
      <c r="U43" s="282"/>
      <c r="V43" s="282"/>
      <c r="W43" s="282"/>
    </row>
    <row r="44" spans="1:23" ht="20">
      <c r="A44" s="291" t="s">
        <v>165</v>
      </c>
      <c r="B44" s="151" t="s">
        <v>71</v>
      </c>
      <c r="C44" s="122" t="e">
        <f t="array" aca="1" ref="C44" ca="1">_xludf.XLOOKUP(Datos_Proyecto!$D$13,BD!$R$2:$R$7,BD!$S$2:$S$7," ",0)</f>
        <v>#NAME?</v>
      </c>
      <c r="D44" s="122"/>
      <c r="E44" s="282"/>
      <c r="F44" s="282"/>
      <c r="G44" s="282"/>
      <c r="H44" s="282"/>
      <c r="I44" s="282"/>
      <c r="J44" s="282"/>
      <c r="K44" s="282"/>
      <c r="L44" s="282"/>
      <c r="M44" s="282"/>
      <c r="N44" s="282"/>
      <c r="O44" s="282"/>
      <c r="P44" s="282"/>
      <c r="Q44" s="282"/>
      <c r="R44" s="282"/>
      <c r="S44" s="282"/>
      <c r="T44" s="282"/>
      <c r="U44" s="282"/>
      <c r="V44" s="282"/>
      <c r="W44" s="282"/>
    </row>
    <row r="45" spans="1:23" ht="20">
      <c r="A45" s="289" t="s">
        <v>167</v>
      </c>
      <c r="B45" s="291" t="s">
        <v>71</v>
      </c>
      <c r="C45" s="295" t="s">
        <v>33</v>
      </c>
      <c r="D45" s="295"/>
      <c r="E45" s="282"/>
      <c r="F45" s="282"/>
      <c r="G45" s="282"/>
      <c r="H45" s="282"/>
      <c r="I45" s="282"/>
      <c r="J45" s="282"/>
      <c r="K45" s="282"/>
      <c r="L45" s="282"/>
      <c r="M45" s="282"/>
      <c r="N45" s="282"/>
      <c r="O45" s="282"/>
      <c r="P45" s="282"/>
      <c r="Q45" s="282"/>
      <c r="R45" s="282"/>
      <c r="S45" s="282"/>
      <c r="T45" s="282"/>
      <c r="U45" s="282"/>
      <c r="V45" s="282"/>
      <c r="W45" s="282"/>
    </row>
    <row r="46" spans="1:23" ht="20">
      <c r="A46" s="287"/>
      <c r="B46" s="287"/>
      <c r="C46" s="288" t="s">
        <v>718</v>
      </c>
      <c r="D46" s="288"/>
      <c r="E46" s="282"/>
      <c r="F46" s="282"/>
      <c r="G46" s="282"/>
      <c r="H46" s="282"/>
      <c r="I46" s="282"/>
      <c r="J46" s="282"/>
      <c r="K46" s="282"/>
      <c r="L46" s="282"/>
      <c r="M46" s="282"/>
      <c r="N46" s="282"/>
      <c r="O46" s="282"/>
      <c r="P46" s="282"/>
      <c r="Q46" s="282"/>
      <c r="R46" s="282"/>
      <c r="S46" s="282"/>
      <c r="T46" s="282"/>
      <c r="U46" s="282"/>
      <c r="V46" s="282"/>
      <c r="W46" s="282"/>
    </row>
    <row r="47" spans="1:23" ht="21.5">
      <c r="A47" s="296" t="s">
        <v>719</v>
      </c>
      <c r="B47" s="291"/>
      <c r="C47" s="143" t="s">
        <v>720</v>
      </c>
      <c r="D47" s="143"/>
      <c r="E47" s="282"/>
      <c r="F47" s="282"/>
      <c r="G47" s="282"/>
      <c r="H47" s="282"/>
      <c r="I47" s="282"/>
      <c r="J47" s="282"/>
      <c r="K47" s="282"/>
      <c r="L47" s="282"/>
      <c r="M47" s="282"/>
      <c r="N47" s="282"/>
      <c r="O47" s="282"/>
      <c r="P47" s="282"/>
      <c r="Q47" s="282"/>
      <c r="R47" s="282"/>
      <c r="S47" s="282"/>
      <c r="T47" s="282"/>
      <c r="U47" s="282"/>
      <c r="V47" s="282"/>
      <c r="W47" s="282"/>
    </row>
    <row r="48" spans="1:23" ht="21.5">
      <c r="A48" s="297" t="s">
        <v>721</v>
      </c>
      <c r="B48" s="291"/>
      <c r="C48" s="143" t="s">
        <v>722</v>
      </c>
      <c r="D48" s="143"/>
      <c r="E48" s="282"/>
      <c r="F48" s="282"/>
      <c r="G48" s="282"/>
      <c r="H48" s="282"/>
      <c r="I48" s="282"/>
      <c r="J48" s="282"/>
      <c r="K48" s="282"/>
      <c r="L48" s="282"/>
      <c r="M48" s="282"/>
      <c r="N48" s="282"/>
      <c r="O48" s="282"/>
      <c r="P48" s="282"/>
      <c r="Q48" s="282"/>
      <c r="R48" s="282"/>
      <c r="S48" s="282"/>
      <c r="T48" s="282"/>
      <c r="U48" s="282"/>
      <c r="V48" s="282"/>
      <c r="W48" s="282"/>
    </row>
    <row r="49" spans="1:23" ht="21.5">
      <c r="A49" s="297" t="s">
        <v>177</v>
      </c>
      <c r="B49" s="291"/>
      <c r="C49" s="143" t="s">
        <v>179</v>
      </c>
      <c r="D49" s="143"/>
      <c r="E49" s="282"/>
      <c r="F49" s="282"/>
      <c r="G49" s="282"/>
      <c r="H49" s="282"/>
      <c r="I49" s="282"/>
      <c r="J49" s="282"/>
      <c r="K49" s="282"/>
      <c r="L49" s="282"/>
      <c r="M49" s="282"/>
      <c r="N49" s="282"/>
      <c r="O49" s="282"/>
      <c r="P49" s="282"/>
      <c r="Q49" s="282"/>
      <c r="R49" s="282"/>
      <c r="S49" s="282"/>
      <c r="T49" s="282"/>
      <c r="U49" s="282"/>
      <c r="V49" s="282"/>
      <c r="W49" s="282"/>
    </row>
    <row r="50" spans="1:23" ht="21.5">
      <c r="A50" s="297" t="s">
        <v>723</v>
      </c>
      <c r="B50" s="291"/>
      <c r="C50" s="143" t="s">
        <v>724</v>
      </c>
      <c r="D50" s="143"/>
      <c r="E50" s="282"/>
      <c r="F50" s="282"/>
      <c r="G50" s="282"/>
      <c r="H50" s="282"/>
      <c r="I50" s="282"/>
      <c r="J50" s="282"/>
      <c r="K50" s="282"/>
      <c r="L50" s="282"/>
      <c r="M50" s="282"/>
      <c r="N50" s="282"/>
      <c r="O50" s="282"/>
      <c r="P50" s="282"/>
      <c r="Q50" s="282"/>
      <c r="R50" s="282"/>
      <c r="S50" s="282"/>
      <c r="T50" s="282"/>
      <c r="U50" s="282"/>
      <c r="V50" s="282"/>
      <c r="W50" s="282"/>
    </row>
    <row r="51" spans="1:23" ht="21.5">
      <c r="A51" s="297" t="s">
        <v>725</v>
      </c>
      <c r="B51" s="291"/>
      <c r="C51" s="143" t="s">
        <v>726</v>
      </c>
      <c r="D51" s="143"/>
      <c r="E51" s="282"/>
      <c r="F51" s="282"/>
      <c r="G51" s="282"/>
      <c r="H51" s="282"/>
      <c r="I51" s="282"/>
      <c r="J51" s="282"/>
      <c r="K51" s="282"/>
      <c r="L51" s="282"/>
      <c r="M51" s="282"/>
      <c r="N51" s="282"/>
      <c r="O51" s="282"/>
      <c r="P51" s="282"/>
      <c r="Q51" s="282"/>
      <c r="R51" s="282"/>
      <c r="S51" s="282"/>
      <c r="T51" s="282"/>
      <c r="U51" s="282"/>
      <c r="V51" s="282"/>
      <c r="W51" s="282"/>
    </row>
    <row r="52" spans="1:23" ht="21.5">
      <c r="A52" s="297" t="s">
        <v>727</v>
      </c>
      <c r="B52" s="291"/>
      <c r="C52" s="143" t="s">
        <v>728</v>
      </c>
      <c r="D52" s="143"/>
      <c r="E52" s="282"/>
      <c r="F52" s="282"/>
      <c r="G52" s="282"/>
      <c r="H52" s="282"/>
      <c r="I52" s="282"/>
      <c r="J52" s="282"/>
      <c r="K52" s="282"/>
      <c r="L52" s="282"/>
      <c r="M52" s="282"/>
      <c r="N52" s="282"/>
      <c r="O52" s="282"/>
      <c r="P52" s="282"/>
      <c r="Q52" s="282"/>
      <c r="R52" s="282"/>
      <c r="S52" s="282"/>
      <c r="T52" s="282"/>
      <c r="U52" s="282"/>
      <c r="V52" s="282"/>
      <c r="W52" s="282"/>
    </row>
    <row r="53" spans="1:23" ht="21.5">
      <c r="A53" s="297" t="s">
        <v>171</v>
      </c>
      <c r="B53" s="291"/>
      <c r="C53" s="143" t="s">
        <v>173</v>
      </c>
      <c r="D53" s="143"/>
      <c r="E53" s="282"/>
      <c r="F53" s="282"/>
      <c r="G53" s="282"/>
      <c r="H53" s="282"/>
      <c r="I53" s="282"/>
      <c r="J53" s="282"/>
      <c r="K53" s="282"/>
      <c r="L53" s="282"/>
      <c r="M53" s="282"/>
      <c r="N53" s="282"/>
      <c r="O53" s="282"/>
      <c r="P53" s="282"/>
      <c r="Q53" s="282"/>
      <c r="R53" s="282"/>
      <c r="S53" s="282"/>
      <c r="T53" s="282"/>
      <c r="U53" s="282"/>
      <c r="V53" s="282"/>
      <c r="W53" s="282"/>
    </row>
    <row r="54" spans="1:23" ht="21.5">
      <c r="A54" s="297" t="s">
        <v>729</v>
      </c>
      <c r="B54" s="291"/>
      <c r="C54" s="143" t="s">
        <v>730</v>
      </c>
      <c r="D54" s="143"/>
      <c r="E54" s="282"/>
      <c r="F54" s="282"/>
      <c r="G54" s="282"/>
      <c r="H54" s="282"/>
      <c r="I54" s="282"/>
      <c r="J54" s="282"/>
      <c r="K54" s="282"/>
      <c r="L54" s="282"/>
      <c r="M54" s="282"/>
      <c r="N54" s="282"/>
      <c r="O54" s="282"/>
      <c r="P54" s="282"/>
      <c r="Q54" s="282"/>
      <c r="R54" s="282"/>
      <c r="S54" s="282"/>
      <c r="T54" s="282"/>
      <c r="U54" s="282"/>
      <c r="V54" s="282"/>
      <c r="W54" s="282"/>
    </row>
    <row r="55" spans="1:23" ht="21.5">
      <c r="A55" s="296" t="s">
        <v>147</v>
      </c>
      <c r="B55" s="291"/>
      <c r="C55" s="143" t="s">
        <v>731</v>
      </c>
      <c r="D55" s="143"/>
      <c r="E55" s="282"/>
      <c r="F55" s="282"/>
      <c r="G55" s="282"/>
      <c r="H55" s="282"/>
      <c r="I55" s="282"/>
      <c r="J55" s="282"/>
      <c r="K55" s="282"/>
      <c r="L55" s="282"/>
      <c r="M55" s="282"/>
      <c r="N55" s="282"/>
      <c r="O55" s="282"/>
      <c r="P55" s="282"/>
      <c r="Q55" s="282"/>
      <c r="R55" s="282"/>
      <c r="S55" s="282"/>
      <c r="T55" s="282"/>
      <c r="U55" s="282"/>
      <c r="V55" s="282"/>
      <c r="W55" s="282"/>
    </row>
    <row r="56" spans="1:23" ht="20">
      <c r="A56" s="291" t="s">
        <v>174</v>
      </c>
      <c r="B56" s="291"/>
      <c r="C56" s="145" t="s">
        <v>176</v>
      </c>
      <c r="D56" s="145"/>
      <c r="E56" s="282"/>
      <c r="F56" s="282"/>
      <c r="G56" s="282"/>
      <c r="H56" s="282"/>
      <c r="I56" s="282"/>
      <c r="J56" s="282"/>
      <c r="K56" s="282"/>
      <c r="L56" s="282"/>
      <c r="M56" s="282"/>
      <c r="N56" s="282"/>
      <c r="O56" s="282"/>
      <c r="P56" s="282"/>
      <c r="Q56" s="282"/>
      <c r="R56" s="282"/>
      <c r="S56" s="282"/>
      <c r="T56" s="282"/>
      <c r="U56" s="282"/>
      <c r="V56" s="282"/>
      <c r="W56" s="282"/>
    </row>
    <row r="57" spans="1:23" ht="20">
      <c r="A57" s="292"/>
      <c r="B57" s="292"/>
      <c r="C57" s="293" t="s">
        <v>181</v>
      </c>
      <c r="D57" s="293"/>
      <c r="E57" s="282"/>
      <c r="F57" s="282"/>
      <c r="G57" s="282"/>
      <c r="H57" s="282"/>
      <c r="I57" s="282"/>
      <c r="J57" s="282"/>
      <c r="K57" s="282"/>
      <c r="L57" s="282"/>
      <c r="M57" s="282"/>
      <c r="N57" s="282"/>
      <c r="O57" s="282"/>
      <c r="P57" s="282"/>
      <c r="Q57" s="282"/>
      <c r="R57" s="282"/>
      <c r="S57" s="282"/>
      <c r="T57" s="282"/>
      <c r="U57" s="282"/>
      <c r="V57" s="282"/>
      <c r="W57" s="282"/>
    </row>
    <row r="58" spans="1:23" ht="20">
      <c r="A58" s="287"/>
      <c r="B58" s="287"/>
      <c r="C58" s="288" t="s">
        <v>732</v>
      </c>
      <c r="D58" s="288"/>
      <c r="E58" s="282"/>
      <c r="F58" s="282"/>
      <c r="G58" s="282"/>
      <c r="H58" s="282"/>
      <c r="I58" s="282"/>
      <c r="J58" s="282"/>
      <c r="K58" s="282"/>
      <c r="L58" s="282"/>
      <c r="M58" s="282"/>
      <c r="N58" s="282"/>
      <c r="O58" s="282"/>
      <c r="P58" s="282"/>
      <c r="Q58" s="282"/>
      <c r="R58" s="282"/>
      <c r="S58" s="282"/>
      <c r="T58" s="282"/>
      <c r="U58" s="282"/>
      <c r="V58" s="282"/>
      <c r="W58" s="282"/>
    </row>
    <row r="59" spans="1:23" ht="21.5">
      <c r="A59" s="291" t="s">
        <v>733</v>
      </c>
      <c r="B59" s="291"/>
      <c r="C59" s="143" t="s">
        <v>734</v>
      </c>
      <c r="D59" s="143"/>
      <c r="E59" s="282"/>
      <c r="F59" s="282"/>
      <c r="G59" s="282"/>
      <c r="H59" s="282"/>
      <c r="I59" s="282"/>
      <c r="J59" s="282"/>
      <c r="K59" s="282"/>
      <c r="L59" s="282"/>
      <c r="M59" s="282"/>
      <c r="N59" s="282"/>
      <c r="O59" s="282"/>
      <c r="P59" s="282"/>
      <c r="Q59" s="282"/>
      <c r="R59" s="282"/>
      <c r="S59" s="282"/>
      <c r="T59" s="282"/>
      <c r="U59" s="282"/>
      <c r="V59" s="282"/>
      <c r="W59" s="282"/>
    </row>
    <row r="60" spans="1:23" ht="21.5">
      <c r="A60" s="291" t="s">
        <v>735</v>
      </c>
      <c r="B60" s="291"/>
      <c r="C60" s="143" t="s">
        <v>736</v>
      </c>
      <c r="D60" s="143"/>
      <c r="E60" s="282"/>
      <c r="F60" s="282"/>
      <c r="G60" s="282"/>
      <c r="H60" s="282"/>
      <c r="I60" s="282"/>
      <c r="J60" s="282"/>
      <c r="K60" s="282"/>
      <c r="L60" s="282"/>
      <c r="M60" s="282"/>
      <c r="N60" s="282"/>
      <c r="O60" s="282"/>
      <c r="P60" s="282"/>
      <c r="Q60" s="282"/>
      <c r="R60" s="282"/>
      <c r="S60" s="282"/>
      <c r="T60" s="282"/>
      <c r="U60" s="282"/>
      <c r="V60" s="282"/>
      <c r="W60" s="282"/>
    </row>
    <row r="61" spans="1:23" ht="21.5">
      <c r="A61" s="291" t="s">
        <v>737</v>
      </c>
      <c r="B61" s="291"/>
      <c r="C61" s="143" t="s">
        <v>738</v>
      </c>
      <c r="D61" s="143"/>
      <c r="E61" s="282"/>
      <c r="F61" s="282"/>
      <c r="G61" s="282"/>
      <c r="H61" s="282"/>
      <c r="I61" s="282"/>
      <c r="J61" s="282"/>
      <c r="K61" s="282"/>
      <c r="L61" s="282"/>
      <c r="M61" s="282"/>
      <c r="N61" s="282"/>
      <c r="O61" s="282"/>
      <c r="P61" s="282"/>
      <c r="Q61" s="282"/>
      <c r="R61" s="282"/>
      <c r="S61" s="282"/>
      <c r="T61" s="282"/>
      <c r="U61" s="282"/>
      <c r="V61" s="282"/>
      <c r="W61" s="282"/>
    </row>
    <row r="62" spans="1:23" ht="21.5">
      <c r="A62" s="291" t="s">
        <v>739</v>
      </c>
      <c r="B62" s="291"/>
      <c r="C62" s="143" t="s">
        <v>740</v>
      </c>
      <c r="D62" s="143"/>
      <c r="E62" s="282"/>
      <c r="F62" s="282"/>
      <c r="G62" s="282"/>
      <c r="H62" s="282"/>
      <c r="I62" s="282"/>
      <c r="J62" s="282"/>
      <c r="K62" s="282"/>
      <c r="L62" s="282"/>
      <c r="M62" s="282"/>
      <c r="N62" s="282"/>
      <c r="O62" s="282"/>
      <c r="P62" s="282"/>
      <c r="Q62" s="282"/>
      <c r="R62" s="282"/>
      <c r="S62" s="282"/>
      <c r="T62" s="282"/>
      <c r="U62" s="282"/>
      <c r="V62" s="282"/>
      <c r="W62" s="282"/>
    </row>
    <row r="63" spans="1:23" ht="21.5">
      <c r="A63" s="291" t="s">
        <v>741</v>
      </c>
      <c r="B63" s="291"/>
      <c r="C63" s="143" t="s">
        <v>742</v>
      </c>
      <c r="D63" s="143"/>
      <c r="E63" s="282"/>
      <c r="F63" s="282"/>
      <c r="G63" s="282"/>
      <c r="H63" s="282"/>
      <c r="I63" s="282"/>
      <c r="J63" s="282"/>
      <c r="K63" s="282"/>
      <c r="L63" s="282"/>
      <c r="M63" s="282"/>
      <c r="N63" s="282"/>
      <c r="O63" s="282"/>
      <c r="P63" s="282"/>
      <c r="Q63" s="282"/>
      <c r="R63" s="282"/>
      <c r="S63" s="282"/>
      <c r="T63" s="282"/>
      <c r="U63" s="282"/>
      <c r="V63" s="282"/>
      <c r="W63" s="282"/>
    </row>
    <row r="64" spans="1:23" ht="21.5">
      <c r="A64" s="291" t="s">
        <v>743</v>
      </c>
      <c r="B64" s="291"/>
      <c r="C64" s="143" t="s">
        <v>744</v>
      </c>
      <c r="D64" s="143"/>
      <c r="E64" s="282"/>
      <c r="F64" s="282"/>
      <c r="G64" s="282"/>
      <c r="H64" s="282"/>
      <c r="I64" s="282"/>
      <c r="J64" s="282"/>
      <c r="K64" s="282"/>
      <c r="L64" s="282"/>
      <c r="M64" s="282"/>
      <c r="N64" s="282"/>
      <c r="O64" s="282"/>
      <c r="P64" s="282"/>
      <c r="Q64" s="282"/>
      <c r="R64" s="282"/>
      <c r="S64" s="282"/>
      <c r="T64" s="282"/>
      <c r="U64" s="282"/>
      <c r="V64" s="282"/>
      <c r="W64" s="282"/>
    </row>
    <row r="65" spans="1:23" ht="20">
      <c r="A65" s="287"/>
      <c r="B65" s="287"/>
      <c r="C65" s="288" t="s">
        <v>745</v>
      </c>
      <c r="D65" s="288"/>
      <c r="E65" s="282"/>
      <c r="F65" s="282"/>
      <c r="G65" s="282"/>
      <c r="H65" s="282"/>
      <c r="I65" s="282"/>
      <c r="J65" s="282"/>
      <c r="K65" s="282"/>
      <c r="L65" s="282"/>
      <c r="M65" s="282"/>
      <c r="N65" s="282"/>
      <c r="O65" s="282"/>
      <c r="P65" s="282"/>
      <c r="Q65" s="282"/>
      <c r="R65" s="282"/>
      <c r="S65" s="282"/>
      <c r="T65" s="282"/>
      <c r="U65" s="282"/>
      <c r="V65" s="282"/>
      <c r="W65" s="282"/>
    </row>
    <row r="66" spans="1:23" ht="21.5">
      <c r="A66" s="291" t="s">
        <v>746</v>
      </c>
      <c r="B66" s="291"/>
      <c r="C66" s="143" t="s">
        <v>747</v>
      </c>
      <c r="D66" s="143"/>
      <c r="E66" s="282"/>
      <c r="F66" s="282"/>
      <c r="G66" s="282"/>
      <c r="H66" s="282"/>
      <c r="I66" s="282"/>
      <c r="J66" s="282"/>
      <c r="K66" s="282"/>
      <c r="L66" s="282"/>
      <c r="M66" s="282"/>
      <c r="N66" s="282"/>
      <c r="O66" s="282"/>
      <c r="P66" s="282"/>
      <c r="Q66" s="282"/>
      <c r="R66" s="282"/>
      <c r="S66" s="282"/>
      <c r="T66" s="282"/>
      <c r="U66" s="282"/>
      <c r="V66" s="282"/>
      <c r="W66" s="282"/>
    </row>
    <row r="67" spans="1:23" ht="21.5">
      <c r="A67" s="291" t="s">
        <v>748</v>
      </c>
      <c r="B67" s="291"/>
      <c r="C67" s="143" t="s">
        <v>749</v>
      </c>
      <c r="D67" s="143"/>
      <c r="E67" s="282"/>
      <c r="F67" s="282"/>
      <c r="G67" s="282"/>
      <c r="H67" s="282"/>
      <c r="I67" s="282"/>
      <c r="J67" s="282"/>
      <c r="K67" s="282"/>
      <c r="L67" s="282"/>
      <c r="M67" s="282"/>
      <c r="N67" s="282"/>
      <c r="O67" s="282"/>
      <c r="P67" s="282"/>
      <c r="Q67" s="282"/>
      <c r="R67" s="282"/>
      <c r="S67" s="282"/>
      <c r="T67" s="282"/>
      <c r="U67" s="282"/>
      <c r="V67" s="282"/>
      <c r="W67" s="282"/>
    </row>
    <row r="68" spans="1:23" ht="21.5">
      <c r="A68" s="291" t="s">
        <v>750</v>
      </c>
      <c r="B68" s="291"/>
      <c r="C68" s="143" t="s">
        <v>751</v>
      </c>
      <c r="D68" s="143"/>
      <c r="E68" s="282"/>
      <c r="F68" s="282"/>
      <c r="G68" s="282"/>
      <c r="H68" s="282"/>
      <c r="I68" s="282"/>
      <c r="J68" s="282"/>
      <c r="K68" s="282"/>
      <c r="L68" s="282"/>
      <c r="M68" s="282"/>
      <c r="N68" s="282"/>
      <c r="O68" s="282"/>
      <c r="P68" s="282"/>
      <c r="Q68" s="282"/>
      <c r="R68" s="282"/>
      <c r="S68" s="282"/>
      <c r="T68" s="282"/>
      <c r="U68" s="282"/>
      <c r="V68" s="282"/>
      <c r="W68" s="282"/>
    </row>
    <row r="69" spans="1:23" ht="21.5">
      <c r="A69" s="291" t="s">
        <v>752</v>
      </c>
      <c r="B69" s="291"/>
      <c r="C69" s="143" t="s">
        <v>753</v>
      </c>
      <c r="D69" s="143"/>
      <c r="E69" s="282"/>
      <c r="F69" s="282"/>
      <c r="G69" s="282"/>
      <c r="H69" s="282"/>
      <c r="I69" s="282"/>
      <c r="J69" s="282"/>
      <c r="K69" s="282"/>
      <c r="L69" s="282"/>
      <c r="M69" s="282"/>
      <c r="N69" s="282"/>
      <c r="O69" s="282"/>
      <c r="P69" s="282"/>
      <c r="Q69" s="282"/>
      <c r="R69" s="282"/>
      <c r="S69" s="282"/>
      <c r="T69" s="282"/>
      <c r="U69" s="282"/>
      <c r="V69" s="282"/>
      <c r="W69" s="282"/>
    </row>
    <row r="70" spans="1:23" ht="40">
      <c r="A70" s="290" t="s">
        <v>151</v>
      </c>
      <c r="B70" s="291"/>
      <c r="C70" s="143" t="s">
        <v>754</v>
      </c>
      <c r="D70" s="143"/>
      <c r="E70" s="282"/>
      <c r="F70" s="282"/>
      <c r="G70" s="282"/>
      <c r="H70" s="282"/>
      <c r="I70" s="282"/>
      <c r="J70" s="282"/>
      <c r="K70" s="282"/>
      <c r="L70" s="282"/>
      <c r="M70" s="282"/>
      <c r="N70" s="282"/>
      <c r="O70" s="282"/>
      <c r="P70" s="282"/>
      <c r="Q70" s="282"/>
      <c r="R70" s="282"/>
      <c r="S70" s="282"/>
      <c r="T70" s="282"/>
      <c r="U70" s="282"/>
      <c r="V70" s="282"/>
      <c r="W70" s="282"/>
    </row>
    <row r="71" spans="1:23" ht="21.5">
      <c r="A71" s="291" t="s">
        <v>755</v>
      </c>
      <c r="B71" s="291"/>
      <c r="C71" s="143" t="s">
        <v>756</v>
      </c>
      <c r="D71" s="143"/>
      <c r="E71" s="282"/>
      <c r="F71" s="282"/>
      <c r="G71" s="282"/>
      <c r="H71" s="282"/>
      <c r="I71" s="282"/>
      <c r="J71" s="282"/>
      <c r="K71" s="282"/>
      <c r="L71" s="282"/>
      <c r="M71" s="282"/>
      <c r="N71" s="282"/>
      <c r="O71" s="282"/>
      <c r="P71" s="282"/>
      <c r="Q71" s="282"/>
      <c r="R71" s="282"/>
      <c r="S71" s="282"/>
      <c r="T71" s="282"/>
      <c r="U71" s="282"/>
      <c r="V71" s="282"/>
      <c r="W71" s="282"/>
    </row>
    <row r="72" spans="1:23" ht="21.5">
      <c r="A72" s="291" t="s">
        <v>757</v>
      </c>
      <c r="B72" s="291"/>
      <c r="C72" s="143" t="s">
        <v>758</v>
      </c>
      <c r="D72" s="143"/>
      <c r="E72" s="282"/>
      <c r="F72" s="282"/>
      <c r="G72" s="282"/>
      <c r="H72" s="282"/>
      <c r="I72" s="282"/>
      <c r="J72" s="282"/>
      <c r="K72" s="282"/>
      <c r="L72" s="282"/>
      <c r="M72" s="282"/>
      <c r="N72" s="282"/>
      <c r="O72" s="282"/>
      <c r="P72" s="282"/>
      <c r="Q72" s="282"/>
      <c r="R72" s="282"/>
      <c r="S72" s="282"/>
      <c r="T72" s="282"/>
      <c r="U72" s="282"/>
      <c r="V72" s="282"/>
      <c r="W72" s="282"/>
    </row>
    <row r="73" spans="1:23" ht="21.5">
      <c r="A73" s="291" t="s">
        <v>759</v>
      </c>
      <c r="B73" s="291"/>
      <c r="C73" s="143" t="s">
        <v>760</v>
      </c>
      <c r="D73" s="143"/>
      <c r="E73" s="282"/>
      <c r="F73" s="282"/>
      <c r="G73" s="282"/>
      <c r="H73" s="282"/>
      <c r="I73" s="282"/>
      <c r="J73" s="282"/>
      <c r="K73" s="282"/>
      <c r="L73" s="282"/>
      <c r="M73" s="282"/>
      <c r="N73" s="282"/>
      <c r="O73" s="282"/>
      <c r="P73" s="282"/>
      <c r="Q73" s="282"/>
      <c r="R73" s="282"/>
      <c r="S73" s="282"/>
      <c r="T73" s="282"/>
      <c r="U73" s="282"/>
      <c r="V73" s="282"/>
      <c r="W73" s="282"/>
    </row>
    <row r="74" spans="1:23" ht="21.5">
      <c r="A74" s="291" t="s">
        <v>761</v>
      </c>
      <c r="B74" s="291"/>
      <c r="C74" s="143" t="s">
        <v>762</v>
      </c>
      <c r="D74" s="143"/>
      <c r="E74" s="282"/>
      <c r="F74" s="282"/>
      <c r="G74" s="282"/>
      <c r="H74" s="282"/>
      <c r="I74" s="282"/>
      <c r="J74" s="282"/>
      <c r="K74" s="282"/>
      <c r="L74" s="282"/>
      <c r="M74" s="282"/>
      <c r="N74" s="282"/>
      <c r="O74" s="282"/>
      <c r="P74" s="282"/>
      <c r="Q74" s="282"/>
      <c r="R74" s="282"/>
      <c r="S74" s="282"/>
      <c r="T74" s="282"/>
      <c r="U74" s="282"/>
      <c r="V74" s="282"/>
      <c r="W74" s="282"/>
    </row>
    <row r="75" spans="1:23" ht="21.5">
      <c r="A75" s="291" t="s">
        <v>763</v>
      </c>
      <c r="B75" s="291"/>
      <c r="C75" s="143" t="s">
        <v>764</v>
      </c>
      <c r="D75" s="143"/>
      <c r="E75" s="282"/>
      <c r="F75" s="282"/>
      <c r="G75" s="282"/>
      <c r="H75" s="282"/>
      <c r="I75" s="282"/>
      <c r="J75" s="282"/>
      <c r="K75" s="282"/>
      <c r="L75" s="282"/>
      <c r="M75" s="282"/>
      <c r="N75" s="282"/>
      <c r="O75" s="282"/>
      <c r="P75" s="282"/>
      <c r="Q75" s="282"/>
      <c r="R75" s="282"/>
      <c r="S75" s="282"/>
      <c r="T75" s="282"/>
      <c r="U75" s="282"/>
      <c r="V75" s="282"/>
      <c r="W75" s="282"/>
    </row>
    <row r="76" spans="1:23" ht="21.5">
      <c r="A76" s="291" t="s">
        <v>765</v>
      </c>
      <c r="B76" s="291"/>
      <c r="C76" s="143" t="s">
        <v>766</v>
      </c>
      <c r="D76" s="143"/>
      <c r="E76" s="282"/>
      <c r="F76" s="282"/>
      <c r="G76" s="282"/>
      <c r="H76" s="282"/>
      <c r="I76" s="282"/>
      <c r="J76" s="282"/>
      <c r="K76" s="282"/>
      <c r="L76" s="282"/>
      <c r="M76" s="282"/>
      <c r="N76" s="282"/>
      <c r="O76" s="282"/>
      <c r="P76" s="282"/>
      <c r="Q76" s="282"/>
      <c r="R76" s="282"/>
      <c r="S76" s="282"/>
      <c r="T76" s="282"/>
      <c r="U76" s="282"/>
      <c r="V76" s="282"/>
      <c r="W76" s="282"/>
    </row>
    <row r="77" spans="1:23" ht="40.5">
      <c r="A77" s="291" t="s">
        <v>767</v>
      </c>
      <c r="B77" s="291"/>
      <c r="C77" s="143" t="s">
        <v>768</v>
      </c>
      <c r="D77" s="143"/>
      <c r="E77" s="282"/>
      <c r="F77" s="282"/>
      <c r="G77" s="282"/>
      <c r="H77" s="282"/>
      <c r="I77" s="282"/>
      <c r="J77" s="282"/>
      <c r="K77" s="282"/>
      <c r="L77" s="282"/>
      <c r="M77" s="282"/>
      <c r="N77" s="282"/>
      <c r="O77" s="282"/>
      <c r="P77" s="282"/>
      <c r="Q77" s="282"/>
      <c r="R77" s="282"/>
      <c r="S77" s="282"/>
      <c r="T77" s="282"/>
      <c r="U77" s="282"/>
      <c r="V77" s="282"/>
      <c r="W77" s="282"/>
    </row>
    <row r="78" spans="1:23" ht="20">
      <c r="A78" s="292"/>
      <c r="B78" s="292"/>
      <c r="C78" s="293" t="s">
        <v>769</v>
      </c>
      <c r="D78" s="293"/>
      <c r="E78" s="282"/>
      <c r="F78" s="282"/>
      <c r="G78" s="282"/>
      <c r="H78" s="282"/>
      <c r="I78" s="282"/>
      <c r="J78" s="282"/>
      <c r="K78" s="282"/>
      <c r="L78" s="282"/>
      <c r="M78" s="282"/>
      <c r="N78" s="282"/>
      <c r="O78" s="282"/>
      <c r="P78" s="282"/>
      <c r="Q78" s="282"/>
      <c r="R78" s="282"/>
      <c r="S78" s="282"/>
      <c r="T78" s="282"/>
      <c r="U78" s="282"/>
      <c r="V78" s="282"/>
      <c r="W78" s="282"/>
    </row>
    <row r="79" spans="1:23" ht="20">
      <c r="A79" s="287"/>
      <c r="B79" s="287"/>
      <c r="C79" s="288"/>
      <c r="D79" s="288"/>
      <c r="E79" s="282"/>
      <c r="F79" s="282"/>
      <c r="G79" s="282"/>
      <c r="H79" s="282"/>
      <c r="I79" s="282"/>
      <c r="J79" s="282"/>
      <c r="K79" s="282"/>
      <c r="L79" s="282"/>
      <c r="M79" s="282"/>
      <c r="N79" s="282"/>
      <c r="O79" s="282"/>
      <c r="P79" s="282"/>
      <c r="Q79" s="282"/>
      <c r="R79" s="282"/>
      <c r="S79" s="282"/>
      <c r="T79" s="282"/>
      <c r="U79" s="282"/>
      <c r="V79" s="282"/>
      <c r="W79" s="282"/>
    </row>
    <row r="80" spans="1:23" ht="40">
      <c r="A80" s="151" t="s">
        <v>270</v>
      </c>
      <c r="B80" s="151" t="s">
        <v>71</v>
      </c>
      <c r="C80" s="122" t="s">
        <v>770</v>
      </c>
      <c r="D80" s="122"/>
      <c r="E80" s="282"/>
      <c r="F80" s="282"/>
      <c r="G80" s="282"/>
      <c r="H80" s="282"/>
      <c r="I80" s="282"/>
      <c r="J80" s="282"/>
      <c r="K80" s="282"/>
      <c r="L80" s="282"/>
      <c r="M80" s="282"/>
      <c r="N80" s="282"/>
      <c r="O80" s="282"/>
      <c r="P80" s="282"/>
      <c r="Q80" s="282"/>
      <c r="R80" s="282"/>
      <c r="S80" s="282"/>
      <c r="T80" s="282"/>
      <c r="U80" s="282"/>
      <c r="V80" s="282"/>
      <c r="W80" s="282"/>
    </row>
    <row r="81" spans="1:23" ht="40">
      <c r="A81" s="290" t="s">
        <v>151</v>
      </c>
      <c r="B81" s="151" t="s">
        <v>71</v>
      </c>
      <c r="C81" s="122" t="s">
        <v>771</v>
      </c>
      <c r="D81" s="122"/>
      <c r="E81" s="282"/>
      <c r="F81" s="282"/>
      <c r="G81" s="282"/>
      <c r="H81" s="282"/>
      <c r="I81" s="282"/>
      <c r="J81" s="282"/>
      <c r="K81" s="282"/>
      <c r="L81" s="282"/>
      <c r="M81" s="282"/>
      <c r="N81" s="282"/>
      <c r="O81" s="282"/>
      <c r="P81" s="282"/>
      <c r="Q81" s="282"/>
      <c r="R81" s="282"/>
      <c r="S81" s="282"/>
      <c r="T81" s="282"/>
      <c r="U81" s="282"/>
      <c r="V81" s="282"/>
      <c r="W81" s="282"/>
    </row>
    <row r="82" spans="1:23" ht="20">
      <c r="A82" s="151" t="s">
        <v>267</v>
      </c>
      <c r="B82" s="151" t="s">
        <v>71</v>
      </c>
      <c r="C82" s="122" t="s">
        <v>772</v>
      </c>
      <c r="D82" s="122"/>
      <c r="E82" s="282"/>
      <c r="F82" s="282"/>
      <c r="G82" s="282"/>
      <c r="H82" s="282"/>
      <c r="I82" s="282"/>
      <c r="J82" s="282"/>
      <c r="K82" s="282"/>
      <c r="L82" s="282"/>
      <c r="M82" s="282"/>
      <c r="N82" s="282"/>
      <c r="O82" s="282"/>
      <c r="P82" s="282"/>
      <c r="Q82" s="282"/>
      <c r="R82" s="282"/>
      <c r="S82" s="282"/>
      <c r="T82" s="282"/>
      <c r="U82" s="282"/>
      <c r="V82" s="282"/>
      <c r="W82" s="282"/>
    </row>
    <row r="83" spans="1:23" ht="40">
      <c r="A83" s="290" t="s">
        <v>151</v>
      </c>
      <c r="B83" s="151" t="s">
        <v>71</v>
      </c>
      <c r="C83" s="122" t="s">
        <v>773</v>
      </c>
      <c r="D83" s="122"/>
      <c r="E83" s="282"/>
      <c r="F83" s="282"/>
      <c r="G83" s="282"/>
      <c r="H83" s="282"/>
      <c r="I83" s="282"/>
      <c r="J83" s="282"/>
      <c r="K83" s="282"/>
      <c r="L83" s="282"/>
      <c r="M83" s="282"/>
      <c r="N83" s="282"/>
      <c r="O83" s="282"/>
      <c r="P83" s="282"/>
      <c r="Q83" s="282"/>
      <c r="R83" s="282"/>
      <c r="S83" s="282"/>
      <c r="T83" s="282"/>
      <c r="U83" s="282"/>
      <c r="V83" s="282"/>
      <c r="W83" s="282"/>
    </row>
    <row r="84" spans="1:23" ht="20">
      <c r="A84" s="151" t="s">
        <v>774</v>
      </c>
      <c r="B84" s="151" t="s">
        <v>71</v>
      </c>
      <c r="C84" s="122" t="s">
        <v>775</v>
      </c>
      <c r="D84" s="122"/>
      <c r="E84" s="282"/>
      <c r="F84" s="282"/>
      <c r="G84" s="282"/>
      <c r="H84" s="282"/>
      <c r="I84" s="282"/>
      <c r="J84" s="282"/>
      <c r="K84" s="282"/>
      <c r="L84" s="282"/>
      <c r="M84" s="282"/>
      <c r="N84" s="282"/>
      <c r="O84" s="282"/>
      <c r="P84" s="282"/>
      <c r="Q84" s="282"/>
      <c r="R84" s="282"/>
      <c r="S84" s="282"/>
      <c r="T84" s="282"/>
      <c r="U84" s="282"/>
      <c r="V84" s="282"/>
      <c r="W84" s="282"/>
    </row>
    <row r="85" spans="1:23" ht="20">
      <c r="A85" s="151" t="s">
        <v>776</v>
      </c>
      <c r="B85" s="151"/>
      <c r="C85" s="122" t="s">
        <v>777</v>
      </c>
      <c r="D85" s="122"/>
      <c r="E85" s="282"/>
      <c r="F85" s="282"/>
      <c r="G85" s="282"/>
      <c r="H85" s="282"/>
      <c r="I85" s="282"/>
      <c r="J85" s="282"/>
      <c r="K85" s="282"/>
      <c r="L85" s="282"/>
      <c r="M85" s="282"/>
      <c r="N85" s="282"/>
      <c r="O85" s="282"/>
      <c r="P85" s="282"/>
      <c r="Q85" s="282"/>
      <c r="R85" s="282"/>
      <c r="S85" s="282"/>
      <c r="T85" s="282"/>
      <c r="U85" s="282"/>
      <c r="V85" s="282"/>
      <c r="W85" s="282"/>
    </row>
    <row r="86" spans="1:23" ht="40">
      <c r="A86" s="151" t="s">
        <v>778</v>
      </c>
      <c r="B86" s="151"/>
      <c r="C86" s="122" t="s">
        <v>779</v>
      </c>
      <c r="D86" s="122"/>
      <c r="E86" s="282"/>
      <c r="F86" s="282"/>
      <c r="G86" s="282"/>
      <c r="H86" s="282"/>
      <c r="I86" s="282"/>
      <c r="J86" s="282"/>
      <c r="K86" s="282"/>
      <c r="L86" s="282"/>
      <c r="M86" s="282"/>
      <c r="N86" s="282"/>
      <c r="O86" s="282"/>
      <c r="P86" s="282"/>
      <c r="Q86" s="282"/>
      <c r="R86" s="282"/>
      <c r="S86" s="282"/>
      <c r="T86" s="282"/>
      <c r="U86" s="282"/>
      <c r="V86" s="282"/>
      <c r="W86" s="282"/>
    </row>
    <row r="87" spans="1:23" ht="20">
      <c r="A87" s="298" t="s">
        <v>780</v>
      </c>
      <c r="B87" s="151"/>
      <c r="C87" s="122" t="s">
        <v>781</v>
      </c>
      <c r="D87" s="122"/>
      <c r="E87" s="282"/>
      <c r="F87" s="282"/>
      <c r="G87" s="282"/>
      <c r="H87" s="282"/>
      <c r="I87" s="282"/>
      <c r="J87" s="282"/>
      <c r="K87" s="282"/>
      <c r="L87" s="282"/>
      <c r="M87" s="282"/>
      <c r="N87" s="282"/>
      <c r="O87" s="282"/>
      <c r="P87" s="282"/>
      <c r="Q87" s="282"/>
      <c r="R87" s="282"/>
      <c r="S87" s="282"/>
      <c r="T87" s="282"/>
      <c r="U87" s="282"/>
      <c r="V87" s="282"/>
      <c r="W87" s="282"/>
    </row>
    <row r="88" spans="1:23" ht="40">
      <c r="A88" s="290" t="s">
        <v>151</v>
      </c>
      <c r="B88" s="151"/>
      <c r="C88" s="122" t="s">
        <v>782</v>
      </c>
      <c r="D88" s="122"/>
      <c r="E88" s="282"/>
      <c r="F88" s="282"/>
      <c r="G88" s="282"/>
      <c r="H88" s="282"/>
      <c r="I88" s="282"/>
      <c r="J88" s="282"/>
      <c r="K88" s="282"/>
      <c r="L88" s="282"/>
      <c r="M88" s="282"/>
      <c r="N88" s="282"/>
      <c r="O88" s="282"/>
      <c r="P88" s="282"/>
      <c r="Q88" s="282"/>
      <c r="R88" s="282"/>
      <c r="S88" s="282"/>
      <c r="T88" s="282"/>
      <c r="U88" s="282"/>
      <c r="V88" s="282"/>
      <c r="W88" s="282"/>
    </row>
    <row r="89" spans="1:23" ht="40">
      <c r="A89" s="151" t="s">
        <v>783</v>
      </c>
      <c r="B89" s="151"/>
      <c r="C89" s="122" t="s">
        <v>784</v>
      </c>
      <c r="D89" s="122"/>
      <c r="E89" s="282"/>
      <c r="F89" s="282"/>
      <c r="G89" s="282"/>
      <c r="H89" s="282"/>
      <c r="I89" s="282"/>
      <c r="J89" s="282"/>
      <c r="K89" s="282"/>
      <c r="L89" s="282"/>
      <c r="M89" s="282"/>
      <c r="N89" s="282"/>
      <c r="O89" s="282"/>
      <c r="P89" s="282"/>
      <c r="Q89" s="282"/>
      <c r="R89" s="282"/>
      <c r="S89" s="282"/>
      <c r="T89" s="282"/>
      <c r="U89" s="282"/>
      <c r="V89" s="282"/>
      <c r="W89" s="282"/>
    </row>
    <row r="90" spans="1:23" ht="20">
      <c r="A90" s="298" t="s">
        <v>785</v>
      </c>
      <c r="B90" s="151"/>
      <c r="C90" s="122" t="s">
        <v>786</v>
      </c>
      <c r="D90" s="122"/>
      <c r="E90" s="282"/>
      <c r="F90" s="282"/>
      <c r="G90" s="282"/>
      <c r="H90" s="282"/>
      <c r="I90" s="282"/>
      <c r="J90" s="282"/>
      <c r="K90" s="282"/>
      <c r="L90" s="282"/>
      <c r="M90" s="282"/>
      <c r="N90" s="282"/>
      <c r="O90" s="282"/>
      <c r="P90" s="282"/>
      <c r="Q90" s="282"/>
      <c r="R90" s="282"/>
      <c r="S90" s="282"/>
      <c r="T90" s="282"/>
      <c r="U90" s="282"/>
      <c r="V90" s="282"/>
      <c r="W90" s="282"/>
    </row>
    <row r="91" spans="1:23" ht="20">
      <c r="A91" s="151" t="s">
        <v>787</v>
      </c>
      <c r="B91" s="151"/>
      <c r="C91" s="122" t="s">
        <v>788</v>
      </c>
      <c r="D91" s="122"/>
      <c r="E91" s="282"/>
      <c r="F91" s="282"/>
      <c r="G91" s="282"/>
      <c r="H91" s="282"/>
      <c r="I91" s="282"/>
      <c r="J91" s="282"/>
      <c r="K91" s="282"/>
      <c r="L91" s="282"/>
      <c r="M91" s="282"/>
      <c r="N91" s="282"/>
      <c r="O91" s="282"/>
      <c r="P91" s="282"/>
      <c r="Q91" s="282"/>
      <c r="R91" s="282"/>
      <c r="S91" s="282"/>
      <c r="T91" s="282"/>
      <c r="U91" s="282"/>
      <c r="V91" s="282"/>
      <c r="W91" s="282"/>
    </row>
    <row r="92" spans="1:23" ht="20">
      <c r="A92" s="151" t="s">
        <v>789</v>
      </c>
      <c r="B92" s="151"/>
      <c r="C92" s="122" t="s">
        <v>790</v>
      </c>
      <c r="D92" s="122"/>
      <c r="E92" s="282"/>
      <c r="F92" s="282"/>
      <c r="G92" s="282"/>
      <c r="H92" s="282"/>
      <c r="I92" s="282"/>
      <c r="J92" s="282"/>
      <c r="K92" s="282"/>
      <c r="L92" s="282"/>
      <c r="M92" s="282"/>
      <c r="N92" s="282"/>
      <c r="O92" s="282"/>
      <c r="P92" s="282"/>
      <c r="Q92" s="282"/>
      <c r="R92" s="282"/>
      <c r="S92" s="282"/>
      <c r="T92" s="282"/>
      <c r="U92" s="282"/>
      <c r="V92" s="282"/>
      <c r="W92" s="282"/>
    </row>
    <row r="93" spans="1:23" ht="40">
      <c r="A93" s="151" t="s">
        <v>791</v>
      </c>
      <c r="B93" s="151"/>
      <c r="C93" s="122" t="s">
        <v>792</v>
      </c>
      <c r="D93" s="122"/>
      <c r="E93" s="282"/>
      <c r="F93" s="282"/>
      <c r="G93" s="282"/>
      <c r="H93" s="282"/>
      <c r="I93" s="282"/>
      <c r="J93" s="282"/>
      <c r="K93" s="282"/>
      <c r="L93" s="282"/>
      <c r="M93" s="282"/>
      <c r="N93" s="282"/>
      <c r="O93" s="282"/>
      <c r="P93" s="282"/>
      <c r="Q93" s="282"/>
      <c r="R93" s="282"/>
      <c r="S93" s="282"/>
      <c r="T93" s="282"/>
      <c r="U93" s="282"/>
      <c r="V93" s="282"/>
      <c r="W93" s="282"/>
    </row>
    <row r="94" spans="1:23" ht="20">
      <c r="A94" s="287"/>
      <c r="B94" s="287"/>
      <c r="C94" s="288" t="s">
        <v>793</v>
      </c>
      <c r="D94" s="288"/>
      <c r="E94" s="282"/>
      <c r="F94" s="282"/>
      <c r="G94" s="282"/>
      <c r="H94" s="282"/>
      <c r="I94" s="282"/>
      <c r="J94" s="282"/>
      <c r="K94" s="282"/>
      <c r="L94" s="282"/>
      <c r="M94" s="282"/>
      <c r="N94" s="282"/>
      <c r="O94" s="282"/>
      <c r="P94" s="282"/>
      <c r="Q94" s="282"/>
      <c r="R94" s="282"/>
      <c r="S94" s="282"/>
      <c r="T94" s="282"/>
      <c r="U94" s="282"/>
      <c r="V94" s="282"/>
      <c r="W94" s="282"/>
    </row>
    <row r="95" spans="1:23" ht="20">
      <c r="A95" s="151" t="s">
        <v>794</v>
      </c>
      <c r="B95" s="151"/>
      <c r="C95" s="122" t="s">
        <v>795</v>
      </c>
      <c r="D95" s="122"/>
      <c r="E95" s="282"/>
      <c r="F95" s="282"/>
      <c r="G95" s="282"/>
      <c r="H95" s="282"/>
      <c r="I95" s="282"/>
      <c r="J95" s="282"/>
      <c r="K95" s="282"/>
      <c r="L95" s="282"/>
      <c r="M95" s="282"/>
      <c r="N95" s="282"/>
      <c r="O95" s="282"/>
      <c r="P95" s="282"/>
      <c r="Q95" s="282"/>
      <c r="R95" s="282"/>
      <c r="S95" s="282"/>
      <c r="T95" s="282"/>
      <c r="U95" s="282"/>
      <c r="V95" s="282"/>
      <c r="W95" s="282"/>
    </row>
    <row r="96" spans="1:23" ht="21.5">
      <c r="A96" s="296" t="s">
        <v>796</v>
      </c>
      <c r="B96" s="151"/>
      <c r="C96" s="122" t="s">
        <v>797</v>
      </c>
      <c r="D96" s="122"/>
      <c r="E96" s="282"/>
      <c r="F96" s="282"/>
      <c r="G96" s="282"/>
      <c r="H96" s="282"/>
      <c r="I96" s="282"/>
      <c r="J96" s="282"/>
      <c r="K96" s="282"/>
      <c r="L96" s="282"/>
      <c r="M96" s="282"/>
      <c r="N96" s="282"/>
      <c r="O96" s="282"/>
      <c r="P96" s="282"/>
      <c r="Q96" s="282"/>
      <c r="R96" s="282"/>
      <c r="S96" s="282"/>
      <c r="T96" s="282"/>
      <c r="U96" s="282"/>
      <c r="V96" s="282"/>
      <c r="W96" s="282"/>
    </row>
    <row r="97" spans="1:23" ht="20">
      <c r="A97" s="151" t="s">
        <v>798</v>
      </c>
      <c r="B97" s="151"/>
      <c r="C97" s="122" t="s">
        <v>799</v>
      </c>
      <c r="D97" s="122"/>
      <c r="E97" s="282"/>
      <c r="F97" s="282"/>
      <c r="G97" s="282"/>
      <c r="H97" s="282"/>
      <c r="I97" s="282"/>
      <c r="J97" s="282"/>
      <c r="K97" s="282"/>
      <c r="L97" s="282"/>
      <c r="M97" s="282"/>
      <c r="N97" s="282"/>
      <c r="O97" s="282"/>
      <c r="P97" s="282"/>
      <c r="Q97" s="282"/>
      <c r="R97" s="282"/>
      <c r="S97" s="282"/>
      <c r="T97" s="282"/>
      <c r="U97" s="282"/>
      <c r="V97" s="282"/>
      <c r="W97" s="282"/>
    </row>
    <row r="98" spans="1:23" ht="20">
      <c r="A98" s="151" t="s">
        <v>800</v>
      </c>
      <c r="B98" s="151"/>
      <c r="C98" s="122" t="s">
        <v>801</v>
      </c>
      <c r="D98" s="122"/>
      <c r="E98" s="282"/>
      <c r="F98" s="282"/>
      <c r="G98" s="282"/>
      <c r="H98" s="282"/>
      <c r="I98" s="282"/>
      <c r="J98" s="282"/>
      <c r="K98" s="282"/>
      <c r="L98" s="282"/>
      <c r="M98" s="282"/>
      <c r="N98" s="282"/>
      <c r="O98" s="282"/>
      <c r="P98" s="282"/>
      <c r="Q98" s="282"/>
      <c r="R98" s="282"/>
      <c r="S98" s="282"/>
      <c r="T98" s="282"/>
      <c r="U98" s="282"/>
      <c r="V98" s="282"/>
      <c r="W98" s="282"/>
    </row>
    <row r="99" spans="1:23" ht="20">
      <c r="A99" s="151" t="s">
        <v>802</v>
      </c>
      <c r="B99" s="151"/>
      <c r="C99" s="122" t="s">
        <v>803</v>
      </c>
      <c r="D99" s="122"/>
      <c r="E99" s="282"/>
      <c r="F99" s="282"/>
      <c r="G99" s="282"/>
      <c r="H99" s="282"/>
      <c r="I99" s="282"/>
      <c r="J99" s="282"/>
      <c r="K99" s="282"/>
      <c r="L99" s="282"/>
      <c r="M99" s="282"/>
      <c r="N99" s="282"/>
      <c r="O99" s="282"/>
      <c r="P99" s="282"/>
      <c r="Q99" s="282"/>
      <c r="R99" s="282"/>
      <c r="S99" s="282"/>
      <c r="T99" s="282"/>
      <c r="U99" s="282"/>
      <c r="V99" s="282"/>
      <c r="W99" s="282"/>
    </row>
    <row r="100" spans="1:23" ht="20">
      <c r="A100" s="151" t="s">
        <v>804</v>
      </c>
      <c r="B100" s="151"/>
      <c r="C100" s="122" t="s">
        <v>805</v>
      </c>
      <c r="D100" s="122"/>
      <c r="E100" s="282"/>
      <c r="F100" s="282"/>
      <c r="G100" s="282"/>
      <c r="H100" s="282"/>
      <c r="I100" s="282"/>
      <c r="J100" s="282"/>
      <c r="K100" s="282"/>
      <c r="L100" s="282"/>
      <c r="M100" s="282"/>
      <c r="N100" s="282"/>
      <c r="O100" s="282"/>
      <c r="P100" s="282"/>
      <c r="Q100" s="282"/>
      <c r="R100" s="282"/>
      <c r="S100" s="282"/>
      <c r="T100" s="282"/>
      <c r="U100" s="282"/>
      <c r="V100" s="282"/>
      <c r="W100" s="282"/>
    </row>
    <row r="101" spans="1:23" ht="20">
      <c r="A101" s="151" t="s">
        <v>806</v>
      </c>
      <c r="B101" s="151"/>
      <c r="C101" s="122" t="s">
        <v>807</v>
      </c>
      <c r="D101" s="122"/>
      <c r="E101" s="282"/>
      <c r="F101" s="282"/>
      <c r="G101" s="282"/>
      <c r="H101" s="282"/>
      <c r="I101" s="282"/>
      <c r="J101" s="282"/>
      <c r="K101" s="282"/>
      <c r="L101" s="282"/>
      <c r="M101" s="282"/>
      <c r="N101" s="282"/>
      <c r="O101" s="282"/>
      <c r="P101" s="282"/>
      <c r="Q101" s="282"/>
      <c r="R101" s="282"/>
      <c r="S101" s="282"/>
      <c r="T101" s="282"/>
      <c r="U101" s="282"/>
      <c r="V101" s="282"/>
      <c r="W101" s="282"/>
    </row>
    <row r="102" spans="1:23" ht="40">
      <c r="A102" s="151" t="s">
        <v>808</v>
      </c>
      <c r="B102" s="151"/>
      <c r="C102" s="122" t="s">
        <v>809</v>
      </c>
      <c r="D102" s="122"/>
      <c r="E102" s="282"/>
      <c r="F102" s="282"/>
      <c r="G102" s="282"/>
      <c r="H102" s="282"/>
      <c r="I102" s="282"/>
      <c r="J102" s="282"/>
      <c r="K102" s="282"/>
      <c r="L102" s="282"/>
      <c r="M102" s="282"/>
      <c r="N102" s="282"/>
      <c r="O102" s="282"/>
      <c r="P102" s="282"/>
      <c r="Q102" s="282"/>
      <c r="R102" s="282"/>
      <c r="S102" s="282"/>
      <c r="T102" s="282"/>
      <c r="U102" s="282"/>
      <c r="V102" s="282"/>
      <c r="W102" s="282"/>
    </row>
    <row r="103" spans="1:23" ht="20">
      <c r="A103" s="151" t="s">
        <v>810</v>
      </c>
      <c r="B103" s="151"/>
      <c r="C103" s="122" t="s">
        <v>811</v>
      </c>
      <c r="D103" s="122"/>
      <c r="E103" s="282"/>
      <c r="F103" s="282"/>
      <c r="G103" s="282"/>
      <c r="H103" s="282"/>
      <c r="I103" s="282"/>
      <c r="J103" s="282"/>
      <c r="K103" s="282"/>
      <c r="L103" s="282"/>
      <c r="M103" s="282"/>
      <c r="N103" s="282"/>
      <c r="O103" s="282"/>
      <c r="P103" s="282"/>
      <c r="Q103" s="282"/>
      <c r="R103" s="282"/>
      <c r="S103" s="282"/>
      <c r="T103" s="282"/>
      <c r="U103" s="282"/>
      <c r="V103" s="282"/>
      <c r="W103" s="282"/>
    </row>
    <row r="104" spans="1:23" ht="20">
      <c r="A104" s="151" t="s">
        <v>812</v>
      </c>
      <c r="B104" s="151"/>
      <c r="C104" s="122" t="s">
        <v>813</v>
      </c>
      <c r="D104" s="122"/>
      <c r="E104" s="282"/>
      <c r="F104" s="282"/>
      <c r="G104" s="282"/>
      <c r="H104" s="282"/>
      <c r="I104" s="282"/>
      <c r="J104" s="282"/>
      <c r="K104" s="282"/>
      <c r="L104" s="282"/>
      <c r="M104" s="282"/>
      <c r="N104" s="282"/>
      <c r="O104" s="282"/>
      <c r="P104" s="282"/>
      <c r="Q104" s="282"/>
      <c r="R104" s="282"/>
      <c r="S104" s="282"/>
      <c r="T104" s="282"/>
      <c r="U104" s="282"/>
      <c r="V104" s="282"/>
      <c r="W104" s="282"/>
    </row>
    <row r="105" spans="1:23" ht="20">
      <c r="A105" s="151" t="s">
        <v>814</v>
      </c>
      <c r="B105" s="151"/>
      <c r="C105" s="122" t="s">
        <v>815</v>
      </c>
      <c r="D105" s="122"/>
      <c r="E105" s="282"/>
      <c r="F105" s="282"/>
      <c r="G105" s="282"/>
      <c r="H105" s="282"/>
      <c r="I105" s="282"/>
      <c r="J105" s="282"/>
      <c r="K105" s="282"/>
      <c r="L105" s="282"/>
      <c r="M105" s="282"/>
      <c r="N105" s="282"/>
      <c r="O105" s="282"/>
      <c r="P105" s="282"/>
      <c r="Q105" s="282"/>
      <c r="R105" s="282"/>
      <c r="S105" s="282"/>
      <c r="T105" s="282"/>
      <c r="U105" s="282"/>
      <c r="V105" s="282"/>
      <c r="W105" s="282"/>
    </row>
    <row r="106" spans="1:23" ht="20">
      <c r="A106" s="151" t="s">
        <v>816</v>
      </c>
      <c r="B106" s="151"/>
      <c r="C106" s="122" t="s">
        <v>817</v>
      </c>
      <c r="D106" s="122"/>
      <c r="E106" s="282"/>
      <c r="F106" s="282"/>
      <c r="G106" s="282"/>
      <c r="H106" s="282"/>
      <c r="I106" s="282"/>
      <c r="J106" s="282"/>
      <c r="K106" s="282"/>
      <c r="L106" s="282"/>
      <c r="M106" s="282"/>
      <c r="N106" s="282"/>
      <c r="O106" s="282"/>
      <c r="P106" s="282"/>
      <c r="Q106" s="282"/>
      <c r="R106" s="282"/>
      <c r="S106" s="282"/>
      <c r="T106" s="282"/>
      <c r="U106" s="282"/>
      <c r="V106" s="282"/>
      <c r="W106" s="282"/>
    </row>
    <row r="107" spans="1:23" ht="20">
      <c r="A107" s="151" t="s">
        <v>818</v>
      </c>
      <c r="B107" s="151"/>
      <c r="C107" s="122" t="s">
        <v>819</v>
      </c>
      <c r="D107" s="122"/>
      <c r="E107" s="282"/>
      <c r="F107" s="282"/>
      <c r="G107" s="282"/>
      <c r="H107" s="282"/>
      <c r="I107" s="282"/>
      <c r="J107" s="282"/>
      <c r="K107" s="282"/>
      <c r="L107" s="282"/>
      <c r="M107" s="282"/>
      <c r="N107" s="282"/>
      <c r="O107" s="282"/>
      <c r="P107" s="282"/>
      <c r="Q107" s="282"/>
      <c r="R107" s="282"/>
      <c r="S107" s="282"/>
      <c r="T107" s="282"/>
      <c r="U107" s="282"/>
      <c r="V107" s="282"/>
      <c r="W107" s="282"/>
    </row>
    <row r="108" spans="1:23" ht="20">
      <c r="A108" s="151" t="s">
        <v>820</v>
      </c>
      <c r="B108" s="151"/>
      <c r="C108" s="122" t="s">
        <v>821</v>
      </c>
      <c r="D108" s="122"/>
      <c r="E108" s="282"/>
      <c r="F108" s="282"/>
      <c r="G108" s="282"/>
      <c r="H108" s="282"/>
      <c r="I108" s="282"/>
      <c r="J108" s="282"/>
      <c r="K108" s="282"/>
      <c r="L108" s="282"/>
      <c r="M108" s="282"/>
      <c r="N108" s="282"/>
      <c r="O108" s="282"/>
      <c r="P108" s="282"/>
      <c r="Q108" s="282"/>
      <c r="R108" s="282"/>
      <c r="S108" s="282"/>
      <c r="T108" s="282"/>
      <c r="U108" s="282"/>
      <c r="V108" s="282"/>
      <c r="W108" s="282"/>
    </row>
    <row r="109" spans="1:23" ht="20">
      <c r="A109" s="151" t="s">
        <v>822</v>
      </c>
      <c r="B109" s="151"/>
      <c r="C109" s="122" t="s">
        <v>823</v>
      </c>
      <c r="D109" s="122"/>
      <c r="E109" s="282"/>
      <c r="F109" s="282"/>
      <c r="G109" s="282"/>
      <c r="H109" s="282"/>
      <c r="I109" s="282"/>
      <c r="J109" s="282"/>
      <c r="K109" s="282"/>
      <c r="L109" s="282"/>
      <c r="M109" s="282"/>
      <c r="N109" s="282"/>
      <c r="O109" s="282"/>
      <c r="P109" s="282"/>
      <c r="Q109" s="282"/>
      <c r="R109" s="282"/>
      <c r="S109" s="282"/>
      <c r="T109" s="282"/>
      <c r="U109" s="282"/>
      <c r="V109" s="282"/>
      <c r="W109" s="282"/>
    </row>
    <row r="110" spans="1:23" ht="20">
      <c r="A110" s="151" t="s">
        <v>824</v>
      </c>
      <c r="B110" s="151"/>
      <c r="C110" s="122" t="s">
        <v>825</v>
      </c>
      <c r="D110" s="122"/>
      <c r="E110" s="282"/>
      <c r="F110" s="282"/>
      <c r="G110" s="282"/>
      <c r="H110" s="282"/>
      <c r="I110" s="282"/>
      <c r="J110" s="282"/>
      <c r="K110" s="282"/>
      <c r="L110" s="282"/>
      <c r="M110" s="282"/>
      <c r="N110" s="282"/>
      <c r="O110" s="282"/>
      <c r="P110" s="282"/>
      <c r="Q110" s="282"/>
      <c r="R110" s="282"/>
      <c r="S110" s="282"/>
      <c r="T110" s="282"/>
      <c r="U110" s="282"/>
      <c r="V110" s="282"/>
      <c r="W110" s="282"/>
    </row>
    <row r="111" spans="1:23" ht="20">
      <c r="A111" s="151" t="s">
        <v>826</v>
      </c>
      <c r="B111" s="151"/>
      <c r="C111" s="122" t="s">
        <v>827</v>
      </c>
      <c r="D111" s="122"/>
      <c r="E111" s="282"/>
      <c r="F111" s="282"/>
      <c r="G111" s="282"/>
      <c r="H111" s="282"/>
      <c r="I111" s="282"/>
      <c r="J111" s="282"/>
      <c r="K111" s="282"/>
      <c r="L111" s="282"/>
      <c r="M111" s="282"/>
      <c r="N111" s="282"/>
      <c r="O111" s="282"/>
      <c r="P111" s="282"/>
      <c r="Q111" s="282"/>
      <c r="R111" s="282"/>
      <c r="S111" s="282"/>
      <c r="T111" s="282"/>
      <c r="U111" s="282"/>
      <c r="V111" s="282"/>
      <c r="W111" s="282"/>
    </row>
    <row r="112" spans="1:23" ht="20">
      <c r="A112" s="151" t="s">
        <v>828</v>
      </c>
      <c r="B112" s="151"/>
      <c r="C112" s="122" t="s">
        <v>829</v>
      </c>
      <c r="D112" s="122"/>
      <c r="E112" s="282"/>
      <c r="F112" s="282"/>
      <c r="G112" s="282"/>
      <c r="H112" s="282"/>
      <c r="I112" s="282"/>
      <c r="J112" s="282"/>
      <c r="K112" s="282"/>
      <c r="L112" s="282"/>
      <c r="M112" s="282"/>
      <c r="N112" s="282"/>
      <c r="O112" s="282"/>
      <c r="P112" s="282"/>
      <c r="Q112" s="282"/>
      <c r="R112" s="282"/>
      <c r="S112" s="282"/>
      <c r="T112" s="282"/>
      <c r="U112" s="282"/>
      <c r="V112" s="282"/>
      <c r="W112" s="282"/>
    </row>
    <row r="113" spans="1:23" ht="20">
      <c r="A113" s="287"/>
      <c r="B113" s="287"/>
      <c r="C113" s="288" t="s">
        <v>215</v>
      </c>
      <c r="D113" s="288"/>
      <c r="E113" s="282"/>
      <c r="F113" s="282"/>
      <c r="G113" s="282"/>
      <c r="H113" s="282"/>
      <c r="I113" s="282"/>
      <c r="J113" s="282"/>
      <c r="K113" s="282"/>
      <c r="L113" s="282"/>
      <c r="M113" s="282"/>
      <c r="N113" s="282"/>
      <c r="O113" s="282"/>
      <c r="P113" s="282"/>
      <c r="Q113" s="282"/>
      <c r="R113" s="282"/>
      <c r="S113" s="282"/>
      <c r="T113" s="282"/>
      <c r="U113" s="282"/>
      <c r="V113" s="282"/>
      <c r="W113" s="282"/>
    </row>
    <row r="114" spans="1:23" ht="20">
      <c r="A114" s="151" t="s">
        <v>216</v>
      </c>
      <c r="B114" s="151"/>
      <c r="C114" s="201" t="s">
        <v>830</v>
      </c>
      <c r="D114" s="201"/>
      <c r="E114" s="282"/>
      <c r="F114" s="282"/>
      <c r="G114" s="282"/>
      <c r="H114" s="282"/>
      <c r="I114" s="282"/>
      <c r="J114" s="282"/>
      <c r="K114" s="282"/>
      <c r="L114" s="282"/>
      <c r="M114" s="282"/>
      <c r="N114" s="282"/>
      <c r="O114" s="282"/>
      <c r="P114" s="282"/>
      <c r="Q114" s="282"/>
      <c r="R114" s="282"/>
      <c r="S114" s="282"/>
      <c r="T114" s="282"/>
      <c r="U114" s="282"/>
      <c r="V114" s="282"/>
      <c r="W114" s="282"/>
    </row>
    <row r="115" spans="1:23" ht="20">
      <c r="A115" s="151" t="s">
        <v>216</v>
      </c>
      <c r="B115" s="151"/>
      <c r="C115" s="201" t="s">
        <v>830</v>
      </c>
      <c r="D115" s="201"/>
      <c r="E115" s="282"/>
      <c r="F115" s="282"/>
      <c r="G115" s="282"/>
      <c r="H115" s="282"/>
      <c r="I115" s="282"/>
      <c r="J115" s="282"/>
      <c r="K115" s="282"/>
      <c r="L115" s="282"/>
      <c r="M115" s="282"/>
      <c r="N115" s="282"/>
      <c r="O115" s="282"/>
      <c r="P115" s="282"/>
      <c r="Q115" s="282"/>
      <c r="R115" s="282"/>
      <c r="S115" s="282"/>
      <c r="T115" s="282"/>
      <c r="U115" s="282"/>
      <c r="V115" s="282"/>
      <c r="W115" s="282"/>
    </row>
    <row r="116" spans="1:23" ht="20">
      <c r="A116" s="151" t="s">
        <v>216</v>
      </c>
      <c r="B116" s="151"/>
      <c r="C116" s="201" t="s">
        <v>831</v>
      </c>
      <c r="D116" s="201"/>
      <c r="E116" s="282"/>
      <c r="F116" s="282"/>
      <c r="G116" s="282"/>
      <c r="H116" s="282"/>
      <c r="I116" s="282"/>
      <c r="J116" s="282"/>
      <c r="K116" s="282"/>
      <c r="L116" s="282"/>
      <c r="M116" s="282"/>
      <c r="N116" s="282"/>
      <c r="O116" s="282"/>
      <c r="P116" s="282"/>
      <c r="Q116" s="282"/>
      <c r="R116" s="282"/>
      <c r="S116" s="282"/>
      <c r="T116" s="282"/>
      <c r="U116" s="282"/>
      <c r="V116" s="282"/>
      <c r="W116" s="282"/>
    </row>
    <row r="117" spans="1:23" ht="20">
      <c r="A117" s="151" t="s">
        <v>223</v>
      </c>
      <c r="B117" s="151"/>
      <c r="C117" s="201" t="s">
        <v>832</v>
      </c>
      <c r="D117" s="201"/>
      <c r="E117" s="282"/>
      <c r="F117" s="282"/>
      <c r="G117" s="282"/>
      <c r="H117" s="282"/>
      <c r="I117" s="282"/>
      <c r="J117" s="282"/>
      <c r="K117" s="282"/>
      <c r="L117" s="282"/>
      <c r="M117" s="282"/>
      <c r="N117" s="282"/>
      <c r="O117" s="282"/>
      <c r="P117" s="282"/>
      <c r="Q117" s="282"/>
      <c r="R117" s="282"/>
      <c r="S117" s="282"/>
      <c r="T117" s="282"/>
      <c r="U117" s="282"/>
      <c r="V117" s="282"/>
      <c r="W117" s="282"/>
    </row>
    <row r="118" spans="1:23" ht="20">
      <c r="A118" s="151" t="s">
        <v>226</v>
      </c>
      <c r="B118" s="151"/>
      <c r="C118" s="201" t="s">
        <v>833</v>
      </c>
      <c r="D118" s="201"/>
      <c r="E118" s="282"/>
      <c r="F118" s="282"/>
      <c r="G118" s="282"/>
      <c r="H118" s="282"/>
      <c r="I118" s="282"/>
      <c r="J118" s="282"/>
      <c r="K118" s="282"/>
      <c r="L118" s="282"/>
      <c r="M118" s="282"/>
      <c r="N118" s="282"/>
      <c r="O118" s="282"/>
      <c r="P118" s="282"/>
      <c r="Q118" s="282"/>
      <c r="R118" s="282"/>
      <c r="S118" s="282"/>
      <c r="T118" s="282"/>
      <c r="U118" s="282"/>
      <c r="V118" s="282"/>
      <c r="W118" s="282"/>
    </row>
    <row r="119" spans="1:23" ht="20">
      <c r="A119" s="151" t="s">
        <v>229</v>
      </c>
      <c r="B119" s="151"/>
      <c r="C119" s="201" t="s">
        <v>834</v>
      </c>
      <c r="D119" s="201"/>
      <c r="E119" s="282"/>
      <c r="F119" s="282"/>
      <c r="G119" s="282"/>
      <c r="H119" s="282"/>
      <c r="I119" s="282"/>
      <c r="J119" s="282"/>
      <c r="K119" s="282"/>
      <c r="L119" s="282"/>
      <c r="M119" s="282"/>
      <c r="N119" s="282"/>
      <c r="O119" s="282"/>
      <c r="P119" s="282"/>
      <c r="Q119" s="282"/>
      <c r="R119" s="282"/>
      <c r="S119" s="282"/>
      <c r="T119" s="282"/>
      <c r="U119" s="282"/>
      <c r="V119" s="282"/>
      <c r="W119" s="282"/>
    </row>
    <row r="120" spans="1:23" ht="20">
      <c r="A120" s="151" t="s">
        <v>232</v>
      </c>
      <c r="B120" s="151"/>
      <c r="C120" s="201" t="s">
        <v>835</v>
      </c>
      <c r="D120" s="201"/>
      <c r="E120" s="282"/>
      <c r="F120" s="282"/>
      <c r="G120" s="282"/>
      <c r="H120" s="282"/>
      <c r="I120" s="282"/>
      <c r="J120" s="282"/>
      <c r="K120" s="282"/>
      <c r="L120" s="282"/>
      <c r="M120" s="282"/>
      <c r="N120" s="282"/>
      <c r="O120" s="282"/>
      <c r="P120" s="282"/>
      <c r="Q120" s="282"/>
      <c r="R120" s="282"/>
      <c r="S120" s="282"/>
      <c r="T120" s="282"/>
      <c r="U120" s="282"/>
      <c r="V120" s="282"/>
      <c r="W120" s="282"/>
    </row>
    <row r="121" spans="1:23" ht="20">
      <c r="A121" s="151" t="s">
        <v>235</v>
      </c>
      <c r="B121" s="151"/>
      <c r="C121" s="201" t="s">
        <v>836</v>
      </c>
      <c r="D121" s="201"/>
      <c r="E121" s="282"/>
      <c r="F121" s="282"/>
      <c r="G121" s="282"/>
      <c r="H121" s="282"/>
      <c r="I121" s="282"/>
      <c r="J121" s="282"/>
      <c r="K121" s="282"/>
      <c r="L121" s="282"/>
      <c r="M121" s="282"/>
      <c r="N121" s="282"/>
      <c r="O121" s="282"/>
      <c r="P121" s="282"/>
      <c r="Q121" s="282"/>
      <c r="R121" s="282"/>
      <c r="S121" s="282"/>
      <c r="T121" s="282"/>
      <c r="U121" s="282"/>
      <c r="V121" s="282"/>
      <c r="W121" s="282"/>
    </row>
    <row r="122" spans="1:23" ht="20">
      <c r="A122" s="151" t="s">
        <v>238</v>
      </c>
      <c r="B122" s="151"/>
      <c r="C122" s="201" t="s">
        <v>837</v>
      </c>
      <c r="D122" s="201"/>
      <c r="E122" s="282"/>
      <c r="F122" s="282"/>
      <c r="G122" s="282"/>
      <c r="H122" s="282"/>
      <c r="I122" s="282"/>
      <c r="J122" s="282"/>
      <c r="K122" s="282"/>
      <c r="L122" s="282"/>
      <c r="M122" s="282"/>
      <c r="N122" s="282"/>
      <c r="O122" s="282"/>
      <c r="P122" s="282"/>
      <c r="Q122" s="282"/>
      <c r="R122" s="282"/>
      <c r="S122" s="282"/>
      <c r="T122" s="282"/>
      <c r="U122" s="282"/>
      <c r="V122" s="282"/>
      <c r="W122" s="282"/>
    </row>
    <row r="123" spans="1:23" ht="20">
      <c r="A123" s="151" t="s">
        <v>241</v>
      </c>
      <c r="B123" s="151"/>
      <c r="C123" s="201" t="s">
        <v>838</v>
      </c>
      <c r="D123" s="201"/>
      <c r="E123" s="282"/>
      <c r="F123" s="282"/>
      <c r="G123" s="282"/>
      <c r="H123" s="282"/>
      <c r="I123" s="282"/>
      <c r="J123" s="282"/>
      <c r="K123" s="282"/>
      <c r="L123" s="282"/>
      <c r="M123" s="282"/>
      <c r="N123" s="282"/>
      <c r="O123" s="282"/>
      <c r="P123" s="282"/>
      <c r="Q123" s="282"/>
      <c r="R123" s="282"/>
      <c r="S123" s="282"/>
      <c r="T123" s="282"/>
      <c r="U123" s="282"/>
      <c r="V123" s="282"/>
      <c r="W123" s="282"/>
    </row>
    <row r="124" spans="1:23" ht="20">
      <c r="A124" s="151" t="s">
        <v>244</v>
      </c>
      <c r="B124" s="151"/>
      <c r="C124" s="201" t="s">
        <v>839</v>
      </c>
      <c r="D124" s="201"/>
      <c r="E124" s="282"/>
      <c r="F124" s="282"/>
      <c r="G124" s="282"/>
      <c r="H124" s="282"/>
      <c r="I124" s="282"/>
      <c r="J124" s="282"/>
      <c r="K124" s="282"/>
      <c r="L124" s="282"/>
      <c r="M124" s="282"/>
      <c r="N124" s="282"/>
      <c r="O124" s="282"/>
      <c r="P124" s="282"/>
      <c r="Q124" s="282"/>
      <c r="R124" s="282"/>
      <c r="S124" s="282"/>
      <c r="T124" s="282"/>
      <c r="U124" s="282"/>
      <c r="V124" s="282"/>
      <c r="W124" s="282"/>
    </row>
    <row r="125" spans="1:23" ht="20">
      <c r="A125" s="151" t="s">
        <v>247</v>
      </c>
      <c r="B125" s="151"/>
      <c r="C125" s="201" t="s">
        <v>840</v>
      </c>
      <c r="D125" s="201"/>
      <c r="E125" s="282"/>
      <c r="F125" s="282"/>
      <c r="G125" s="282"/>
      <c r="H125" s="282"/>
      <c r="I125" s="282"/>
      <c r="J125" s="282"/>
      <c r="K125" s="282"/>
      <c r="L125" s="282"/>
      <c r="M125" s="282"/>
      <c r="N125" s="282"/>
      <c r="O125" s="282"/>
      <c r="P125" s="282"/>
      <c r="Q125" s="282"/>
      <c r="R125" s="282"/>
      <c r="S125" s="282"/>
      <c r="T125" s="282"/>
      <c r="U125" s="282"/>
      <c r="V125" s="282"/>
      <c r="W125" s="282"/>
    </row>
    <row r="126" spans="1:23" ht="20">
      <c r="A126" s="151" t="s">
        <v>250</v>
      </c>
      <c r="B126" s="151"/>
      <c r="C126" s="201" t="s">
        <v>841</v>
      </c>
      <c r="D126" s="201"/>
      <c r="E126" s="282"/>
      <c r="F126" s="282"/>
      <c r="G126" s="282"/>
      <c r="H126" s="282"/>
      <c r="I126" s="282"/>
      <c r="J126" s="282"/>
      <c r="K126" s="282"/>
      <c r="L126" s="282"/>
      <c r="M126" s="282"/>
      <c r="N126" s="282"/>
      <c r="O126" s="282"/>
      <c r="P126" s="282"/>
      <c r="Q126" s="282"/>
      <c r="R126" s="282"/>
      <c r="S126" s="282"/>
      <c r="T126" s="282"/>
      <c r="U126" s="282"/>
      <c r="V126" s="282"/>
      <c r="W126" s="282"/>
    </row>
    <row r="127" spans="1:23" ht="20">
      <c r="A127" s="151" t="s">
        <v>253</v>
      </c>
      <c r="B127" s="151"/>
      <c r="C127" s="201" t="s">
        <v>842</v>
      </c>
      <c r="D127" s="201"/>
      <c r="E127" s="282"/>
      <c r="F127" s="282"/>
      <c r="G127" s="282"/>
      <c r="H127" s="282"/>
      <c r="I127" s="282"/>
      <c r="J127" s="282"/>
      <c r="K127" s="282"/>
      <c r="L127" s="282"/>
      <c r="M127" s="282"/>
      <c r="N127" s="282"/>
      <c r="O127" s="282"/>
      <c r="P127" s="282"/>
      <c r="Q127" s="282"/>
      <c r="R127" s="282"/>
      <c r="S127" s="282"/>
      <c r="T127" s="282"/>
      <c r="U127" s="282"/>
      <c r="V127" s="282"/>
      <c r="W127" s="282"/>
    </row>
    <row r="128" spans="1:23" ht="20">
      <c r="A128" s="151" t="s">
        <v>256</v>
      </c>
      <c r="B128" s="151"/>
      <c r="C128" s="201" t="s">
        <v>843</v>
      </c>
      <c r="D128" s="201"/>
      <c r="E128" s="282"/>
      <c r="F128" s="282"/>
      <c r="G128" s="282"/>
      <c r="H128" s="282"/>
      <c r="I128" s="282"/>
      <c r="J128" s="282"/>
      <c r="K128" s="282"/>
      <c r="L128" s="282"/>
      <c r="M128" s="282"/>
      <c r="N128" s="282"/>
      <c r="O128" s="282"/>
      <c r="P128" s="282"/>
      <c r="Q128" s="282"/>
      <c r="R128" s="282"/>
      <c r="S128" s="282"/>
      <c r="T128" s="282"/>
      <c r="U128" s="282"/>
      <c r="V128" s="282"/>
      <c r="W128" s="282"/>
    </row>
    <row r="129" spans="1:23" ht="20">
      <c r="A129" s="151" t="s">
        <v>259</v>
      </c>
      <c r="B129" s="151"/>
      <c r="C129" s="201" t="s">
        <v>844</v>
      </c>
      <c r="D129" s="201"/>
      <c r="E129" s="282"/>
      <c r="F129" s="282"/>
      <c r="G129" s="282"/>
      <c r="H129" s="282"/>
      <c r="I129" s="282"/>
      <c r="J129" s="282"/>
      <c r="K129" s="282"/>
      <c r="L129" s="282"/>
      <c r="M129" s="282"/>
      <c r="N129" s="282"/>
      <c r="O129" s="282"/>
      <c r="P129" s="282"/>
      <c r="Q129" s="282"/>
      <c r="R129" s="282"/>
      <c r="S129" s="282"/>
      <c r="T129" s="282"/>
      <c r="U129" s="282"/>
      <c r="V129" s="282"/>
      <c r="W129" s="282"/>
    </row>
    <row r="130" spans="1:23" ht="20">
      <c r="A130" s="151" t="s">
        <v>262</v>
      </c>
      <c r="B130" s="151"/>
      <c r="C130" s="201" t="s">
        <v>845</v>
      </c>
      <c r="D130" s="201"/>
      <c r="E130" s="282"/>
      <c r="F130" s="282"/>
      <c r="G130" s="282"/>
      <c r="H130" s="282"/>
      <c r="I130" s="282"/>
      <c r="J130" s="282"/>
      <c r="K130" s="282"/>
      <c r="L130" s="282"/>
      <c r="M130" s="282"/>
      <c r="N130" s="282"/>
      <c r="O130" s="282"/>
      <c r="P130" s="282"/>
      <c r="Q130" s="282"/>
      <c r="R130" s="282"/>
      <c r="S130" s="282"/>
      <c r="T130" s="282"/>
      <c r="U130" s="282"/>
      <c r="V130" s="282"/>
      <c r="W130" s="282"/>
    </row>
    <row r="131" spans="1:23" ht="20">
      <c r="A131" s="287"/>
      <c r="B131" s="287"/>
      <c r="C131" s="288" t="s">
        <v>266</v>
      </c>
      <c r="D131" s="288"/>
      <c r="E131" s="282"/>
      <c r="F131" s="282"/>
      <c r="G131" s="282"/>
      <c r="H131" s="282"/>
      <c r="I131" s="282"/>
      <c r="J131" s="282"/>
      <c r="K131" s="282"/>
      <c r="L131" s="282"/>
      <c r="M131" s="282"/>
      <c r="N131" s="282"/>
      <c r="O131" s="282"/>
      <c r="P131" s="282"/>
      <c r="Q131" s="282"/>
      <c r="R131" s="282"/>
      <c r="S131" s="282"/>
      <c r="T131" s="282"/>
      <c r="U131" s="282"/>
      <c r="V131" s="282"/>
      <c r="W131" s="282"/>
    </row>
    <row r="132" spans="1:23" ht="40">
      <c r="A132" s="151" t="s">
        <v>267</v>
      </c>
      <c r="B132" s="151" t="s">
        <v>71</v>
      </c>
      <c r="C132" s="299" t="s">
        <v>269</v>
      </c>
      <c r="D132" s="299"/>
      <c r="E132" s="282"/>
      <c r="F132" s="282"/>
      <c r="G132" s="282"/>
      <c r="H132" s="282"/>
      <c r="I132" s="282"/>
      <c r="J132" s="282"/>
      <c r="K132" s="282"/>
      <c r="L132" s="282"/>
      <c r="M132" s="282"/>
      <c r="N132" s="282"/>
      <c r="O132" s="282"/>
      <c r="P132" s="282"/>
      <c r="Q132" s="282"/>
      <c r="R132" s="282"/>
      <c r="S132" s="282"/>
      <c r="T132" s="282"/>
      <c r="U132" s="282"/>
      <c r="V132" s="282"/>
      <c r="W132" s="282"/>
    </row>
    <row r="133" spans="1:23" ht="40">
      <c r="A133" s="151" t="s">
        <v>270</v>
      </c>
      <c r="B133" s="151" t="s">
        <v>71</v>
      </c>
      <c r="C133" s="299" t="s">
        <v>272</v>
      </c>
      <c r="D133" s="299"/>
      <c r="E133" s="282"/>
      <c r="F133" s="282"/>
      <c r="G133" s="282"/>
      <c r="H133" s="282"/>
      <c r="I133" s="282"/>
      <c r="J133" s="282"/>
      <c r="K133" s="282"/>
      <c r="L133" s="282"/>
      <c r="M133" s="282"/>
      <c r="N133" s="282"/>
      <c r="O133" s="282"/>
      <c r="P133" s="282"/>
      <c r="Q133" s="282"/>
      <c r="R133" s="282"/>
      <c r="S133" s="282"/>
      <c r="T133" s="282"/>
      <c r="U133" s="282"/>
      <c r="V133" s="282"/>
      <c r="W133" s="282"/>
    </row>
    <row r="134" spans="1:23" ht="20">
      <c r="A134" s="151"/>
      <c r="B134" s="151" t="s">
        <v>71</v>
      </c>
      <c r="C134" s="299" t="s">
        <v>274</v>
      </c>
      <c r="D134" s="299"/>
      <c r="E134" s="282"/>
      <c r="F134" s="282"/>
      <c r="G134" s="282"/>
      <c r="H134" s="282"/>
      <c r="I134" s="282"/>
      <c r="J134" s="282"/>
      <c r="K134" s="282"/>
      <c r="L134" s="282"/>
      <c r="M134" s="282"/>
      <c r="N134" s="282"/>
      <c r="O134" s="282"/>
      <c r="P134" s="282"/>
      <c r="Q134" s="282"/>
      <c r="R134" s="282"/>
      <c r="S134" s="282"/>
      <c r="T134" s="282"/>
      <c r="U134" s="282"/>
      <c r="V134" s="282"/>
      <c r="W134" s="282"/>
    </row>
    <row r="135" spans="1:23" ht="20">
      <c r="A135" s="151" t="s">
        <v>253</v>
      </c>
      <c r="B135" s="151"/>
      <c r="C135" s="299" t="s">
        <v>276</v>
      </c>
      <c r="D135" s="299"/>
      <c r="E135" s="282"/>
      <c r="F135" s="282"/>
      <c r="G135" s="282"/>
      <c r="H135" s="282"/>
      <c r="I135" s="282"/>
      <c r="J135" s="282"/>
      <c r="K135" s="282"/>
      <c r="L135" s="282"/>
      <c r="M135" s="282"/>
      <c r="N135" s="282"/>
      <c r="O135" s="282"/>
      <c r="P135" s="282"/>
      <c r="Q135" s="282"/>
      <c r="R135" s="282"/>
      <c r="S135" s="282"/>
      <c r="T135" s="282"/>
      <c r="U135" s="282"/>
      <c r="V135" s="282"/>
      <c r="W135" s="282"/>
    </row>
    <row r="136" spans="1:23" ht="20">
      <c r="A136" s="151" t="s">
        <v>262</v>
      </c>
      <c r="B136" s="151"/>
      <c r="C136" s="299" t="s">
        <v>278</v>
      </c>
      <c r="D136" s="299"/>
      <c r="E136" s="282"/>
      <c r="F136" s="282"/>
      <c r="G136" s="282"/>
      <c r="H136" s="282"/>
      <c r="I136" s="282"/>
      <c r="J136" s="282"/>
      <c r="K136" s="282"/>
      <c r="L136" s="282"/>
      <c r="M136" s="282"/>
      <c r="N136" s="282"/>
      <c r="O136" s="282"/>
      <c r="P136" s="282"/>
      <c r="Q136" s="282"/>
      <c r="R136" s="282"/>
      <c r="S136" s="282"/>
      <c r="T136" s="282"/>
      <c r="U136" s="282"/>
      <c r="V136" s="282"/>
      <c r="W136" s="282"/>
    </row>
    <row r="137" spans="1:23" ht="20">
      <c r="A137" s="287"/>
      <c r="B137" s="287"/>
      <c r="C137" s="288" t="s">
        <v>291</v>
      </c>
      <c r="D137" s="288"/>
      <c r="E137" s="282"/>
      <c r="F137" s="282"/>
      <c r="G137" s="282"/>
      <c r="H137" s="282"/>
      <c r="I137" s="282"/>
      <c r="J137" s="282"/>
      <c r="K137" s="282"/>
      <c r="L137" s="282"/>
      <c r="M137" s="282"/>
      <c r="N137" s="282"/>
      <c r="O137" s="282"/>
      <c r="P137" s="282"/>
      <c r="Q137" s="282"/>
      <c r="R137" s="282"/>
      <c r="S137" s="282"/>
      <c r="T137" s="282"/>
      <c r="U137" s="282"/>
      <c r="V137" s="282"/>
      <c r="W137" s="282"/>
    </row>
    <row r="138" spans="1:23" ht="40">
      <c r="A138" s="151" t="s">
        <v>846</v>
      </c>
      <c r="B138" s="151"/>
      <c r="C138" s="299" t="s">
        <v>847</v>
      </c>
      <c r="D138" s="299"/>
      <c r="E138" s="282"/>
      <c r="F138" s="282"/>
      <c r="G138" s="282"/>
      <c r="H138" s="282"/>
      <c r="I138" s="282"/>
      <c r="J138" s="282"/>
      <c r="K138" s="282"/>
      <c r="L138" s="282"/>
      <c r="M138" s="282"/>
      <c r="N138" s="282"/>
      <c r="O138" s="282"/>
      <c r="P138" s="282"/>
      <c r="Q138" s="282"/>
      <c r="R138" s="282"/>
      <c r="S138" s="282"/>
      <c r="T138" s="282"/>
      <c r="U138" s="282"/>
      <c r="V138" s="282"/>
      <c r="W138" s="282"/>
    </row>
    <row r="139" spans="1:23" ht="40">
      <c r="A139" s="151" t="s">
        <v>848</v>
      </c>
      <c r="B139" s="151"/>
      <c r="C139" s="299" t="s">
        <v>849</v>
      </c>
      <c r="D139" s="299"/>
      <c r="E139" s="282"/>
      <c r="F139" s="282"/>
      <c r="G139" s="282"/>
      <c r="H139" s="282"/>
      <c r="I139" s="282"/>
      <c r="J139" s="282"/>
      <c r="K139" s="282"/>
      <c r="L139" s="282"/>
      <c r="M139" s="282"/>
      <c r="N139" s="282"/>
      <c r="O139" s="282"/>
      <c r="P139" s="282"/>
      <c r="Q139" s="282"/>
      <c r="R139" s="282"/>
      <c r="S139" s="282"/>
      <c r="T139" s="282"/>
      <c r="U139" s="282"/>
      <c r="V139" s="282"/>
      <c r="W139" s="282"/>
    </row>
    <row r="140" spans="1:23" ht="60">
      <c r="A140" s="151" t="s">
        <v>850</v>
      </c>
      <c r="B140" s="151"/>
      <c r="C140" s="299" t="s">
        <v>851</v>
      </c>
      <c r="D140" s="299"/>
      <c r="E140" s="282"/>
      <c r="F140" s="282"/>
      <c r="G140" s="282"/>
      <c r="H140" s="282"/>
      <c r="I140" s="282"/>
      <c r="J140" s="282"/>
      <c r="K140" s="282"/>
      <c r="L140" s="282"/>
      <c r="M140" s="282"/>
      <c r="N140" s="282"/>
      <c r="O140" s="282"/>
      <c r="P140" s="282"/>
      <c r="Q140" s="282"/>
      <c r="R140" s="282"/>
      <c r="S140" s="282"/>
      <c r="T140" s="282"/>
      <c r="U140" s="282"/>
      <c r="V140" s="282"/>
      <c r="W140" s="282"/>
    </row>
    <row r="141" spans="1:23" ht="60">
      <c r="A141" s="151" t="s">
        <v>852</v>
      </c>
      <c r="B141" s="151"/>
      <c r="C141" s="299" t="s">
        <v>853</v>
      </c>
      <c r="D141" s="299"/>
      <c r="E141" s="282"/>
      <c r="F141" s="282"/>
      <c r="G141" s="282"/>
      <c r="H141" s="282"/>
      <c r="I141" s="282"/>
      <c r="J141" s="282"/>
      <c r="K141" s="282"/>
      <c r="L141" s="282"/>
      <c r="M141" s="282"/>
      <c r="N141" s="282"/>
      <c r="O141" s="282"/>
      <c r="P141" s="282"/>
      <c r="Q141" s="282"/>
      <c r="R141" s="282"/>
      <c r="S141" s="282"/>
      <c r="T141" s="282"/>
      <c r="U141" s="282"/>
      <c r="V141" s="282"/>
      <c r="W141" s="282"/>
    </row>
    <row r="142" spans="1:23" ht="20">
      <c r="A142" s="151" t="s">
        <v>854</v>
      </c>
      <c r="B142" s="151"/>
      <c r="C142" s="122" t="s">
        <v>855</v>
      </c>
      <c r="D142" s="122"/>
      <c r="E142" s="282"/>
      <c r="F142" s="282"/>
      <c r="G142" s="282"/>
      <c r="H142" s="282"/>
      <c r="I142" s="282"/>
      <c r="J142" s="282"/>
      <c r="K142" s="282"/>
      <c r="L142" s="282"/>
      <c r="M142" s="282"/>
      <c r="N142" s="282"/>
      <c r="O142" s="282"/>
      <c r="P142" s="282"/>
      <c r="Q142" s="282"/>
      <c r="R142" s="282"/>
      <c r="S142" s="282"/>
      <c r="T142" s="282"/>
      <c r="U142" s="282"/>
      <c r="V142" s="282"/>
      <c r="W142" s="282"/>
    </row>
    <row r="143" spans="1:23" ht="20">
      <c r="A143" s="151" t="s">
        <v>856</v>
      </c>
      <c r="B143" s="151"/>
      <c r="C143" s="122" t="s">
        <v>857</v>
      </c>
      <c r="D143" s="122"/>
      <c r="E143" s="282"/>
      <c r="F143" s="282"/>
      <c r="G143" s="282"/>
      <c r="H143" s="282"/>
      <c r="I143" s="282"/>
      <c r="J143" s="282"/>
      <c r="K143" s="282"/>
      <c r="L143" s="282"/>
      <c r="M143" s="282"/>
      <c r="N143" s="282"/>
      <c r="O143" s="282"/>
      <c r="P143" s="282"/>
      <c r="Q143" s="282"/>
      <c r="R143" s="282"/>
      <c r="S143" s="282"/>
      <c r="T143" s="282"/>
      <c r="U143" s="282"/>
      <c r="V143" s="282"/>
      <c r="W143" s="282"/>
    </row>
    <row r="144" spans="1:23" ht="20">
      <c r="A144" s="151" t="s">
        <v>858</v>
      </c>
      <c r="B144" s="151"/>
      <c r="C144" s="299" t="s">
        <v>199</v>
      </c>
      <c r="D144" s="299"/>
      <c r="E144" s="282"/>
      <c r="F144" s="282"/>
      <c r="G144" s="282"/>
      <c r="H144" s="282"/>
      <c r="I144" s="282"/>
      <c r="J144" s="282"/>
      <c r="K144" s="282"/>
      <c r="L144" s="282"/>
      <c r="M144" s="282"/>
      <c r="N144" s="282"/>
      <c r="O144" s="282"/>
      <c r="P144" s="282"/>
      <c r="Q144" s="282"/>
      <c r="R144" s="282"/>
      <c r="S144" s="282"/>
      <c r="T144" s="282"/>
      <c r="U144" s="282"/>
      <c r="V144" s="282"/>
      <c r="W144" s="282"/>
    </row>
    <row r="145" spans="1:23" ht="40">
      <c r="A145" s="151" t="s">
        <v>859</v>
      </c>
      <c r="B145" s="151"/>
      <c r="C145" s="299" t="s">
        <v>849</v>
      </c>
      <c r="D145" s="299"/>
      <c r="E145" s="282"/>
      <c r="F145" s="282"/>
      <c r="G145" s="282"/>
      <c r="H145" s="282"/>
      <c r="I145" s="282"/>
      <c r="J145" s="282"/>
      <c r="K145" s="282"/>
      <c r="L145" s="282"/>
      <c r="M145" s="282"/>
      <c r="N145" s="282"/>
      <c r="O145" s="282"/>
      <c r="P145" s="282"/>
      <c r="Q145" s="282"/>
      <c r="R145" s="282"/>
      <c r="S145" s="282"/>
      <c r="T145" s="282"/>
      <c r="U145" s="282"/>
      <c r="V145" s="282"/>
      <c r="W145" s="282"/>
    </row>
    <row r="146" spans="1:23" ht="40">
      <c r="A146" s="151" t="s">
        <v>860</v>
      </c>
      <c r="B146" s="151"/>
      <c r="C146" s="299" t="s">
        <v>861</v>
      </c>
      <c r="D146" s="299"/>
      <c r="E146" s="282"/>
      <c r="F146" s="282"/>
      <c r="G146" s="282"/>
      <c r="H146" s="282"/>
      <c r="I146" s="282"/>
      <c r="J146" s="282"/>
      <c r="K146" s="282"/>
      <c r="L146" s="282"/>
      <c r="M146" s="282"/>
      <c r="N146" s="282"/>
      <c r="O146" s="282"/>
      <c r="P146" s="282"/>
      <c r="Q146" s="282"/>
      <c r="R146" s="282"/>
      <c r="S146" s="282"/>
      <c r="T146" s="282"/>
      <c r="U146" s="282"/>
      <c r="V146" s="282"/>
      <c r="W146" s="282"/>
    </row>
    <row r="147" spans="1:23" ht="40">
      <c r="A147" s="296" t="s">
        <v>862</v>
      </c>
      <c r="B147" s="151"/>
      <c r="C147" s="299" t="s">
        <v>863</v>
      </c>
      <c r="D147" s="299"/>
      <c r="E147" s="282"/>
      <c r="F147" s="282"/>
      <c r="G147" s="282"/>
      <c r="H147" s="282"/>
      <c r="I147" s="282"/>
      <c r="J147" s="282"/>
      <c r="K147" s="282"/>
      <c r="L147" s="282"/>
      <c r="M147" s="282"/>
      <c r="N147" s="282"/>
      <c r="O147" s="282"/>
      <c r="P147" s="282"/>
      <c r="Q147" s="282"/>
      <c r="R147" s="282"/>
      <c r="S147" s="282"/>
      <c r="T147" s="282"/>
      <c r="U147" s="282"/>
      <c r="V147" s="282"/>
      <c r="W147" s="282"/>
    </row>
    <row r="148" spans="1:23" ht="40">
      <c r="A148" s="151" t="s">
        <v>864</v>
      </c>
      <c r="B148" s="151"/>
      <c r="C148" s="299" t="s">
        <v>865</v>
      </c>
      <c r="D148" s="299"/>
      <c r="E148" s="282"/>
      <c r="F148" s="282"/>
      <c r="G148" s="282"/>
      <c r="H148" s="282"/>
      <c r="I148" s="282"/>
      <c r="J148" s="282"/>
      <c r="K148" s="282"/>
      <c r="L148" s="282"/>
      <c r="M148" s="282"/>
      <c r="N148" s="282"/>
      <c r="O148" s="282"/>
      <c r="P148" s="282"/>
      <c r="Q148" s="282"/>
      <c r="R148" s="282"/>
      <c r="S148" s="282"/>
      <c r="T148" s="282"/>
      <c r="U148" s="282"/>
      <c r="V148" s="282"/>
      <c r="W148" s="282"/>
    </row>
    <row r="149" spans="1:23" ht="40">
      <c r="A149" s="151" t="s">
        <v>864</v>
      </c>
      <c r="B149" s="151"/>
      <c r="C149" s="299" t="s">
        <v>865</v>
      </c>
      <c r="D149" s="299"/>
      <c r="E149" s="282"/>
      <c r="F149" s="282"/>
      <c r="G149" s="282"/>
      <c r="H149" s="282"/>
      <c r="I149" s="282"/>
      <c r="J149" s="282"/>
      <c r="K149" s="282"/>
      <c r="L149" s="282"/>
      <c r="M149" s="282"/>
      <c r="N149" s="282"/>
      <c r="O149" s="282"/>
      <c r="P149" s="282"/>
      <c r="Q149" s="282"/>
      <c r="R149" s="282"/>
      <c r="S149" s="282"/>
      <c r="T149" s="282"/>
      <c r="U149" s="282"/>
      <c r="V149" s="282"/>
      <c r="W149" s="282"/>
    </row>
    <row r="150" spans="1:23" ht="40">
      <c r="A150" s="151" t="s">
        <v>866</v>
      </c>
      <c r="B150" s="151"/>
      <c r="C150" s="299" t="s">
        <v>867</v>
      </c>
      <c r="D150" s="299"/>
      <c r="E150" s="282"/>
      <c r="F150" s="282"/>
      <c r="G150" s="282"/>
      <c r="H150" s="282"/>
      <c r="I150" s="282"/>
      <c r="J150" s="282"/>
      <c r="K150" s="282"/>
      <c r="L150" s="282"/>
      <c r="M150" s="282"/>
      <c r="N150" s="282"/>
      <c r="O150" s="282"/>
      <c r="P150" s="282"/>
      <c r="Q150" s="282"/>
      <c r="R150" s="282"/>
      <c r="S150" s="282"/>
      <c r="T150" s="282"/>
      <c r="U150" s="282"/>
      <c r="V150" s="282"/>
      <c r="W150" s="282"/>
    </row>
    <row r="151" spans="1:23" ht="20">
      <c r="A151" s="151" t="s">
        <v>868</v>
      </c>
      <c r="B151" s="151"/>
      <c r="C151" s="299" t="s">
        <v>869</v>
      </c>
      <c r="D151" s="299"/>
      <c r="E151" s="282"/>
      <c r="F151" s="282"/>
      <c r="G151" s="282"/>
      <c r="H151" s="282"/>
      <c r="I151" s="282"/>
      <c r="J151" s="282"/>
      <c r="K151" s="282"/>
      <c r="L151" s="282"/>
      <c r="M151" s="282"/>
      <c r="N151" s="282"/>
      <c r="O151" s="282"/>
      <c r="P151" s="282"/>
      <c r="Q151" s="282"/>
      <c r="R151" s="282"/>
      <c r="S151" s="282"/>
      <c r="T151" s="282"/>
      <c r="U151" s="282"/>
      <c r="V151" s="282"/>
      <c r="W151" s="282"/>
    </row>
    <row r="152" spans="1:23" ht="20">
      <c r="A152" s="151" t="s">
        <v>870</v>
      </c>
      <c r="B152" s="151"/>
      <c r="C152" s="299" t="s">
        <v>871</v>
      </c>
      <c r="D152" s="299"/>
      <c r="E152" s="282"/>
      <c r="F152" s="282"/>
      <c r="G152" s="282"/>
      <c r="H152" s="282"/>
      <c r="I152" s="282"/>
      <c r="J152" s="282"/>
      <c r="K152" s="282"/>
      <c r="L152" s="282"/>
      <c r="M152" s="282"/>
      <c r="N152" s="282"/>
      <c r="O152" s="282"/>
      <c r="P152" s="282"/>
      <c r="Q152" s="282"/>
      <c r="R152" s="282"/>
      <c r="S152" s="282"/>
      <c r="T152" s="282"/>
      <c r="U152" s="282"/>
      <c r="V152" s="282"/>
      <c r="W152" s="282"/>
    </row>
    <row r="153" spans="1:23" ht="20">
      <c r="A153" s="151" t="s">
        <v>872</v>
      </c>
      <c r="B153" s="151"/>
      <c r="C153" s="299" t="s">
        <v>873</v>
      </c>
      <c r="D153" s="299"/>
      <c r="E153" s="282"/>
      <c r="F153" s="282"/>
      <c r="G153" s="282"/>
      <c r="H153" s="282"/>
      <c r="I153" s="282"/>
      <c r="J153" s="282"/>
      <c r="K153" s="282"/>
      <c r="L153" s="282"/>
      <c r="M153" s="282"/>
      <c r="N153" s="282"/>
      <c r="O153" s="282"/>
      <c r="P153" s="282"/>
      <c r="Q153" s="282"/>
      <c r="R153" s="282"/>
      <c r="S153" s="282"/>
      <c r="T153" s="282"/>
      <c r="U153" s="282"/>
      <c r="V153" s="282"/>
      <c r="W153" s="282"/>
    </row>
    <row r="154" spans="1:23" ht="20">
      <c r="A154" s="151" t="s">
        <v>874</v>
      </c>
      <c r="B154" s="151"/>
      <c r="C154" s="299" t="s">
        <v>875</v>
      </c>
      <c r="D154" s="299"/>
      <c r="E154" s="282"/>
      <c r="F154" s="282"/>
      <c r="G154" s="282"/>
      <c r="H154" s="282"/>
      <c r="I154" s="282"/>
      <c r="J154" s="282"/>
      <c r="K154" s="282"/>
      <c r="L154" s="282"/>
      <c r="M154" s="282"/>
      <c r="N154" s="282"/>
      <c r="O154" s="282"/>
      <c r="P154" s="282"/>
      <c r="Q154" s="282"/>
      <c r="R154" s="282"/>
      <c r="S154" s="282"/>
      <c r="T154" s="282"/>
      <c r="U154" s="282"/>
      <c r="V154" s="282"/>
      <c r="W154" s="282"/>
    </row>
    <row r="155" spans="1:23" ht="40">
      <c r="A155" s="151" t="s">
        <v>876</v>
      </c>
      <c r="B155" s="151"/>
      <c r="C155" s="299" t="s">
        <v>333</v>
      </c>
      <c r="D155" s="299"/>
      <c r="E155" s="282"/>
      <c r="F155" s="282"/>
      <c r="G155" s="282"/>
      <c r="H155" s="282"/>
      <c r="I155" s="282"/>
      <c r="J155" s="282"/>
      <c r="K155" s="282"/>
      <c r="L155" s="282"/>
      <c r="M155" s="282"/>
      <c r="N155" s="282"/>
      <c r="O155" s="282"/>
      <c r="P155" s="282"/>
      <c r="Q155" s="282"/>
      <c r="R155" s="282"/>
      <c r="S155" s="282"/>
      <c r="T155" s="282"/>
      <c r="U155" s="282"/>
      <c r="V155" s="282"/>
      <c r="W155" s="282"/>
    </row>
    <row r="156" spans="1:23" ht="20">
      <c r="A156" s="151" t="s">
        <v>877</v>
      </c>
      <c r="B156" s="151"/>
      <c r="C156" s="299" t="s">
        <v>335</v>
      </c>
      <c r="D156" s="299"/>
      <c r="E156" s="282"/>
      <c r="F156" s="282"/>
      <c r="G156" s="282"/>
      <c r="H156" s="282"/>
      <c r="I156" s="282"/>
      <c r="J156" s="282"/>
      <c r="K156" s="282"/>
      <c r="L156" s="282"/>
      <c r="M156" s="282"/>
      <c r="N156" s="282"/>
      <c r="O156" s="282"/>
      <c r="P156" s="282"/>
      <c r="Q156" s="282"/>
      <c r="R156" s="282"/>
      <c r="S156" s="282"/>
      <c r="T156" s="282"/>
      <c r="U156" s="282"/>
      <c r="V156" s="282"/>
      <c r="W156" s="282"/>
    </row>
    <row r="157" spans="1:23" ht="20">
      <c r="A157" s="151" t="s">
        <v>878</v>
      </c>
      <c r="B157" s="151"/>
      <c r="C157" s="299" t="s">
        <v>339</v>
      </c>
      <c r="D157" s="299"/>
      <c r="E157" s="282"/>
      <c r="F157" s="282"/>
      <c r="G157" s="282"/>
      <c r="H157" s="282"/>
      <c r="I157" s="282"/>
      <c r="J157" s="282"/>
      <c r="K157" s="282"/>
      <c r="L157" s="282"/>
      <c r="M157" s="282"/>
      <c r="N157" s="282"/>
      <c r="O157" s="282"/>
      <c r="P157" s="282"/>
      <c r="Q157" s="282"/>
      <c r="R157" s="282"/>
      <c r="S157" s="282"/>
      <c r="T157" s="282"/>
      <c r="U157" s="282"/>
      <c r="V157" s="282"/>
      <c r="W157" s="282"/>
    </row>
    <row r="158" spans="1:23" ht="20">
      <c r="A158" s="151" t="s">
        <v>879</v>
      </c>
      <c r="B158" s="151"/>
      <c r="C158" s="299" t="s">
        <v>880</v>
      </c>
      <c r="D158" s="299"/>
      <c r="E158" s="282"/>
      <c r="F158" s="282"/>
      <c r="G158" s="282"/>
      <c r="H158" s="282"/>
      <c r="I158" s="282"/>
      <c r="J158" s="282"/>
      <c r="K158" s="282"/>
      <c r="L158" s="282"/>
      <c r="M158" s="282"/>
      <c r="N158" s="282"/>
      <c r="O158" s="282"/>
      <c r="P158" s="282"/>
      <c r="Q158" s="282"/>
      <c r="R158" s="282"/>
      <c r="S158" s="282"/>
      <c r="T158" s="282"/>
      <c r="U158" s="282"/>
      <c r="V158" s="282"/>
      <c r="W158" s="282"/>
    </row>
    <row r="159" spans="1:23" ht="20">
      <c r="A159" s="287"/>
      <c r="B159" s="287"/>
      <c r="C159" s="288" t="s">
        <v>345</v>
      </c>
      <c r="D159" s="288"/>
      <c r="E159" s="282"/>
      <c r="F159" s="282"/>
      <c r="G159" s="282"/>
      <c r="H159" s="282"/>
      <c r="I159" s="282"/>
      <c r="J159" s="282"/>
      <c r="K159" s="282"/>
      <c r="L159" s="282"/>
      <c r="M159" s="282"/>
      <c r="N159" s="282"/>
      <c r="O159" s="282"/>
      <c r="P159" s="282"/>
      <c r="Q159" s="282"/>
      <c r="R159" s="282"/>
      <c r="S159" s="282"/>
      <c r="T159" s="282"/>
      <c r="U159" s="282"/>
      <c r="V159" s="282"/>
      <c r="W159" s="282"/>
    </row>
    <row r="160" spans="1:23" ht="20">
      <c r="A160" s="291" t="s">
        <v>881</v>
      </c>
      <c r="B160" s="291"/>
      <c r="C160" s="122" t="s">
        <v>882</v>
      </c>
      <c r="D160" s="122"/>
      <c r="E160" s="282"/>
      <c r="F160" s="282"/>
      <c r="G160" s="282"/>
      <c r="H160" s="282"/>
      <c r="I160" s="282"/>
      <c r="J160" s="282"/>
      <c r="K160" s="282"/>
      <c r="L160" s="282"/>
      <c r="M160" s="282"/>
      <c r="N160" s="282"/>
      <c r="O160" s="282"/>
      <c r="P160" s="282"/>
      <c r="Q160" s="282"/>
      <c r="R160" s="282"/>
      <c r="S160" s="282"/>
      <c r="T160" s="282"/>
      <c r="U160" s="282"/>
      <c r="V160" s="282"/>
      <c r="W160" s="282"/>
    </row>
    <row r="161" spans="1:23" ht="20">
      <c r="A161" s="291" t="s">
        <v>883</v>
      </c>
      <c r="B161" s="291"/>
      <c r="C161" s="122" t="s">
        <v>884</v>
      </c>
      <c r="D161" s="122"/>
      <c r="E161" s="282"/>
      <c r="F161" s="282"/>
      <c r="G161" s="282"/>
      <c r="H161" s="282"/>
      <c r="I161" s="282"/>
      <c r="J161" s="282"/>
      <c r="K161" s="282"/>
      <c r="L161" s="282"/>
      <c r="M161" s="282"/>
      <c r="N161" s="282"/>
      <c r="O161" s="282"/>
      <c r="P161" s="282"/>
      <c r="Q161" s="282"/>
      <c r="R161" s="282"/>
      <c r="S161" s="282"/>
      <c r="T161" s="282"/>
      <c r="U161" s="282"/>
      <c r="V161" s="282"/>
      <c r="W161" s="282"/>
    </row>
    <row r="162" spans="1:23" ht="20">
      <c r="A162" s="291" t="s">
        <v>885</v>
      </c>
      <c r="B162" s="291"/>
      <c r="C162" s="122" t="s">
        <v>886</v>
      </c>
      <c r="D162" s="122"/>
      <c r="E162" s="282"/>
      <c r="F162" s="282"/>
      <c r="G162" s="282"/>
      <c r="H162" s="282"/>
      <c r="I162" s="282"/>
      <c r="J162" s="282"/>
      <c r="K162" s="282"/>
      <c r="L162" s="282"/>
      <c r="M162" s="282"/>
      <c r="N162" s="282"/>
      <c r="O162" s="282"/>
      <c r="P162" s="282"/>
      <c r="Q162" s="282"/>
      <c r="R162" s="282"/>
      <c r="S162" s="282"/>
      <c r="T162" s="282"/>
      <c r="U162" s="282"/>
      <c r="V162" s="282"/>
      <c r="W162" s="282"/>
    </row>
    <row r="163" spans="1:23" ht="20">
      <c r="A163" s="292"/>
      <c r="B163" s="292"/>
      <c r="C163" s="293" t="s">
        <v>391</v>
      </c>
      <c r="D163" s="293"/>
      <c r="E163" s="282"/>
      <c r="F163" s="282"/>
      <c r="G163" s="282"/>
      <c r="H163" s="282"/>
      <c r="I163" s="282"/>
      <c r="J163" s="282"/>
      <c r="K163" s="282"/>
      <c r="L163" s="282"/>
      <c r="M163" s="282"/>
      <c r="N163" s="282"/>
      <c r="O163" s="282"/>
      <c r="P163" s="282"/>
      <c r="Q163" s="282"/>
      <c r="R163" s="282"/>
      <c r="S163" s="282"/>
      <c r="T163" s="282"/>
      <c r="U163" s="282"/>
      <c r="V163" s="282"/>
      <c r="W163" s="282"/>
    </row>
    <row r="164" spans="1:23" ht="20">
      <c r="A164" s="287"/>
      <c r="B164" s="287"/>
      <c r="C164" s="287" t="s">
        <v>887</v>
      </c>
      <c r="D164" s="287"/>
      <c r="E164" s="282"/>
      <c r="F164" s="282"/>
      <c r="G164" s="282"/>
      <c r="H164" s="282"/>
      <c r="I164" s="282"/>
      <c r="J164" s="282"/>
      <c r="K164" s="282"/>
      <c r="L164" s="282"/>
      <c r="M164" s="282"/>
      <c r="N164" s="282"/>
      <c r="O164" s="282"/>
      <c r="P164" s="282"/>
      <c r="Q164" s="282"/>
      <c r="R164" s="282"/>
      <c r="S164" s="282"/>
      <c r="T164" s="282"/>
      <c r="U164" s="282"/>
      <c r="V164" s="282"/>
      <c r="W164" s="282"/>
    </row>
    <row r="165" spans="1:23" ht="21.5">
      <c r="A165" s="297" t="s">
        <v>888</v>
      </c>
      <c r="B165" s="291"/>
      <c r="C165" s="291" t="s">
        <v>889</v>
      </c>
      <c r="D165" s="291"/>
      <c r="E165" s="282"/>
      <c r="F165" s="282"/>
      <c r="G165" s="282"/>
      <c r="H165" s="282"/>
      <c r="I165" s="282"/>
      <c r="J165" s="282"/>
      <c r="K165" s="282"/>
      <c r="L165" s="282"/>
      <c r="M165" s="282"/>
      <c r="N165" s="282"/>
      <c r="O165" s="282"/>
      <c r="P165" s="282"/>
      <c r="Q165" s="282"/>
      <c r="R165" s="282"/>
      <c r="S165" s="282"/>
      <c r="T165" s="282"/>
      <c r="U165" s="282"/>
      <c r="V165" s="282"/>
      <c r="W165" s="282"/>
    </row>
    <row r="166" spans="1:23" ht="21.5">
      <c r="A166" s="297" t="s">
        <v>888</v>
      </c>
      <c r="B166" s="291"/>
      <c r="C166" s="291" t="s">
        <v>890</v>
      </c>
      <c r="D166" s="291"/>
      <c r="E166" s="282"/>
      <c r="F166" s="282"/>
      <c r="G166" s="282"/>
      <c r="H166" s="282"/>
      <c r="I166" s="282"/>
      <c r="J166" s="282"/>
      <c r="K166" s="282"/>
      <c r="L166" s="282"/>
      <c r="M166" s="282"/>
      <c r="N166" s="282"/>
      <c r="O166" s="282"/>
      <c r="P166" s="282"/>
      <c r="Q166" s="282"/>
      <c r="R166" s="282"/>
      <c r="S166" s="282"/>
      <c r="T166" s="282"/>
      <c r="U166" s="282"/>
      <c r="V166" s="282"/>
      <c r="W166" s="282"/>
    </row>
    <row r="167" spans="1:23" ht="21.5">
      <c r="A167" s="297" t="s">
        <v>888</v>
      </c>
      <c r="B167" s="291"/>
      <c r="C167" s="291" t="s">
        <v>891</v>
      </c>
      <c r="D167" s="291"/>
      <c r="E167" s="282"/>
      <c r="F167" s="282"/>
      <c r="G167" s="282"/>
      <c r="H167" s="282"/>
      <c r="I167" s="282"/>
      <c r="J167" s="282"/>
      <c r="K167" s="282"/>
      <c r="L167" s="282"/>
      <c r="M167" s="282"/>
      <c r="N167" s="282"/>
      <c r="O167" s="282"/>
      <c r="P167" s="282"/>
      <c r="Q167" s="282"/>
      <c r="R167" s="282"/>
      <c r="S167" s="282"/>
      <c r="T167" s="282"/>
      <c r="U167" s="282"/>
      <c r="V167" s="282"/>
      <c r="W167" s="282"/>
    </row>
    <row r="168" spans="1:23" ht="21.5">
      <c r="A168" s="297" t="s">
        <v>888</v>
      </c>
      <c r="B168" s="291"/>
      <c r="C168" s="291" t="s">
        <v>892</v>
      </c>
      <c r="D168" s="291"/>
      <c r="E168" s="282"/>
      <c r="F168" s="282"/>
      <c r="G168" s="282"/>
      <c r="H168" s="282"/>
      <c r="I168" s="282"/>
      <c r="J168" s="282"/>
      <c r="K168" s="282"/>
      <c r="L168" s="282"/>
      <c r="M168" s="282"/>
      <c r="N168" s="282"/>
      <c r="O168" s="282"/>
      <c r="P168" s="282"/>
      <c r="Q168" s="282"/>
      <c r="R168" s="282"/>
      <c r="S168" s="282"/>
      <c r="T168" s="282"/>
      <c r="U168" s="282"/>
      <c r="V168" s="282"/>
      <c r="W168" s="282"/>
    </row>
    <row r="169" spans="1:23" ht="21.5">
      <c r="A169" s="297" t="s">
        <v>888</v>
      </c>
      <c r="B169" s="291"/>
      <c r="C169" s="291" t="s">
        <v>893</v>
      </c>
      <c r="D169" s="291"/>
      <c r="E169" s="282"/>
      <c r="F169" s="282"/>
      <c r="G169" s="282"/>
      <c r="H169" s="282"/>
      <c r="I169" s="282"/>
      <c r="J169" s="282"/>
      <c r="K169" s="282"/>
      <c r="L169" s="282"/>
      <c r="M169" s="282"/>
      <c r="N169" s="282"/>
      <c r="O169" s="282"/>
      <c r="P169" s="282"/>
      <c r="Q169" s="282"/>
      <c r="R169" s="282"/>
      <c r="S169" s="282"/>
      <c r="T169" s="282"/>
      <c r="U169" s="282"/>
      <c r="V169" s="282"/>
      <c r="W169" s="282"/>
    </row>
    <row r="170" spans="1:23" ht="20">
      <c r="A170" s="292"/>
      <c r="B170" s="292"/>
      <c r="C170" s="293" t="s">
        <v>433</v>
      </c>
      <c r="D170" s="293"/>
      <c r="E170" s="282"/>
      <c r="F170" s="282"/>
      <c r="G170" s="282"/>
      <c r="H170" s="282"/>
      <c r="I170" s="282"/>
      <c r="J170" s="282"/>
      <c r="K170" s="282"/>
      <c r="L170" s="282"/>
      <c r="M170" s="282"/>
      <c r="N170" s="282"/>
      <c r="O170" s="282"/>
      <c r="P170" s="282"/>
      <c r="Q170" s="282"/>
      <c r="R170" s="282"/>
      <c r="S170" s="282"/>
      <c r="T170" s="282"/>
      <c r="U170" s="282"/>
      <c r="V170" s="282"/>
      <c r="W170" s="282"/>
    </row>
    <row r="171" spans="1:23" ht="20">
      <c r="A171" s="287"/>
      <c r="B171" s="287"/>
      <c r="C171" s="288" t="s">
        <v>435</v>
      </c>
      <c r="D171" s="288"/>
      <c r="E171" s="282"/>
      <c r="F171" s="282"/>
      <c r="G171" s="282"/>
      <c r="H171" s="282"/>
      <c r="I171" s="282"/>
      <c r="J171" s="282"/>
      <c r="K171" s="282"/>
      <c r="L171" s="282"/>
      <c r="M171" s="282"/>
      <c r="N171" s="282"/>
      <c r="O171" s="282"/>
      <c r="P171" s="282"/>
      <c r="Q171" s="282"/>
      <c r="R171" s="282"/>
      <c r="S171" s="282"/>
      <c r="T171" s="282"/>
      <c r="U171" s="282"/>
      <c r="V171" s="282"/>
      <c r="W171" s="282"/>
    </row>
    <row r="172" spans="1:23" ht="20">
      <c r="A172" s="291" t="s">
        <v>436</v>
      </c>
      <c r="B172" s="291" t="s">
        <v>71</v>
      </c>
      <c r="C172" s="122" t="s">
        <v>438</v>
      </c>
      <c r="D172" s="122"/>
      <c r="E172" s="282"/>
      <c r="F172" s="282"/>
      <c r="G172" s="282"/>
      <c r="H172" s="282"/>
      <c r="I172" s="282"/>
      <c r="J172" s="282"/>
      <c r="K172" s="282"/>
      <c r="L172" s="282"/>
      <c r="M172" s="282"/>
      <c r="N172" s="282"/>
      <c r="O172" s="282"/>
      <c r="P172" s="282"/>
      <c r="Q172" s="282"/>
      <c r="R172" s="282"/>
      <c r="S172" s="282"/>
      <c r="T172" s="282"/>
      <c r="U172" s="282"/>
      <c r="V172" s="282"/>
      <c r="W172" s="282"/>
    </row>
    <row r="173" spans="1:23" ht="20">
      <c r="A173" s="292"/>
      <c r="B173" s="292"/>
      <c r="C173" s="293" t="s">
        <v>440</v>
      </c>
      <c r="D173" s="293"/>
      <c r="E173" s="282"/>
      <c r="F173" s="282"/>
      <c r="G173" s="282"/>
      <c r="H173" s="282"/>
      <c r="I173" s="282"/>
      <c r="J173" s="282"/>
      <c r="K173" s="282"/>
      <c r="L173" s="282"/>
      <c r="M173" s="282"/>
      <c r="N173" s="282"/>
      <c r="O173" s="282"/>
      <c r="P173" s="282"/>
      <c r="Q173" s="282"/>
      <c r="R173" s="282"/>
      <c r="S173" s="282"/>
      <c r="T173" s="282"/>
      <c r="U173" s="282"/>
      <c r="V173" s="282"/>
      <c r="W173" s="282"/>
    </row>
    <row r="174" spans="1:23" ht="20">
      <c r="A174" s="287"/>
      <c r="B174" s="287"/>
      <c r="C174" s="288" t="s">
        <v>894</v>
      </c>
      <c r="D174" s="288"/>
      <c r="E174" s="282"/>
      <c r="F174" s="282"/>
      <c r="G174" s="282"/>
      <c r="H174" s="282"/>
      <c r="I174" s="282"/>
      <c r="J174" s="282"/>
      <c r="K174" s="282"/>
      <c r="L174" s="282"/>
      <c r="M174" s="282"/>
      <c r="N174" s="282"/>
      <c r="O174" s="282"/>
      <c r="P174" s="282"/>
      <c r="Q174" s="282"/>
      <c r="R174" s="282"/>
      <c r="S174" s="282"/>
      <c r="T174" s="282"/>
      <c r="U174" s="282"/>
      <c r="V174" s="282"/>
      <c r="W174" s="282"/>
    </row>
    <row r="175" spans="1:23" ht="20">
      <c r="A175" s="151" t="s">
        <v>443</v>
      </c>
      <c r="B175" s="151" t="s">
        <v>71</v>
      </c>
      <c r="C175" s="299" t="s">
        <v>895</v>
      </c>
      <c r="D175" s="299"/>
      <c r="E175" s="282"/>
      <c r="F175" s="282"/>
      <c r="G175" s="282"/>
      <c r="H175" s="282"/>
      <c r="I175" s="282"/>
      <c r="J175" s="282"/>
      <c r="K175" s="282"/>
      <c r="L175" s="282"/>
      <c r="M175" s="282"/>
      <c r="N175" s="282"/>
      <c r="O175" s="282"/>
      <c r="P175" s="282"/>
      <c r="Q175" s="282"/>
      <c r="R175" s="282"/>
      <c r="S175" s="282"/>
      <c r="T175" s="282"/>
      <c r="U175" s="282"/>
      <c r="V175" s="282"/>
      <c r="W175" s="282"/>
    </row>
    <row r="176" spans="1:23" ht="20">
      <c r="A176" s="151" t="s">
        <v>443</v>
      </c>
      <c r="B176" s="151" t="s">
        <v>71</v>
      </c>
      <c r="C176" s="299" t="s">
        <v>447</v>
      </c>
      <c r="D176" s="299"/>
      <c r="E176" s="282"/>
      <c r="F176" s="282"/>
      <c r="G176" s="282"/>
      <c r="H176" s="282"/>
      <c r="I176" s="282"/>
      <c r="J176" s="282"/>
      <c r="K176" s="282"/>
      <c r="L176" s="282"/>
      <c r="M176" s="282"/>
      <c r="N176" s="282"/>
      <c r="O176" s="282"/>
      <c r="P176" s="282"/>
      <c r="Q176" s="282"/>
      <c r="R176" s="282"/>
      <c r="S176" s="282"/>
      <c r="T176" s="282"/>
      <c r="U176" s="282"/>
      <c r="V176" s="282"/>
      <c r="W176" s="282"/>
    </row>
    <row r="177" spans="1:23" ht="20">
      <c r="A177" s="151" t="s">
        <v>443</v>
      </c>
      <c r="B177" s="151" t="s">
        <v>71</v>
      </c>
      <c r="C177" s="299" t="s">
        <v>449</v>
      </c>
      <c r="D177" s="299"/>
      <c r="E177" s="282"/>
      <c r="F177" s="282"/>
      <c r="G177" s="282"/>
      <c r="H177" s="282"/>
      <c r="I177" s="282"/>
      <c r="J177" s="282"/>
      <c r="K177" s="282"/>
      <c r="L177" s="282"/>
      <c r="M177" s="282"/>
      <c r="N177" s="282"/>
      <c r="O177" s="282"/>
      <c r="P177" s="282"/>
      <c r="Q177" s="282"/>
      <c r="R177" s="282"/>
      <c r="S177" s="282"/>
      <c r="T177" s="282"/>
      <c r="U177" s="282"/>
      <c r="V177" s="282"/>
      <c r="W177" s="282"/>
    </row>
    <row r="178" spans="1:23" ht="20">
      <c r="A178" s="287"/>
      <c r="B178" s="287"/>
      <c r="C178" s="288" t="s">
        <v>454</v>
      </c>
      <c r="D178" s="288"/>
      <c r="E178" s="282"/>
      <c r="F178" s="282"/>
      <c r="G178" s="282"/>
      <c r="H178" s="282"/>
      <c r="I178" s="282"/>
      <c r="J178" s="282"/>
      <c r="K178" s="282"/>
      <c r="L178" s="282"/>
      <c r="M178" s="282"/>
      <c r="N178" s="282"/>
      <c r="O178" s="282"/>
      <c r="P178" s="282"/>
      <c r="Q178" s="282"/>
      <c r="R178" s="282"/>
      <c r="S178" s="282"/>
      <c r="T178" s="282"/>
      <c r="U178" s="282"/>
      <c r="V178" s="282"/>
      <c r="W178" s="282"/>
    </row>
    <row r="179" spans="1:23" ht="40">
      <c r="A179" s="290" t="s">
        <v>151</v>
      </c>
      <c r="B179" s="151" t="s">
        <v>71</v>
      </c>
      <c r="C179" s="122" t="str">
        <f>"Instalación de "&amp;C4</f>
        <v>Instalación de Modules LONGI LR5-72HGD-Bifacial - Panel Solar (655 W)</v>
      </c>
      <c r="D179" s="122" t="s">
        <v>896</v>
      </c>
      <c r="E179" s="282"/>
      <c r="F179" s="282"/>
      <c r="G179" s="282"/>
      <c r="H179" s="282"/>
      <c r="I179" s="282"/>
      <c r="J179" s="282"/>
      <c r="K179" s="282"/>
      <c r="L179" s="282"/>
      <c r="M179" s="282"/>
      <c r="N179" s="282"/>
      <c r="O179" s="282"/>
      <c r="P179" s="282"/>
      <c r="Q179" s="282"/>
      <c r="R179" s="282"/>
      <c r="S179" s="282"/>
      <c r="T179" s="282"/>
      <c r="U179" s="282"/>
      <c r="V179" s="282"/>
      <c r="W179" s="282"/>
    </row>
    <row r="180" spans="1:23" ht="40">
      <c r="A180" s="290" t="s">
        <v>151</v>
      </c>
      <c r="B180" s="151" t="s">
        <v>71</v>
      </c>
      <c r="C180" s="122" t="s">
        <v>897</v>
      </c>
      <c r="D180" s="122"/>
      <c r="E180" s="282"/>
      <c r="F180" s="282"/>
      <c r="G180" s="282"/>
      <c r="H180" s="282"/>
      <c r="I180" s="282"/>
      <c r="J180" s="282"/>
      <c r="K180" s="282"/>
      <c r="L180" s="282"/>
      <c r="M180" s="282"/>
      <c r="N180" s="282"/>
      <c r="O180" s="282"/>
      <c r="P180" s="282"/>
      <c r="Q180" s="282"/>
      <c r="R180" s="282"/>
      <c r="S180" s="282"/>
      <c r="T180" s="282"/>
      <c r="U180" s="282"/>
      <c r="V180" s="282"/>
      <c r="W180" s="282"/>
    </row>
    <row r="181" spans="1:23" ht="40">
      <c r="A181" s="290" t="s">
        <v>151</v>
      </c>
      <c r="B181" s="151" t="s">
        <v>71</v>
      </c>
      <c r="C181" s="122" t="s">
        <v>898</v>
      </c>
      <c r="D181" s="122"/>
      <c r="E181" s="282"/>
      <c r="F181" s="282"/>
      <c r="G181" s="282"/>
      <c r="H181" s="282"/>
      <c r="I181" s="282"/>
      <c r="J181" s="282"/>
      <c r="K181" s="282"/>
      <c r="L181" s="282"/>
      <c r="M181" s="282"/>
      <c r="N181" s="282"/>
      <c r="O181" s="282"/>
      <c r="P181" s="282"/>
      <c r="Q181" s="282"/>
      <c r="R181" s="282"/>
      <c r="S181" s="282"/>
      <c r="T181" s="282"/>
      <c r="U181" s="282"/>
      <c r="V181" s="282"/>
      <c r="W181" s="282"/>
    </row>
    <row r="182" spans="1:23" ht="40">
      <c r="A182" s="290" t="s">
        <v>151</v>
      </c>
      <c r="B182" s="151"/>
      <c r="C182" s="122" t="s">
        <v>463</v>
      </c>
      <c r="D182" s="122"/>
      <c r="E182" s="282"/>
      <c r="F182" s="282"/>
      <c r="G182" s="282"/>
      <c r="H182" s="282"/>
      <c r="I182" s="282"/>
      <c r="J182" s="282"/>
      <c r="K182" s="282"/>
      <c r="L182" s="282"/>
      <c r="M182" s="282"/>
      <c r="N182" s="282"/>
      <c r="O182" s="282"/>
      <c r="P182" s="282"/>
      <c r="Q182" s="282"/>
      <c r="R182" s="282"/>
      <c r="S182" s="282"/>
      <c r="T182" s="282"/>
      <c r="U182" s="282"/>
      <c r="V182" s="282"/>
      <c r="W182" s="282"/>
    </row>
    <row r="183" spans="1:23" ht="40">
      <c r="A183" s="290" t="s">
        <v>151</v>
      </c>
      <c r="B183" s="151" t="s">
        <v>71</v>
      </c>
      <c r="C183" s="122" t="s">
        <v>466</v>
      </c>
      <c r="D183" s="122"/>
      <c r="E183" s="282"/>
      <c r="F183" s="282"/>
      <c r="G183" s="282"/>
      <c r="H183" s="282"/>
      <c r="I183" s="282"/>
      <c r="J183" s="282"/>
      <c r="K183" s="282"/>
      <c r="L183" s="282"/>
      <c r="M183" s="282"/>
      <c r="N183" s="282"/>
      <c r="O183" s="282"/>
      <c r="P183" s="282"/>
      <c r="Q183" s="282"/>
      <c r="R183" s="282"/>
      <c r="S183" s="282"/>
      <c r="T183" s="282"/>
      <c r="U183" s="282"/>
      <c r="V183" s="282"/>
      <c r="W183" s="282"/>
    </row>
    <row r="184" spans="1:23" ht="40">
      <c r="A184" s="290" t="s">
        <v>151</v>
      </c>
      <c r="B184" s="151" t="s">
        <v>71</v>
      </c>
      <c r="C184" s="122" t="s">
        <v>469</v>
      </c>
      <c r="D184" s="122"/>
      <c r="E184" s="282"/>
      <c r="F184" s="282"/>
      <c r="G184" s="282"/>
      <c r="H184" s="282"/>
      <c r="I184" s="282"/>
      <c r="J184" s="282"/>
      <c r="K184" s="282"/>
      <c r="L184" s="282"/>
      <c r="M184" s="282"/>
      <c r="N184" s="282"/>
      <c r="O184" s="282"/>
      <c r="P184" s="282"/>
      <c r="Q184" s="282"/>
      <c r="R184" s="282"/>
      <c r="S184" s="282"/>
      <c r="T184" s="282"/>
      <c r="U184" s="282"/>
      <c r="V184" s="282"/>
      <c r="W184" s="282"/>
    </row>
    <row r="185" spans="1:23" ht="40">
      <c r="A185" s="290" t="s">
        <v>151</v>
      </c>
      <c r="B185" s="151" t="s">
        <v>71</v>
      </c>
      <c r="C185" s="122" t="s">
        <v>472</v>
      </c>
      <c r="D185" s="122"/>
      <c r="E185" s="282"/>
      <c r="F185" s="282"/>
      <c r="G185" s="282"/>
      <c r="H185" s="282"/>
      <c r="I185" s="282"/>
      <c r="J185" s="282"/>
      <c r="K185" s="282"/>
      <c r="L185" s="282"/>
      <c r="M185" s="282"/>
      <c r="N185" s="282"/>
      <c r="O185" s="282"/>
      <c r="P185" s="282"/>
      <c r="Q185" s="282"/>
      <c r="R185" s="282"/>
      <c r="S185" s="282"/>
      <c r="T185" s="282"/>
      <c r="U185" s="282"/>
      <c r="V185" s="282"/>
      <c r="W185" s="282"/>
    </row>
    <row r="186" spans="1:23" ht="40">
      <c r="A186" s="290" t="s">
        <v>151</v>
      </c>
      <c r="B186" s="151" t="s">
        <v>71</v>
      </c>
      <c r="C186" s="122" t="s">
        <v>475</v>
      </c>
      <c r="D186" s="122"/>
      <c r="E186" s="282"/>
      <c r="F186" s="282"/>
      <c r="G186" s="282"/>
      <c r="H186" s="282"/>
      <c r="I186" s="282"/>
      <c r="J186" s="282"/>
      <c r="K186" s="282"/>
      <c r="L186" s="282"/>
      <c r="M186" s="282"/>
      <c r="N186" s="282"/>
      <c r="O186" s="282"/>
      <c r="P186" s="282"/>
      <c r="Q186" s="282"/>
      <c r="R186" s="282"/>
      <c r="S186" s="282"/>
      <c r="T186" s="282"/>
      <c r="U186" s="282"/>
      <c r="V186" s="282"/>
      <c r="W186" s="282"/>
    </row>
    <row r="187" spans="1:23" ht="20">
      <c r="A187" s="287"/>
      <c r="B187" s="287"/>
      <c r="C187" s="288" t="s">
        <v>477</v>
      </c>
      <c r="D187" s="288"/>
      <c r="E187" s="282"/>
      <c r="F187" s="282"/>
      <c r="G187" s="282"/>
      <c r="H187" s="282"/>
      <c r="I187" s="282"/>
      <c r="J187" s="282"/>
      <c r="K187" s="282"/>
      <c r="L187" s="282"/>
      <c r="M187" s="282"/>
      <c r="N187" s="282"/>
      <c r="O187" s="282"/>
      <c r="P187" s="282"/>
      <c r="Q187" s="282"/>
      <c r="R187" s="282"/>
      <c r="S187" s="282"/>
      <c r="T187" s="282"/>
      <c r="U187" s="282"/>
      <c r="V187" s="282"/>
      <c r="W187" s="282"/>
    </row>
    <row r="188" spans="1:23" ht="40">
      <c r="A188" s="151" t="s">
        <v>478</v>
      </c>
      <c r="B188" s="151"/>
      <c r="C188" s="122" t="s">
        <v>480</v>
      </c>
      <c r="D188" s="122"/>
      <c r="E188" s="282"/>
      <c r="F188" s="282"/>
      <c r="G188" s="282"/>
      <c r="H188" s="282"/>
      <c r="I188" s="282"/>
      <c r="J188" s="282"/>
      <c r="K188" s="282"/>
      <c r="L188" s="282"/>
      <c r="M188" s="282"/>
      <c r="N188" s="282"/>
      <c r="O188" s="282"/>
      <c r="P188" s="282"/>
      <c r="Q188" s="282"/>
      <c r="R188" s="282"/>
      <c r="S188" s="282"/>
      <c r="T188" s="282"/>
      <c r="U188" s="282"/>
      <c r="V188" s="282"/>
      <c r="W188" s="282"/>
    </row>
    <row r="189" spans="1:23" ht="20">
      <c r="A189" s="151" t="s">
        <v>481</v>
      </c>
      <c r="B189" s="151"/>
      <c r="C189" s="122" t="s">
        <v>483</v>
      </c>
      <c r="D189" s="122"/>
      <c r="E189" s="282"/>
      <c r="F189" s="282"/>
      <c r="G189" s="282"/>
      <c r="H189" s="282"/>
      <c r="I189" s="282"/>
      <c r="J189" s="282"/>
      <c r="K189" s="282"/>
      <c r="L189" s="282"/>
      <c r="M189" s="282"/>
      <c r="N189" s="282"/>
      <c r="O189" s="282"/>
      <c r="P189" s="282"/>
      <c r="Q189" s="282"/>
      <c r="R189" s="282"/>
      <c r="S189" s="282"/>
      <c r="T189" s="282"/>
      <c r="U189" s="282"/>
      <c r="V189" s="282"/>
      <c r="W189" s="282"/>
    </row>
    <row r="190" spans="1:23" ht="20">
      <c r="A190" s="151" t="s">
        <v>484</v>
      </c>
      <c r="B190" s="151"/>
      <c r="C190" s="122" t="s">
        <v>486</v>
      </c>
      <c r="D190" s="122"/>
      <c r="E190" s="282"/>
      <c r="F190" s="282"/>
      <c r="G190" s="282"/>
      <c r="H190" s="282"/>
      <c r="I190" s="282"/>
      <c r="J190" s="282"/>
      <c r="K190" s="282"/>
      <c r="L190" s="282"/>
      <c r="M190" s="282"/>
      <c r="N190" s="282"/>
      <c r="O190" s="282"/>
      <c r="P190" s="282"/>
      <c r="Q190" s="282"/>
      <c r="R190" s="282"/>
      <c r="S190" s="282"/>
      <c r="T190" s="282"/>
      <c r="U190" s="282"/>
      <c r="V190" s="282"/>
      <c r="W190" s="282"/>
    </row>
    <row r="191" spans="1:23" ht="20">
      <c r="A191" s="151" t="s">
        <v>487</v>
      </c>
      <c r="B191" s="151"/>
      <c r="C191" s="122" t="s">
        <v>489</v>
      </c>
      <c r="D191" s="122"/>
      <c r="E191" s="282"/>
      <c r="F191" s="282"/>
      <c r="G191" s="282"/>
      <c r="H191" s="282"/>
      <c r="I191" s="282"/>
      <c r="J191" s="282"/>
      <c r="K191" s="282"/>
      <c r="L191" s="282"/>
      <c r="M191" s="282"/>
      <c r="N191" s="282"/>
      <c r="O191" s="282"/>
      <c r="P191" s="282"/>
      <c r="Q191" s="282"/>
      <c r="R191" s="282"/>
      <c r="S191" s="282"/>
      <c r="T191" s="282"/>
      <c r="U191" s="282"/>
      <c r="V191" s="282"/>
      <c r="W191" s="282"/>
    </row>
    <row r="192" spans="1:23" ht="20">
      <c r="A192" s="151" t="s">
        <v>490</v>
      </c>
      <c r="B192" s="151"/>
      <c r="C192" s="122" t="s">
        <v>492</v>
      </c>
      <c r="D192" s="122"/>
      <c r="E192" s="282"/>
      <c r="F192" s="282"/>
      <c r="G192" s="282"/>
      <c r="H192" s="282"/>
      <c r="I192" s="282"/>
      <c r="J192" s="282"/>
      <c r="K192" s="282"/>
      <c r="L192" s="282"/>
      <c r="M192" s="282"/>
      <c r="N192" s="282"/>
      <c r="O192" s="282"/>
      <c r="P192" s="282"/>
      <c r="Q192" s="282"/>
      <c r="R192" s="282"/>
      <c r="S192" s="282"/>
      <c r="T192" s="282"/>
      <c r="U192" s="282"/>
      <c r="V192" s="282"/>
      <c r="W192" s="282"/>
    </row>
    <row r="193" spans="1:23" ht="20">
      <c r="A193" s="151" t="s">
        <v>493</v>
      </c>
      <c r="B193" s="151"/>
      <c r="C193" s="122" t="s">
        <v>495</v>
      </c>
      <c r="D193" s="122"/>
      <c r="E193" s="282"/>
      <c r="F193" s="282"/>
      <c r="G193" s="282"/>
      <c r="H193" s="282"/>
      <c r="I193" s="282"/>
      <c r="J193" s="282"/>
      <c r="K193" s="282"/>
      <c r="L193" s="282"/>
      <c r="M193" s="282"/>
      <c r="N193" s="282"/>
      <c r="O193" s="282"/>
      <c r="P193" s="282"/>
      <c r="Q193" s="282"/>
      <c r="R193" s="282"/>
      <c r="S193" s="282"/>
      <c r="T193" s="282"/>
      <c r="U193" s="282"/>
      <c r="V193" s="282"/>
      <c r="W193" s="282"/>
    </row>
    <row r="194" spans="1:23" ht="40">
      <c r="A194" s="290" t="s">
        <v>151</v>
      </c>
      <c r="B194" s="151"/>
      <c r="C194" s="122" t="s">
        <v>497</v>
      </c>
      <c r="D194" s="122"/>
      <c r="E194" s="282"/>
      <c r="F194" s="282"/>
      <c r="G194" s="282"/>
      <c r="H194" s="282"/>
      <c r="I194" s="282"/>
      <c r="J194" s="282"/>
      <c r="K194" s="282"/>
      <c r="L194" s="282"/>
      <c r="M194" s="282"/>
      <c r="N194" s="282"/>
      <c r="O194" s="282"/>
      <c r="P194" s="282"/>
      <c r="Q194" s="282"/>
      <c r="R194" s="282"/>
      <c r="S194" s="282"/>
      <c r="T194" s="282"/>
      <c r="U194" s="282"/>
      <c r="V194" s="282"/>
      <c r="W194" s="282"/>
    </row>
    <row r="195" spans="1:23" ht="40">
      <c r="A195" s="151" t="s">
        <v>464</v>
      </c>
      <c r="B195" s="151"/>
      <c r="C195" s="122" t="s">
        <v>500</v>
      </c>
      <c r="D195" s="122"/>
      <c r="E195" s="282"/>
      <c r="F195" s="282"/>
      <c r="G195" s="282"/>
      <c r="H195" s="282"/>
      <c r="I195" s="282"/>
      <c r="J195" s="282"/>
      <c r="K195" s="282"/>
      <c r="L195" s="282"/>
      <c r="M195" s="282"/>
      <c r="N195" s="282"/>
      <c r="O195" s="282"/>
      <c r="P195" s="282"/>
      <c r="Q195" s="282"/>
      <c r="R195" s="282"/>
      <c r="S195" s="282"/>
      <c r="T195" s="282"/>
      <c r="U195" s="282"/>
      <c r="V195" s="282"/>
      <c r="W195" s="282"/>
    </row>
    <row r="196" spans="1:23" ht="40">
      <c r="A196" s="290" t="s">
        <v>151</v>
      </c>
      <c r="B196" s="151"/>
      <c r="C196" s="122" t="s">
        <v>502</v>
      </c>
      <c r="D196" s="122"/>
      <c r="E196" s="282"/>
      <c r="F196" s="282"/>
      <c r="G196" s="282"/>
      <c r="H196" s="282"/>
      <c r="I196" s="282"/>
      <c r="J196" s="282"/>
      <c r="K196" s="282"/>
      <c r="L196" s="282"/>
      <c r="M196" s="282"/>
      <c r="N196" s="282"/>
      <c r="O196" s="282"/>
      <c r="P196" s="282"/>
      <c r="Q196" s="282"/>
      <c r="R196" s="282"/>
      <c r="S196" s="282"/>
      <c r="T196" s="282"/>
      <c r="U196" s="282"/>
      <c r="V196" s="282"/>
      <c r="W196" s="282"/>
    </row>
    <row r="197" spans="1:23" ht="20">
      <c r="A197" s="151" t="s">
        <v>899</v>
      </c>
      <c r="B197" s="151"/>
      <c r="C197" s="122" t="s">
        <v>505</v>
      </c>
      <c r="D197" s="122"/>
      <c r="E197" s="282"/>
      <c r="F197" s="282"/>
      <c r="G197" s="282"/>
      <c r="H197" s="282"/>
      <c r="I197" s="282"/>
      <c r="J197" s="282"/>
      <c r="K197" s="282"/>
      <c r="L197" s="282"/>
      <c r="M197" s="282"/>
      <c r="N197" s="282"/>
      <c r="O197" s="282"/>
      <c r="P197" s="282"/>
      <c r="Q197" s="282"/>
      <c r="R197" s="282"/>
      <c r="S197" s="282"/>
      <c r="T197" s="282"/>
      <c r="U197" s="282"/>
      <c r="V197" s="282"/>
      <c r="W197" s="282"/>
    </row>
    <row r="198" spans="1:23" ht="40">
      <c r="A198" s="151" t="s">
        <v>563</v>
      </c>
      <c r="B198" s="151"/>
      <c r="C198" s="122" t="s">
        <v>565</v>
      </c>
      <c r="D198" s="122"/>
      <c r="E198" s="282"/>
      <c r="F198" s="282"/>
      <c r="G198" s="282"/>
      <c r="H198" s="282"/>
      <c r="I198" s="282"/>
      <c r="J198" s="282"/>
      <c r="K198" s="282"/>
      <c r="L198" s="282"/>
      <c r="M198" s="282"/>
      <c r="N198" s="282"/>
      <c r="O198" s="282"/>
      <c r="P198" s="282"/>
      <c r="Q198" s="282"/>
      <c r="R198" s="282"/>
      <c r="S198" s="282"/>
      <c r="T198" s="282"/>
      <c r="U198" s="282"/>
      <c r="V198" s="282"/>
      <c r="W198" s="282"/>
    </row>
    <row r="199" spans="1:23" ht="20">
      <c r="A199" s="151" t="s">
        <v>503</v>
      </c>
      <c r="B199" s="151"/>
      <c r="C199" s="122" t="s">
        <v>900</v>
      </c>
      <c r="D199" s="122"/>
      <c r="E199" s="282"/>
      <c r="F199" s="282"/>
      <c r="G199" s="282"/>
      <c r="H199" s="282"/>
      <c r="I199" s="282"/>
      <c r="J199" s="282"/>
      <c r="K199" s="282"/>
      <c r="L199" s="282"/>
      <c r="M199" s="282"/>
      <c r="N199" s="282"/>
      <c r="O199" s="282"/>
      <c r="P199" s="282"/>
      <c r="Q199" s="282"/>
      <c r="R199" s="282"/>
      <c r="S199" s="282"/>
      <c r="T199" s="282"/>
      <c r="U199" s="282"/>
      <c r="V199" s="282"/>
      <c r="W199" s="282"/>
    </row>
    <row r="200" spans="1:23" ht="20">
      <c r="A200" s="291" t="s">
        <v>507</v>
      </c>
      <c r="B200" s="291"/>
      <c r="C200" s="122" t="s">
        <v>508</v>
      </c>
      <c r="D200" s="122"/>
      <c r="E200" s="282"/>
      <c r="F200" s="282"/>
      <c r="G200" s="282"/>
      <c r="H200" s="282"/>
      <c r="I200" s="282"/>
      <c r="J200" s="282"/>
      <c r="K200" s="282"/>
      <c r="L200" s="282"/>
      <c r="M200" s="282"/>
      <c r="N200" s="282"/>
      <c r="O200" s="282"/>
      <c r="P200" s="282"/>
      <c r="Q200" s="282"/>
      <c r="R200" s="282"/>
      <c r="S200" s="282"/>
      <c r="T200" s="282"/>
      <c r="U200" s="282"/>
      <c r="V200" s="282"/>
      <c r="W200" s="282"/>
    </row>
    <row r="201" spans="1:23" ht="20">
      <c r="A201" s="292"/>
      <c r="B201" s="292"/>
      <c r="C201" s="293" t="s">
        <v>510</v>
      </c>
      <c r="D201" s="293"/>
      <c r="E201" s="282"/>
      <c r="F201" s="282"/>
      <c r="G201" s="282"/>
      <c r="H201" s="282"/>
      <c r="I201" s="282"/>
      <c r="J201" s="282"/>
      <c r="K201" s="282"/>
      <c r="L201" s="282"/>
      <c r="M201" s="282"/>
      <c r="N201" s="282"/>
      <c r="O201" s="282"/>
      <c r="P201" s="282"/>
      <c r="Q201" s="282"/>
      <c r="R201" s="282"/>
      <c r="S201" s="282"/>
      <c r="T201" s="282"/>
      <c r="U201" s="282"/>
      <c r="V201" s="282"/>
      <c r="W201" s="282"/>
    </row>
    <row r="202" spans="1:23" ht="20">
      <c r="A202" s="291" t="s">
        <v>511</v>
      </c>
      <c r="B202" s="291" t="s">
        <v>71</v>
      </c>
      <c r="C202" s="122" t="s">
        <v>513</v>
      </c>
      <c r="D202" s="122"/>
      <c r="E202" s="282"/>
      <c r="F202" s="282"/>
      <c r="G202" s="282"/>
      <c r="H202" s="282"/>
      <c r="I202" s="282"/>
      <c r="J202" s="282"/>
      <c r="K202" s="282"/>
      <c r="L202" s="282"/>
      <c r="M202" s="282"/>
      <c r="N202" s="282"/>
      <c r="O202" s="282"/>
      <c r="P202" s="282"/>
      <c r="Q202" s="282"/>
      <c r="R202" s="282"/>
      <c r="S202" s="282"/>
      <c r="T202" s="282"/>
      <c r="U202" s="282"/>
      <c r="V202" s="282"/>
      <c r="W202" s="282"/>
    </row>
    <row r="203" spans="1:23" ht="40">
      <c r="A203" s="290" t="s">
        <v>151</v>
      </c>
      <c r="B203" s="291" t="s">
        <v>71</v>
      </c>
      <c r="C203" s="122" t="s">
        <v>515</v>
      </c>
      <c r="D203" s="122"/>
      <c r="E203" s="282"/>
      <c r="F203" s="282"/>
      <c r="G203" s="282"/>
      <c r="H203" s="282"/>
      <c r="I203" s="282"/>
      <c r="J203" s="282"/>
      <c r="K203" s="282"/>
      <c r="L203" s="282"/>
      <c r="M203" s="282"/>
      <c r="N203" s="282"/>
      <c r="O203" s="282"/>
      <c r="P203" s="282"/>
      <c r="Q203" s="282"/>
      <c r="R203" s="282"/>
      <c r="S203" s="282"/>
      <c r="T203" s="282"/>
      <c r="U203" s="282"/>
      <c r="V203" s="282"/>
      <c r="W203" s="282"/>
    </row>
    <row r="204" spans="1:23" ht="40">
      <c r="A204" s="290" t="s">
        <v>151</v>
      </c>
      <c r="B204" s="291" t="s">
        <v>71</v>
      </c>
      <c r="C204" s="122" t="s">
        <v>517</v>
      </c>
      <c r="D204" s="122"/>
      <c r="E204" s="282"/>
      <c r="F204" s="282"/>
      <c r="G204" s="282"/>
      <c r="H204" s="282"/>
      <c r="I204" s="282"/>
      <c r="J204" s="282"/>
      <c r="K204" s="282"/>
      <c r="L204" s="282"/>
      <c r="M204" s="282"/>
      <c r="N204" s="282"/>
      <c r="O204" s="282"/>
      <c r="P204" s="282"/>
      <c r="Q204" s="282"/>
      <c r="R204" s="282"/>
      <c r="S204" s="282"/>
      <c r="T204" s="282"/>
      <c r="U204" s="282"/>
      <c r="V204" s="282"/>
      <c r="W204" s="282"/>
    </row>
    <row r="205" spans="1:23" ht="40">
      <c r="A205" s="290" t="s">
        <v>151</v>
      </c>
      <c r="B205" s="291" t="s">
        <v>71</v>
      </c>
      <c r="C205" s="122" t="s">
        <v>519</v>
      </c>
      <c r="D205" s="122"/>
      <c r="E205" s="282"/>
      <c r="F205" s="282"/>
      <c r="G205" s="282"/>
      <c r="H205" s="282"/>
      <c r="I205" s="282"/>
      <c r="J205" s="282"/>
      <c r="K205" s="282"/>
      <c r="L205" s="282"/>
      <c r="M205" s="282"/>
      <c r="N205" s="282"/>
      <c r="O205" s="282"/>
      <c r="P205" s="282"/>
      <c r="Q205" s="282"/>
      <c r="R205" s="282"/>
      <c r="S205" s="282"/>
      <c r="T205" s="282"/>
      <c r="U205" s="282"/>
      <c r="V205" s="282"/>
      <c r="W205" s="282"/>
    </row>
    <row r="206" spans="1:23" ht="40">
      <c r="A206" s="290" t="s">
        <v>151</v>
      </c>
      <c r="B206" s="291" t="s">
        <v>71</v>
      </c>
      <c r="C206" s="122" t="s">
        <v>521</v>
      </c>
      <c r="D206" s="122"/>
      <c r="E206" s="282"/>
      <c r="F206" s="282"/>
      <c r="G206" s="282"/>
      <c r="H206" s="282"/>
      <c r="I206" s="282"/>
      <c r="J206" s="282"/>
      <c r="K206" s="282"/>
      <c r="L206" s="282"/>
      <c r="M206" s="282"/>
      <c r="N206" s="282"/>
      <c r="O206" s="282"/>
      <c r="P206" s="282"/>
      <c r="Q206" s="282"/>
      <c r="R206" s="282"/>
      <c r="S206" s="282"/>
      <c r="T206" s="282"/>
      <c r="U206" s="282"/>
      <c r="V206" s="282"/>
      <c r="W206" s="282"/>
    </row>
    <row r="207" spans="1:23" ht="40">
      <c r="A207" s="290" t="s">
        <v>151</v>
      </c>
      <c r="B207" s="291" t="s">
        <v>71</v>
      </c>
      <c r="C207" s="122" t="s">
        <v>523</v>
      </c>
      <c r="D207" s="122"/>
      <c r="E207" s="282"/>
      <c r="F207" s="282"/>
      <c r="G207" s="282"/>
      <c r="H207" s="282"/>
      <c r="I207" s="282"/>
      <c r="J207" s="282"/>
      <c r="K207" s="282"/>
      <c r="L207" s="282"/>
      <c r="M207" s="282"/>
      <c r="N207" s="282"/>
      <c r="O207" s="282"/>
      <c r="P207" s="282"/>
      <c r="Q207" s="282"/>
      <c r="R207" s="282"/>
      <c r="S207" s="282"/>
      <c r="T207" s="282"/>
      <c r="U207" s="282"/>
      <c r="V207" s="282"/>
      <c r="W207" s="282"/>
    </row>
    <row r="208" spans="1:23" ht="40">
      <c r="A208" s="290" t="s">
        <v>151</v>
      </c>
      <c r="B208" s="291"/>
      <c r="C208" s="122" t="s">
        <v>525</v>
      </c>
      <c r="D208" s="122"/>
      <c r="E208" s="282"/>
      <c r="F208" s="282"/>
      <c r="G208" s="282"/>
      <c r="H208" s="282"/>
      <c r="I208" s="282"/>
      <c r="J208" s="282"/>
      <c r="K208" s="282"/>
      <c r="L208" s="282"/>
      <c r="M208" s="282"/>
      <c r="N208" s="282"/>
      <c r="O208" s="282"/>
      <c r="P208" s="282"/>
      <c r="Q208" s="282"/>
      <c r="R208" s="282"/>
      <c r="S208" s="282"/>
      <c r="T208" s="282"/>
      <c r="U208" s="282"/>
      <c r="V208" s="282"/>
      <c r="W208" s="282"/>
    </row>
    <row r="209" spans="1:23" ht="40">
      <c r="A209" s="290" t="s">
        <v>151</v>
      </c>
      <c r="B209" s="291"/>
      <c r="C209" s="122" t="s">
        <v>527</v>
      </c>
      <c r="D209" s="122"/>
      <c r="E209" s="282"/>
      <c r="F209" s="282"/>
      <c r="G209" s="282"/>
      <c r="H209" s="282"/>
      <c r="I209" s="282"/>
      <c r="J209" s="282"/>
      <c r="K209" s="282"/>
      <c r="L209" s="282"/>
      <c r="M209" s="282"/>
      <c r="N209" s="282"/>
      <c r="O209" s="282"/>
      <c r="P209" s="282"/>
      <c r="Q209" s="282"/>
      <c r="R209" s="282"/>
      <c r="S209" s="282"/>
      <c r="T209" s="282"/>
      <c r="U209" s="282"/>
      <c r="V209" s="282"/>
      <c r="W209" s="282"/>
    </row>
    <row r="210" spans="1:23" ht="40">
      <c r="A210" s="290" t="s">
        <v>151</v>
      </c>
      <c r="B210" s="291" t="s">
        <v>71</v>
      </c>
      <c r="C210" s="122" t="s">
        <v>529</v>
      </c>
      <c r="D210" s="122"/>
      <c r="E210" s="282"/>
      <c r="F210" s="282"/>
      <c r="G210" s="282"/>
      <c r="H210" s="282"/>
      <c r="I210" s="282"/>
      <c r="J210" s="282"/>
      <c r="K210" s="282"/>
      <c r="L210" s="282"/>
      <c r="M210" s="282"/>
      <c r="N210" s="282"/>
      <c r="O210" s="282"/>
      <c r="P210" s="282"/>
      <c r="Q210" s="282"/>
      <c r="R210" s="282"/>
      <c r="S210" s="282"/>
      <c r="T210" s="282"/>
      <c r="U210" s="282"/>
      <c r="V210" s="282"/>
      <c r="W210" s="282"/>
    </row>
    <row r="211" spans="1:23" ht="40">
      <c r="A211" s="290" t="s">
        <v>151</v>
      </c>
      <c r="B211" s="291" t="s">
        <v>71</v>
      </c>
      <c r="C211" s="122" t="s">
        <v>531</v>
      </c>
      <c r="D211" s="122"/>
      <c r="E211" s="282"/>
      <c r="F211" s="282"/>
      <c r="G211" s="282"/>
      <c r="H211" s="282"/>
      <c r="I211" s="282"/>
      <c r="J211" s="282"/>
      <c r="K211" s="282"/>
      <c r="L211" s="282"/>
      <c r="M211" s="282"/>
      <c r="N211" s="282"/>
      <c r="O211" s="282"/>
      <c r="P211" s="282"/>
      <c r="Q211" s="282"/>
      <c r="R211" s="282"/>
      <c r="S211" s="282"/>
      <c r="T211" s="282"/>
      <c r="U211" s="282"/>
      <c r="V211" s="282"/>
      <c r="W211" s="282"/>
    </row>
    <row r="212" spans="1:23" ht="40">
      <c r="A212" s="290" t="s">
        <v>151</v>
      </c>
      <c r="B212" s="291"/>
      <c r="C212" s="122" t="s">
        <v>533</v>
      </c>
      <c r="D212" s="122"/>
      <c r="E212" s="282"/>
      <c r="F212" s="282"/>
      <c r="G212" s="282"/>
      <c r="H212" s="282"/>
      <c r="I212" s="282"/>
      <c r="J212" s="282"/>
      <c r="K212" s="282"/>
      <c r="L212" s="282"/>
      <c r="M212" s="282"/>
      <c r="N212" s="282"/>
      <c r="O212" s="282"/>
      <c r="P212" s="282"/>
      <c r="Q212" s="282"/>
      <c r="R212" s="282"/>
      <c r="S212" s="282"/>
      <c r="T212" s="282"/>
      <c r="U212" s="282"/>
      <c r="V212" s="282"/>
      <c r="W212" s="282"/>
    </row>
    <row r="213" spans="1:23" ht="40">
      <c r="A213" s="290" t="s">
        <v>151</v>
      </c>
      <c r="B213" s="291"/>
      <c r="C213" s="122" t="s">
        <v>535</v>
      </c>
      <c r="D213" s="122"/>
      <c r="E213" s="282"/>
      <c r="F213" s="282"/>
      <c r="G213" s="282"/>
      <c r="H213" s="282"/>
      <c r="I213" s="282"/>
      <c r="J213" s="282"/>
      <c r="K213" s="282"/>
      <c r="L213" s="282"/>
      <c r="M213" s="282"/>
      <c r="N213" s="282"/>
      <c r="O213" s="282"/>
      <c r="P213" s="282"/>
      <c r="Q213" s="282"/>
      <c r="R213" s="282"/>
      <c r="S213" s="282"/>
      <c r="T213" s="282"/>
      <c r="U213" s="282"/>
      <c r="V213" s="282"/>
      <c r="W213" s="282"/>
    </row>
    <row r="214" spans="1:23" ht="40">
      <c r="A214" s="290" t="s">
        <v>151</v>
      </c>
      <c r="B214" s="298"/>
      <c r="C214" s="145" t="s">
        <v>39</v>
      </c>
      <c r="D214" s="145"/>
      <c r="E214" s="282"/>
      <c r="F214" s="282"/>
      <c r="G214" s="282"/>
      <c r="H214" s="282"/>
      <c r="I214" s="282"/>
      <c r="J214" s="282"/>
      <c r="K214" s="282"/>
      <c r="L214" s="282"/>
      <c r="M214" s="282"/>
      <c r="N214" s="282"/>
      <c r="O214" s="282"/>
      <c r="P214" s="282"/>
      <c r="Q214" s="282"/>
      <c r="R214" s="282"/>
      <c r="S214" s="282"/>
      <c r="T214" s="282"/>
      <c r="U214" s="282"/>
      <c r="V214" s="282"/>
      <c r="W214" s="282"/>
    </row>
    <row r="215" spans="1:23" ht="40">
      <c r="A215" s="290" t="s">
        <v>151</v>
      </c>
      <c r="B215" s="291"/>
      <c r="C215" s="122" t="s">
        <v>42</v>
      </c>
      <c r="D215" s="122"/>
      <c r="E215" s="282"/>
      <c r="F215" s="282"/>
      <c r="G215" s="282"/>
      <c r="H215" s="282"/>
      <c r="I215" s="282"/>
      <c r="J215" s="282"/>
      <c r="K215" s="282"/>
      <c r="L215" s="282"/>
      <c r="M215" s="282"/>
      <c r="N215" s="282"/>
      <c r="O215" s="282"/>
      <c r="P215" s="282"/>
      <c r="Q215" s="282"/>
      <c r="R215" s="282"/>
      <c r="S215" s="282"/>
      <c r="T215" s="282"/>
      <c r="U215" s="282"/>
      <c r="V215" s="282"/>
      <c r="W215" s="282"/>
    </row>
    <row r="216" spans="1:23" ht="20">
      <c r="A216" s="292"/>
      <c r="B216" s="292"/>
      <c r="C216" s="293" t="s">
        <v>538</v>
      </c>
      <c r="D216" s="293"/>
      <c r="E216" s="282"/>
      <c r="F216" s="282"/>
      <c r="G216" s="282"/>
      <c r="H216" s="282"/>
      <c r="I216" s="282"/>
      <c r="J216" s="282"/>
      <c r="K216" s="282"/>
      <c r="L216" s="282"/>
      <c r="M216" s="282"/>
      <c r="N216" s="282"/>
      <c r="O216" s="282"/>
      <c r="P216" s="282"/>
      <c r="Q216" s="282"/>
      <c r="R216" s="282"/>
      <c r="S216" s="282"/>
      <c r="T216" s="282"/>
      <c r="U216" s="282"/>
      <c r="V216" s="282"/>
      <c r="W216" s="282"/>
    </row>
    <row r="217" spans="1:23" ht="20">
      <c r="A217" s="287"/>
      <c r="B217" s="287"/>
      <c r="C217" s="288" t="s">
        <v>540</v>
      </c>
      <c r="D217" s="288"/>
      <c r="E217" s="282"/>
      <c r="F217" s="282"/>
      <c r="G217" s="282"/>
      <c r="H217" s="282"/>
      <c r="I217" s="282"/>
      <c r="J217" s="282"/>
      <c r="K217" s="282"/>
      <c r="L217" s="282"/>
      <c r="M217" s="282"/>
      <c r="N217" s="282"/>
      <c r="O217" s="282"/>
      <c r="P217" s="282"/>
      <c r="Q217" s="282"/>
      <c r="R217" s="282"/>
      <c r="S217" s="282"/>
      <c r="T217" s="282"/>
      <c r="U217" s="282"/>
      <c r="V217" s="282"/>
      <c r="W217" s="282"/>
    </row>
    <row r="218" spans="1:23" ht="40">
      <c r="A218" s="151" t="s">
        <v>541</v>
      </c>
      <c r="B218" s="151"/>
      <c r="C218" s="299" t="s">
        <v>901</v>
      </c>
      <c r="D218" s="299"/>
      <c r="E218" s="282"/>
      <c r="F218" s="282"/>
      <c r="G218" s="282"/>
      <c r="H218" s="282"/>
      <c r="I218" s="282"/>
      <c r="J218" s="282"/>
      <c r="K218" s="282"/>
      <c r="L218" s="282"/>
      <c r="M218" s="282"/>
      <c r="N218" s="282"/>
      <c r="O218" s="282"/>
      <c r="P218" s="282"/>
      <c r="Q218" s="282"/>
      <c r="R218" s="282"/>
      <c r="S218" s="282"/>
      <c r="T218" s="282"/>
      <c r="U218" s="282"/>
      <c r="V218" s="282"/>
      <c r="W218" s="282"/>
    </row>
    <row r="219" spans="1:23" ht="20">
      <c r="A219" s="151" t="s">
        <v>544</v>
      </c>
      <c r="B219" s="151" t="s">
        <v>71</v>
      </c>
      <c r="C219" s="299" t="s">
        <v>546</v>
      </c>
      <c r="D219" s="299"/>
      <c r="E219" s="282"/>
      <c r="F219" s="282"/>
      <c r="G219" s="282"/>
      <c r="H219" s="282"/>
      <c r="I219" s="282"/>
      <c r="J219" s="282"/>
      <c r="K219" s="282"/>
      <c r="L219" s="282"/>
      <c r="M219" s="282"/>
      <c r="N219" s="282"/>
      <c r="O219" s="282"/>
      <c r="P219" s="282"/>
      <c r="Q219" s="282"/>
      <c r="R219" s="282"/>
      <c r="S219" s="282"/>
      <c r="T219" s="282"/>
      <c r="U219" s="282"/>
      <c r="V219" s="282"/>
      <c r="W219" s="282"/>
    </row>
    <row r="220" spans="1:23" ht="20">
      <c r="A220" s="287"/>
      <c r="B220" s="287"/>
      <c r="C220" s="288" t="str">
        <f>"TRANSPORTE, LOGÍSTICA Y DESCARGUE DE "&amp;UPPER(Datos_Proyecto!$D$5)</f>
        <v>TRANSPORTE, LOGÍSTICA Y DESCARGUE DE ESTRUCTURA TIPO TRACKER 1P</v>
      </c>
      <c r="D220" s="288"/>
      <c r="E220" s="282"/>
      <c r="F220" s="282"/>
      <c r="G220" s="282"/>
      <c r="H220" s="282"/>
      <c r="I220" s="282"/>
      <c r="J220" s="282"/>
      <c r="K220" s="282"/>
      <c r="L220" s="282"/>
      <c r="M220" s="282"/>
      <c r="N220" s="282"/>
      <c r="O220" s="282"/>
      <c r="P220" s="282"/>
      <c r="Q220" s="282"/>
      <c r="R220" s="282"/>
      <c r="S220" s="282"/>
      <c r="T220" s="282"/>
      <c r="U220" s="282"/>
      <c r="V220" s="282"/>
      <c r="W220" s="282"/>
    </row>
    <row r="221" spans="1:23" ht="40">
      <c r="A221" s="151" t="s">
        <v>541</v>
      </c>
      <c r="B221" s="151"/>
      <c r="C221" s="299" t="s">
        <v>901</v>
      </c>
      <c r="D221" s="299"/>
      <c r="E221" s="282"/>
      <c r="F221" s="282"/>
      <c r="G221" s="282"/>
      <c r="H221" s="282"/>
      <c r="I221" s="282"/>
      <c r="J221" s="282"/>
      <c r="K221" s="282"/>
      <c r="L221" s="282"/>
      <c r="M221" s="282"/>
      <c r="N221" s="282"/>
      <c r="O221" s="282"/>
      <c r="P221" s="282"/>
      <c r="Q221" s="282"/>
      <c r="R221" s="282"/>
      <c r="S221" s="282"/>
      <c r="T221" s="282"/>
      <c r="U221" s="282"/>
      <c r="V221" s="282"/>
      <c r="W221" s="282"/>
    </row>
    <row r="222" spans="1:23" ht="20">
      <c r="A222" s="151" t="s">
        <v>544</v>
      </c>
      <c r="B222" s="151" t="s">
        <v>71</v>
      </c>
      <c r="C222" s="299" t="s">
        <v>546</v>
      </c>
      <c r="D222" s="299"/>
      <c r="E222" s="282"/>
      <c r="F222" s="282"/>
      <c r="G222" s="282"/>
      <c r="H222" s="282"/>
      <c r="I222" s="282"/>
      <c r="J222" s="282"/>
      <c r="K222" s="282"/>
      <c r="L222" s="282"/>
      <c r="M222" s="282"/>
      <c r="N222" s="282"/>
      <c r="O222" s="282"/>
      <c r="P222" s="282"/>
      <c r="Q222" s="282"/>
      <c r="R222" s="282"/>
      <c r="S222" s="282"/>
      <c r="T222" s="282"/>
      <c r="U222" s="282"/>
      <c r="V222" s="282"/>
      <c r="W222" s="282"/>
    </row>
    <row r="223" spans="1:23" ht="20">
      <c r="A223" s="287"/>
      <c r="B223" s="287"/>
      <c r="C223" s="288" t="s">
        <v>551</v>
      </c>
      <c r="D223" s="288"/>
      <c r="E223" s="282"/>
      <c r="F223" s="282"/>
      <c r="G223" s="282"/>
      <c r="H223" s="282"/>
      <c r="I223" s="282"/>
      <c r="J223" s="282"/>
      <c r="K223" s="282"/>
      <c r="L223" s="282"/>
      <c r="M223" s="282"/>
      <c r="N223" s="282"/>
      <c r="O223" s="282"/>
      <c r="P223" s="282"/>
      <c r="Q223" s="282"/>
      <c r="R223" s="282"/>
      <c r="S223" s="282"/>
      <c r="T223" s="282"/>
      <c r="U223" s="282"/>
      <c r="V223" s="282"/>
      <c r="W223" s="282"/>
    </row>
    <row r="224" spans="1:23" ht="20">
      <c r="A224" s="151" t="s">
        <v>544</v>
      </c>
      <c r="B224" s="151" t="s">
        <v>71</v>
      </c>
      <c r="C224" s="299" t="s">
        <v>553</v>
      </c>
      <c r="D224" s="299"/>
      <c r="E224" s="282"/>
      <c r="F224" s="282"/>
      <c r="G224" s="282"/>
      <c r="H224" s="282"/>
      <c r="I224" s="282"/>
      <c r="J224" s="282"/>
      <c r="K224" s="282"/>
      <c r="L224" s="282"/>
      <c r="M224" s="282"/>
      <c r="N224" s="282"/>
      <c r="O224" s="282"/>
      <c r="P224" s="282"/>
      <c r="Q224" s="282"/>
      <c r="R224" s="282"/>
      <c r="S224" s="282"/>
      <c r="T224" s="282"/>
      <c r="U224" s="282"/>
      <c r="V224" s="282"/>
      <c r="W224" s="282"/>
    </row>
    <row r="225" spans="1:23" ht="20">
      <c r="A225" s="287"/>
      <c r="B225" s="287"/>
      <c r="C225" s="288" t="s">
        <v>555</v>
      </c>
      <c r="D225" s="288"/>
      <c r="E225" s="282"/>
      <c r="F225" s="282"/>
      <c r="G225" s="282"/>
      <c r="H225" s="282"/>
      <c r="I225" s="282"/>
      <c r="J225" s="282"/>
      <c r="K225" s="282"/>
      <c r="L225" s="282"/>
      <c r="M225" s="282"/>
      <c r="N225" s="282"/>
      <c r="O225" s="282"/>
      <c r="P225" s="282"/>
      <c r="Q225" s="282"/>
      <c r="R225" s="282"/>
      <c r="S225" s="282"/>
      <c r="T225" s="282"/>
      <c r="U225" s="282"/>
      <c r="V225" s="282"/>
      <c r="W225" s="282"/>
    </row>
    <row r="226" spans="1:23" ht="20">
      <c r="A226" s="151" t="s">
        <v>544</v>
      </c>
      <c r="B226" s="151" t="s">
        <v>71</v>
      </c>
      <c r="C226" s="299" t="s">
        <v>557</v>
      </c>
      <c r="D226" s="299"/>
      <c r="E226" s="282"/>
      <c r="F226" s="282"/>
      <c r="G226" s="282"/>
      <c r="H226" s="282"/>
      <c r="I226" s="282"/>
      <c r="J226" s="282"/>
      <c r="K226" s="282"/>
      <c r="L226" s="282"/>
      <c r="M226" s="282"/>
      <c r="N226" s="282"/>
      <c r="O226" s="282"/>
      <c r="P226" s="282"/>
      <c r="Q226" s="282"/>
      <c r="R226" s="282"/>
      <c r="S226" s="282"/>
      <c r="T226" s="282"/>
      <c r="U226" s="282"/>
      <c r="V226" s="282"/>
      <c r="W226" s="282"/>
    </row>
    <row r="227" spans="1:23" ht="20">
      <c r="A227" s="287"/>
      <c r="B227" s="287"/>
      <c r="C227" s="288" t="s">
        <v>559</v>
      </c>
      <c r="D227" s="288"/>
      <c r="E227" s="282"/>
      <c r="F227" s="282"/>
      <c r="G227" s="282"/>
      <c r="H227" s="282"/>
      <c r="I227" s="282"/>
      <c r="J227" s="282"/>
      <c r="K227" s="282"/>
      <c r="L227" s="282"/>
      <c r="M227" s="282"/>
      <c r="N227" s="282"/>
      <c r="O227" s="282"/>
      <c r="P227" s="282"/>
      <c r="Q227" s="282"/>
      <c r="R227" s="282"/>
      <c r="S227" s="282"/>
      <c r="T227" s="282"/>
      <c r="U227" s="282"/>
      <c r="V227" s="282"/>
      <c r="W227" s="282"/>
    </row>
    <row r="228" spans="1:23" ht="40">
      <c r="A228" s="291" t="s">
        <v>544</v>
      </c>
      <c r="B228" s="291" t="s">
        <v>71</v>
      </c>
      <c r="C228" s="122" t="s">
        <v>561</v>
      </c>
      <c r="D228" s="122"/>
      <c r="E228" s="282"/>
      <c r="F228" s="282"/>
      <c r="G228" s="282"/>
      <c r="H228" s="282"/>
      <c r="I228" s="282"/>
      <c r="J228" s="282"/>
      <c r="K228" s="282"/>
      <c r="L228" s="282"/>
      <c r="M228" s="282"/>
      <c r="N228" s="282"/>
      <c r="O228" s="282"/>
      <c r="P228" s="282"/>
      <c r="Q228" s="282"/>
      <c r="R228" s="282"/>
      <c r="S228" s="282"/>
      <c r="T228" s="282"/>
      <c r="U228" s="282"/>
      <c r="V228" s="282"/>
      <c r="W228" s="282"/>
    </row>
    <row r="229" spans="1:23" ht="20">
      <c r="A229" s="292"/>
      <c r="B229" s="292"/>
      <c r="C229" s="293" t="s">
        <v>569</v>
      </c>
      <c r="D229" s="293"/>
      <c r="E229" s="282"/>
      <c r="F229" s="282"/>
      <c r="G229" s="282"/>
      <c r="H229" s="282"/>
      <c r="I229" s="282"/>
      <c r="J229" s="282"/>
      <c r="K229" s="282"/>
      <c r="L229" s="282"/>
      <c r="M229" s="282"/>
      <c r="N229" s="282"/>
      <c r="O229" s="282"/>
      <c r="P229" s="282"/>
      <c r="Q229" s="282"/>
      <c r="R229" s="282"/>
      <c r="S229" s="282"/>
      <c r="T229" s="282"/>
      <c r="U229" s="282"/>
      <c r="V229" s="282"/>
      <c r="W229" s="282"/>
    </row>
    <row r="230" spans="1:23" ht="20">
      <c r="A230" s="287"/>
      <c r="B230" s="287"/>
      <c r="C230" s="288" t="s">
        <v>571</v>
      </c>
      <c r="D230" s="288"/>
      <c r="E230" s="282"/>
      <c r="F230" s="282"/>
      <c r="G230" s="282"/>
      <c r="H230" s="282"/>
      <c r="I230" s="282"/>
      <c r="J230" s="282"/>
      <c r="K230" s="282"/>
      <c r="L230" s="282"/>
      <c r="M230" s="282"/>
      <c r="N230" s="282"/>
      <c r="O230" s="282"/>
      <c r="P230" s="282"/>
      <c r="Q230" s="282"/>
      <c r="R230" s="282"/>
      <c r="S230" s="282"/>
      <c r="T230" s="282"/>
      <c r="U230" s="282"/>
      <c r="V230" s="282"/>
      <c r="W230" s="282"/>
    </row>
    <row r="231" spans="1:23" ht="20">
      <c r="A231" s="201" t="s">
        <v>572</v>
      </c>
      <c r="B231" s="201" t="s">
        <v>71</v>
      </c>
      <c r="C231" s="201" t="s">
        <v>574</v>
      </c>
      <c r="D231" s="201"/>
      <c r="E231" s="282"/>
      <c r="F231" s="282"/>
      <c r="G231" s="282"/>
      <c r="H231" s="282"/>
      <c r="I231" s="282"/>
      <c r="J231" s="282"/>
      <c r="K231" s="282"/>
      <c r="L231" s="282"/>
      <c r="M231" s="282"/>
      <c r="N231" s="282"/>
      <c r="O231" s="282"/>
      <c r="P231" s="282"/>
      <c r="Q231" s="282"/>
      <c r="R231" s="282"/>
      <c r="S231" s="282"/>
      <c r="T231" s="282"/>
      <c r="U231" s="282"/>
      <c r="V231" s="282"/>
      <c r="W231" s="282"/>
    </row>
    <row r="232" spans="1:23" ht="40">
      <c r="A232" s="290" t="s">
        <v>151</v>
      </c>
      <c r="B232" s="201" t="s">
        <v>71</v>
      </c>
      <c r="C232" s="201" t="s">
        <v>577</v>
      </c>
      <c r="D232" s="201"/>
      <c r="E232" s="282"/>
      <c r="F232" s="282"/>
      <c r="G232" s="282"/>
      <c r="H232" s="282"/>
      <c r="I232" s="282"/>
      <c r="J232" s="282"/>
      <c r="K232" s="282"/>
      <c r="L232" s="282"/>
      <c r="M232" s="282"/>
      <c r="N232" s="282"/>
      <c r="O232" s="282"/>
      <c r="P232" s="282"/>
      <c r="Q232" s="282"/>
      <c r="R232" s="282"/>
      <c r="S232" s="282"/>
      <c r="T232" s="282"/>
      <c r="U232" s="282"/>
      <c r="V232" s="282"/>
      <c r="W232" s="282"/>
    </row>
    <row r="233" spans="1:23" ht="20">
      <c r="A233" s="201" t="s">
        <v>579</v>
      </c>
      <c r="B233" s="201" t="s">
        <v>71</v>
      </c>
      <c r="C233" s="201" t="s">
        <v>581</v>
      </c>
      <c r="D233" s="201"/>
      <c r="E233" s="282"/>
      <c r="F233" s="282"/>
      <c r="G233" s="282"/>
      <c r="H233" s="282"/>
      <c r="I233" s="282"/>
      <c r="J233" s="282"/>
      <c r="K233" s="282"/>
      <c r="L233" s="282"/>
      <c r="M233" s="282"/>
      <c r="N233" s="282"/>
      <c r="O233" s="282"/>
      <c r="P233" s="282"/>
      <c r="Q233" s="282"/>
      <c r="R233" s="282"/>
      <c r="S233" s="282"/>
      <c r="T233" s="282"/>
      <c r="U233" s="282"/>
      <c r="V233" s="282"/>
      <c r="W233" s="282"/>
    </row>
    <row r="234" spans="1:23" ht="20">
      <c r="A234" s="201" t="s">
        <v>583</v>
      </c>
      <c r="B234" s="201" t="s">
        <v>71</v>
      </c>
      <c r="C234" s="201" t="s">
        <v>585</v>
      </c>
      <c r="D234" s="201"/>
      <c r="E234" s="282"/>
      <c r="F234" s="282"/>
      <c r="G234" s="282"/>
      <c r="H234" s="282"/>
      <c r="I234" s="282"/>
      <c r="J234" s="282"/>
      <c r="K234" s="282"/>
      <c r="L234" s="282"/>
      <c r="M234" s="282"/>
      <c r="N234" s="282"/>
      <c r="O234" s="282"/>
      <c r="P234" s="282"/>
      <c r="Q234" s="282"/>
      <c r="R234" s="282"/>
      <c r="S234" s="282"/>
      <c r="T234" s="282"/>
      <c r="U234" s="282"/>
      <c r="V234" s="282"/>
      <c r="W234" s="282"/>
    </row>
    <row r="235" spans="1:23" ht="20">
      <c r="A235" s="201" t="s">
        <v>587</v>
      </c>
      <c r="B235" s="201" t="s">
        <v>71</v>
      </c>
      <c r="C235" s="201" t="s">
        <v>589</v>
      </c>
      <c r="D235" s="201"/>
      <c r="E235" s="282"/>
      <c r="F235" s="282"/>
      <c r="G235" s="282"/>
      <c r="H235" s="282"/>
      <c r="I235" s="282"/>
      <c r="J235" s="282"/>
      <c r="K235" s="282"/>
      <c r="L235" s="282"/>
      <c r="M235" s="282"/>
      <c r="N235" s="282"/>
      <c r="O235" s="282"/>
      <c r="P235" s="282"/>
      <c r="Q235" s="282"/>
      <c r="R235" s="282"/>
      <c r="S235" s="282"/>
      <c r="T235" s="282"/>
      <c r="U235" s="282"/>
      <c r="V235" s="282"/>
      <c r="W235" s="282"/>
    </row>
    <row r="236" spans="1:23" ht="40">
      <c r="A236" s="290" t="s">
        <v>151</v>
      </c>
      <c r="B236" s="201" t="s">
        <v>71</v>
      </c>
      <c r="C236" s="201" t="s">
        <v>591</v>
      </c>
      <c r="D236" s="201"/>
      <c r="E236" s="282"/>
      <c r="F236" s="282"/>
      <c r="G236" s="282"/>
      <c r="H236" s="282"/>
      <c r="I236" s="282"/>
      <c r="J236" s="282"/>
      <c r="K236" s="282"/>
      <c r="L236" s="282"/>
      <c r="M236" s="282"/>
      <c r="N236" s="282"/>
      <c r="O236" s="282"/>
      <c r="P236" s="282"/>
      <c r="Q236" s="282"/>
      <c r="R236" s="282"/>
      <c r="S236" s="282"/>
      <c r="T236" s="282"/>
      <c r="U236" s="282"/>
      <c r="V236" s="282"/>
      <c r="W236" s="282"/>
    </row>
    <row r="237" spans="1:23" ht="40">
      <c r="A237" s="290" t="s">
        <v>151</v>
      </c>
      <c r="B237" s="201" t="s">
        <v>71</v>
      </c>
      <c r="C237" s="201" t="s">
        <v>593</v>
      </c>
      <c r="D237" s="201"/>
      <c r="E237" s="282"/>
      <c r="F237" s="282"/>
      <c r="G237" s="282"/>
      <c r="H237" s="282"/>
      <c r="I237" s="282"/>
      <c r="J237" s="282"/>
      <c r="K237" s="282"/>
      <c r="L237" s="282"/>
      <c r="M237" s="282"/>
      <c r="N237" s="282"/>
      <c r="O237" s="282"/>
      <c r="P237" s="282"/>
      <c r="Q237" s="282"/>
      <c r="R237" s="282"/>
      <c r="S237" s="282"/>
      <c r="T237" s="282"/>
      <c r="U237" s="282"/>
      <c r="V237" s="282"/>
      <c r="W237" s="282"/>
    </row>
    <row r="238" spans="1:23" ht="40">
      <c r="A238" s="290" t="s">
        <v>151</v>
      </c>
      <c r="B238" s="201"/>
      <c r="C238" s="201" t="s">
        <v>596</v>
      </c>
      <c r="D238" s="201"/>
      <c r="E238" s="282"/>
      <c r="F238" s="282"/>
      <c r="G238" s="282"/>
      <c r="H238" s="282"/>
      <c r="I238" s="282"/>
      <c r="J238" s="282"/>
      <c r="K238" s="282"/>
      <c r="L238" s="282"/>
      <c r="M238" s="282"/>
      <c r="N238" s="282"/>
      <c r="O238" s="282"/>
      <c r="P238" s="282"/>
      <c r="Q238" s="282"/>
      <c r="R238" s="282"/>
      <c r="S238" s="282"/>
      <c r="T238" s="282"/>
      <c r="U238" s="282"/>
      <c r="V238" s="282"/>
      <c r="W238" s="282"/>
    </row>
    <row r="239" spans="1:23" ht="20">
      <c r="A239" s="287"/>
      <c r="B239" s="287"/>
      <c r="C239" s="288" t="s">
        <v>607</v>
      </c>
      <c r="D239" s="288"/>
      <c r="E239" s="282"/>
      <c r="F239" s="282"/>
      <c r="G239" s="282"/>
      <c r="H239" s="282"/>
      <c r="I239" s="282"/>
      <c r="J239" s="282"/>
      <c r="K239" s="282"/>
      <c r="L239" s="282"/>
      <c r="M239" s="282"/>
      <c r="N239" s="282"/>
      <c r="O239" s="282"/>
      <c r="P239" s="282"/>
      <c r="Q239" s="282"/>
      <c r="R239" s="282"/>
      <c r="S239" s="282"/>
      <c r="T239" s="282"/>
      <c r="U239" s="282"/>
      <c r="V239" s="282"/>
      <c r="W239" s="282"/>
    </row>
    <row r="240" spans="1:23" ht="20">
      <c r="A240" s="201" t="s">
        <v>608</v>
      </c>
      <c r="B240" s="201"/>
      <c r="C240" s="201" t="s">
        <v>610</v>
      </c>
      <c r="D240" s="201"/>
      <c r="E240" s="282"/>
      <c r="F240" s="282"/>
      <c r="G240" s="282"/>
      <c r="H240" s="282"/>
      <c r="I240" s="282"/>
      <c r="J240" s="282"/>
      <c r="K240" s="282"/>
      <c r="L240" s="282"/>
      <c r="M240" s="282"/>
      <c r="N240" s="282"/>
      <c r="O240" s="282"/>
      <c r="P240" s="282"/>
      <c r="Q240" s="282"/>
      <c r="R240" s="282"/>
      <c r="S240" s="282"/>
      <c r="T240" s="282"/>
      <c r="U240" s="282"/>
      <c r="V240" s="282"/>
      <c r="W240" s="282"/>
    </row>
    <row r="241" spans="1:23" ht="40">
      <c r="A241" s="290" t="s">
        <v>151</v>
      </c>
      <c r="B241" s="201"/>
      <c r="C241" s="201" t="s">
        <v>612</v>
      </c>
      <c r="D241" s="201"/>
      <c r="E241" s="282"/>
      <c r="F241" s="282"/>
      <c r="G241" s="282"/>
      <c r="H241" s="282"/>
      <c r="I241" s="282"/>
      <c r="J241" s="282"/>
      <c r="K241" s="282"/>
      <c r="L241" s="282"/>
      <c r="M241" s="282"/>
      <c r="N241" s="282"/>
      <c r="O241" s="282"/>
      <c r="P241" s="282"/>
      <c r="Q241" s="282"/>
      <c r="R241" s="282"/>
      <c r="S241" s="282"/>
      <c r="T241" s="282"/>
      <c r="U241" s="282"/>
      <c r="V241" s="282"/>
      <c r="W241" s="282"/>
    </row>
    <row r="242" spans="1:23" ht="40">
      <c r="A242" s="290" t="s">
        <v>151</v>
      </c>
      <c r="B242" s="201"/>
      <c r="C242" s="201" t="s">
        <v>615</v>
      </c>
      <c r="D242" s="201"/>
      <c r="E242" s="282"/>
      <c r="F242" s="282"/>
      <c r="G242" s="282"/>
      <c r="H242" s="282"/>
      <c r="I242" s="282"/>
      <c r="J242" s="282"/>
      <c r="K242" s="282"/>
      <c r="L242" s="282"/>
      <c r="M242" s="282"/>
      <c r="N242" s="282"/>
      <c r="O242" s="282"/>
      <c r="P242" s="282"/>
      <c r="Q242" s="282"/>
      <c r="R242" s="282"/>
      <c r="S242" s="282"/>
      <c r="T242" s="282"/>
      <c r="U242" s="282"/>
      <c r="V242" s="282"/>
      <c r="W242" s="282"/>
    </row>
    <row r="243" spans="1:23" ht="20">
      <c r="A243" s="287"/>
      <c r="B243" s="287"/>
      <c r="C243" s="288" t="s">
        <v>617</v>
      </c>
      <c r="D243" s="288"/>
      <c r="E243" s="282"/>
      <c r="F243" s="282"/>
      <c r="G243" s="282"/>
      <c r="H243" s="282"/>
      <c r="I243" s="282"/>
      <c r="J243" s="282"/>
      <c r="K243" s="282"/>
      <c r="L243" s="282"/>
      <c r="M243" s="282"/>
      <c r="N243" s="282"/>
      <c r="O243" s="282"/>
      <c r="P243" s="282"/>
      <c r="Q243" s="282"/>
      <c r="R243" s="282"/>
      <c r="S243" s="282"/>
      <c r="T243" s="282"/>
      <c r="U243" s="282"/>
      <c r="V243" s="282"/>
      <c r="W243" s="282"/>
    </row>
    <row r="244" spans="1:23" ht="40">
      <c r="A244" s="290" t="s">
        <v>151</v>
      </c>
      <c r="B244" s="201"/>
      <c r="C244" s="201" t="s">
        <v>618</v>
      </c>
      <c r="D244" s="201"/>
      <c r="E244" s="282"/>
      <c r="F244" s="282"/>
      <c r="G244" s="282"/>
      <c r="H244" s="282"/>
      <c r="I244" s="282"/>
      <c r="J244" s="282"/>
      <c r="K244" s="282"/>
      <c r="L244" s="282"/>
      <c r="M244" s="282"/>
      <c r="N244" s="282"/>
      <c r="O244" s="282"/>
      <c r="P244" s="282"/>
      <c r="Q244" s="282"/>
      <c r="R244" s="282"/>
      <c r="S244" s="282"/>
      <c r="T244" s="282"/>
      <c r="U244" s="282"/>
      <c r="V244" s="282"/>
      <c r="W244" s="282"/>
    </row>
    <row r="245" spans="1:23" ht="40">
      <c r="A245" s="290" t="s">
        <v>151</v>
      </c>
      <c r="B245" s="201"/>
      <c r="C245" s="201" t="s">
        <v>620</v>
      </c>
      <c r="D245" s="201"/>
      <c r="E245" s="282"/>
      <c r="F245" s="282"/>
      <c r="G245" s="282"/>
      <c r="H245" s="282"/>
      <c r="I245" s="282"/>
      <c r="J245" s="282"/>
      <c r="K245" s="282"/>
      <c r="L245" s="282"/>
      <c r="M245" s="282"/>
      <c r="N245" s="282"/>
      <c r="O245" s="282"/>
      <c r="P245" s="282"/>
      <c r="Q245" s="282"/>
      <c r="R245" s="282"/>
      <c r="S245" s="282"/>
      <c r="T245" s="282"/>
      <c r="U245" s="282"/>
      <c r="V245" s="282"/>
      <c r="W245" s="282"/>
    </row>
    <row r="246" spans="1:23" ht="20">
      <c r="A246" s="287"/>
      <c r="B246" s="287"/>
      <c r="C246" s="288" t="s">
        <v>622</v>
      </c>
      <c r="D246" s="288"/>
      <c r="E246" s="282"/>
      <c r="F246" s="282"/>
      <c r="G246" s="282"/>
      <c r="H246" s="282"/>
      <c r="I246" s="282"/>
      <c r="J246" s="282"/>
      <c r="K246" s="282"/>
      <c r="L246" s="282"/>
      <c r="M246" s="282"/>
      <c r="N246" s="282"/>
      <c r="O246" s="282"/>
      <c r="P246" s="282"/>
      <c r="Q246" s="282"/>
      <c r="R246" s="282"/>
      <c r="S246" s="282"/>
      <c r="T246" s="282"/>
      <c r="U246" s="282"/>
      <c r="V246" s="282"/>
      <c r="W246" s="282"/>
    </row>
    <row r="247" spans="1:23" ht="20">
      <c r="A247" s="287"/>
      <c r="B247" s="287"/>
      <c r="C247" s="288" t="s">
        <v>623</v>
      </c>
      <c r="D247" s="288"/>
      <c r="E247" s="282"/>
      <c r="F247" s="282"/>
      <c r="G247" s="282"/>
      <c r="H247" s="282"/>
      <c r="I247" s="282"/>
      <c r="J247" s="282"/>
      <c r="K247" s="282"/>
      <c r="L247" s="282"/>
      <c r="M247" s="282"/>
      <c r="N247" s="282"/>
      <c r="O247" s="282"/>
      <c r="P247" s="282"/>
      <c r="Q247" s="282"/>
      <c r="R247" s="282"/>
      <c r="S247" s="282"/>
      <c r="T247" s="282"/>
      <c r="U247" s="282"/>
      <c r="V247" s="282"/>
      <c r="W247" s="282"/>
    </row>
    <row r="248" spans="1:23" ht="20">
      <c r="A248" s="201" t="s">
        <v>572</v>
      </c>
      <c r="B248" s="201"/>
      <c r="C248" s="201" t="s">
        <v>574</v>
      </c>
      <c r="D248" s="201"/>
      <c r="E248" s="282"/>
      <c r="F248" s="282"/>
      <c r="G248" s="282"/>
      <c r="H248" s="282"/>
      <c r="I248" s="282"/>
      <c r="J248" s="282"/>
      <c r="K248" s="282"/>
      <c r="L248" s="282"/>
      <c r="M248" s="282"/>
      <c r="N248" s="282"/>
      <c r="O248" s="282"/>
      <c r="P248" s="282"/>
      <c r="Q248" s="282"/>
      <c r="R248" s="282"/>
      <c r="S248" s="282"/>
      <c r="T248" s="282"/>
      <c r="U248" s="282"/>
      <c r="V248" s="282"/>
      <c r="W248" s="282"/>
    </row>
    <row r="249" spans="1:23" ht="40">
      <c r="A249" s="290" t="s">
        <v>151</v>
      </c>
      <c r="B249" s="201"/>
      <c r="C249" s="201" t="s">
        <v>625</v>
      </c>
      <c r="D249" s="201"/>
      <c r="E249" s="282"/>
      <c r="F249" s="282"/>
      <c r="G249" s="282"/>
      <c r="H249" s="282"/>
      <c r="I249" s="282"/>
      <c r="J249" s="282"/>
      <c r="K249" s="282"/>
      <c r="L249" s="282"/>
      <c r="M249" s="282"/>
      <c r="N249" s="282"/>
      <c r="O249" s="282"/>
      <c r="P249" s="282"/>
      <c r="Q249" s="282"/>
      <c r="R249" s="282"/>
      <c r="S249" s="282"/>
      <c r="T249" s="282"/>
      <c r="U249" s="282"/>
      <c r="V249" s="282"/>
      <c r="W249" s="282"/>
    </row>
    <row r="250" spans="1:23" ht="40">
      <c r="A250" s="290" t="s">
        <v>151</v>
      </c>
      <c r="B250" s="201"/>
      <c r="C250" s="201" t="s">
        <v>627</v>
      </c>
      <c r="D250" s="201"/>
      <c r="E250" s="282"/>
      <c r="F250" s="282"/>
      <c r="G250" s="282"/>
      <c r="H250" s="282"/>
      <c r="I250" s="282"/>
      <c r="J250" s="282"/>
      <c r="K250" s="282"/>
      <c r="L250" s="282"/>
      <c r="M250" s="282"/>
      <c r="N250" s="282"/>
      <c r="O250" s="282"/>
      <c r="P250" s="282"/>
      <c r="Q250" s="282"/>
      <c r="R250" s="282"/>
      <c r="S250" s="282"/>
      <c r="T250" s="282"/>
      <c r="U250" s="282"/>
      <c r="V250" s="282"/>
      <c r="W250" s="282"/>
    </row>
    <row r="251" spans="1:23" ht="20">
      <c r="A251" s="287"/>
      <c r="B251" s="287"/>
      <c r="C251" s="288" t="s">
        <v>629</v>
      </c>
      <c r="D251" s="288"/>
      <c r="E251" s="282"/>
      <c r="F251" s="282"/>
      <c r="G251" s="282"/>
      <c r="H251" s="282"/>
      <c r="I251" s="282"/>
      <c r="J251" s="282"/>
      <c r="K251" s="282"/>
      <c r="L251" s="282"/>
      <c r="M251" s="282"/>
      <c r="N251" s="282"/>
      <c r="O251" s="282"/>
      <c r="P251" s="282"/>
      <c r="Q251" s="282"/>
      <c r="R251" s="282"/>
      <c r="S251" s="282"/>
      <c r="T251" s="282"/>
      <c r="U251" s="282"/>
      <c r="V251" s="282"/>
      <c r="W251" s="282"/>
    </row>
    <row r="252" spans="1:23" ht="40">
      <c r="A252" s="290" t="s">
        <v>151</v>
      </c>
      <c r="B252" s="201"/>
      <c r="C252" s="201" t="s">
        <v>631</v>
      </c>
      <c r="D252" s="201"/>
      <c r="E252" s="282"/>
      <c r="F252" s="282"/>
      <c r="G252" s="282"/>
      <c r="H252" s="282"/>
      <c r="I252" s="282"/>
      <c r="J252" s="282"/>
      <c r="K252" s="282"/>
      <c r="L252" s="282"/>
      <c r="M252" s="282"/>
      <c r="N252" s="282"/>
      <c r="O252" s="282"/>
      <c r="P252" s="282"/>
      <c r="Q252" s="282"/>
      <c r="R252" s="282"/>
      <c r="S252" s="282"/>
      <c r="T252" s="282"/>
      <c r="U252" s="282"/>
      <c r="V252" s="282"/>
      <c r="W252" s="282"/>
    </row>
    <row r="253" spans="1:23" ht="40">
      <c r="A253" s="290" t="s">
        <v>151</v>
      </c>
      <c r="B253" s="201"/>
      <c r="C253" s="201" t="s">
        <v>633</v>
      </c>
      <c r="D253" s="201"/>
      <c r="E253" s="282"/>
      <c r="F253" s="282"/>
      <c r="G253" s="282"/>
      <c r="H253" s="282"/>
      <c r="I253" s="282"/>
      <c r="J253" s="282"/>
      <c r="K253" s="282"/>
      <c r="L253" s="282"/>
      <c r="M253" s="282"/>
      <c r="N253" s="282"/>
      <c r="O253" s="282"/>
      <c r="P253" s="282"/>
      <c r="Q253" s="282"/>
      <c r="R253" s="282"/>
      <c r="S253" s="282"/>
      <c r="T253" s="282"/>
      <c r="U253" s="282"/>
      <c r="V253" s="282"/>
      <c r="W253" s="282"/>
    </row>
    <row r="254" spans="1:23" ht="40">
      <c r="A254" s="290" t="s">
        <v>151</v>
      </c>
      <c r="B254" s="201"/>
      <c r="C254" s="201" t="s">
        <v>635</v>
      </c>
      <c r="D254" s="201"/>
      <c r="E254" s="282"/>
      <c r="F254" s="282"/>
      <c r="G254" s="282"/>
      <c r="H254" s="282"/>
      <c r="I254" s="282"/>
      <c r="J254" s="282"/>
      <c r="K254" s="282"/>
      <c r="L254" s="282"/>
      <c r="M254" s="282"/>
      <c r="N254" s="282"/>
      <c r="O254" s="282"/>
      <c r="P254" s="282"/>
      <c r="Q254" s="282"/>
      <c r="R254" s="282"/>
      <c r="S254" s="282"/>
      <c r="T254" s="282"/>
      <c r="U254" s="282"/>
      <c r="V254" s="282"/>
      <c r="W254" s="282"/>
    </row>
    <row r="255" spans="1:23" ht="40">
      <c r="A255" s="290" t="s">
        <v>151</v>
      </c>
      <c r="B255" s="201"/>
      <c r="C255" s="201" t="s">
        <v>637</v>
      </c>
      <c r="D255" s="201"/>
      <c r="E255" s="282"/>
      <c r="F255" s="282"/>
      <c r="G255" s="282"/>
      <c r="H255" s="282"/>
      <c r="I255" s="282"/>
      <c r="J255" s="282"/>
      <c r="K255" s="282"/>
      <c r="L255" s="282"/>
      <c r="M255" s="282"/>
      <c r="N255" s="282"/>
      <c r="O255" s="282"/>
      <c r="P255" s="282"/>
      <c r="Q255" s="282"/>
      <c r="R255" s="282"/>
      <c r="S255" s="282"/>
      <c r="T255" s="282"/>
      <c r="U255" s="282"/>
      <c r="V255" s="282"/>
      <c r="W255" s="282"/>
    </row>
    <row r="256" spans="1:23" ht="40">
      <c r="A256" s="290" t="s">
        <v>151</v>
      </c>
      <c r="B256" s="201"/>
      <c r="C256" s="201" t="s">
        <v>639</v>
      </c>
      <c r="D256" s="201"/>
      <c r="E256" s="282"/>
      <c r="F256" s="282"/>
      <c r="G256" s="282"/>
      <c r="H256" s="282"/>
      <c r="I256" s="282"/>
      <c r="J256" s="282"/>
      <c r="K256" s="282"/>
      <c r="L256" s="282"/>
      <c r="M256" s="282"/>
      <c r="N256" s="282"/>
      <c r="O256" s="282"/>
      <c r="P256" s="282"/>
      <c r="Q256" s="282"/>
      <c r="R256" s="282"/>
      <c r="S256" s="282"/>
      <c r="T256" s="282"/>
      <c r="U256" s="282"/>
      <c r="V256" s="282"/>
      <c r="W256" s="282"/>
    </row>
    <row r="257" spans="1:23" ht="40">
      <c r="A257" s="290" t="s">
        <v>151</v>
      </c>
      <c r="B257" s="201"/>
      <c r="C257" s="201" t="s">
        <v>641</v>
      </c>
      <c r="D257" s="201"/>
      <c r="E257" s="282"/>
      <c r="F257" s="282"/>
      <c r="G257" s="282"/>
      <c r="H257" s="282"/>
      <c r="I257" s="282"/>
      <c r="J257" s="282"/>
      <c r="K257" s="282"/>
      <c r="L257" s="282"/>
      <c r="M257" s="282"/>
      <c r="N257" s="282"/>
      <c r="O257" s="282"/>
      <c r="P257" s="282"/>
      <c r="Q257" s="282"/>
      <c r="R257" s="282"/>
      <c r="S257" s="282"/>
      <c r="T257" s="282"/>
      <c r="U257" s="282"/>
      <c r="V257" s="282"/>
      <c r="W257" s="282"/>
    </row>
    <row r="258" spans="1:23" ht="40">
      <c r="A258" s="290" t="s">
        <v>151</v>
      </c>
      <c r="B258" s="201"/>
      <c r="C258" s="201" t="s">
        <v>643</v>
      </c>
      <c r="D258" s="201"/>
      <c r="E258" s="282"/>
      <c r="F258" s="282"/>
      <c r="G258" s="282"/>
      <c r="H258" s="282"/>
      <c r="I258" s="282"/>
      <c r="J258" s="282"/>
      <c r="K258" s="282"/>
      <c r="L258" s="282"/>
      <c r="M258" s="282"/>
      <c r="N258" s="282"/>
      <c r="O258" s="282"/>
      <c r="P258" s="282"/>
      <c r="Q258" s="282"/>
      <c r="R258" s="282"/>
      <c r="S258" s="282"/>
      <c r="T258" s="282"/>
      <c r="U258" s="282"/>
      <c r="V258" s="282"/>
      <c r="W258" s="282"/>
    </row>
    <row r="259" spans="1:23" ht="20">
      <c r="A259" s="287"/>
      <c r="B259" s="287"/>
      <c r="C259" s="287" t="s">
        <v>645</v>
      </c>
      <c r="D259" s="287"/>
      <c r="E259" s="282"/>
      <c r="F259" s="282"/>
      <c r="G259" s="282"/>
      <c r="H259" s="282"/>
      <c r="I259" s="282"/>
      <c r="J259" s="282"/>
      <c r="K259" s="282"/>
      <c r="L259" s="282"/>
      <c r="M259" s="282"/>
      <c r="N259" s="282"/>
      <c r="O259" s="282"/>
      <c r="P259" s="282"/>
      <c r="Q259" s="282"/>
      <c r="R259" s="282"/>
      <c r="S259" s="282"/>
      <c r="T259" s="282"/>
      <c r="U259" s="282"/>
      <c r="V259" s="282"/>
      <c r="W259" s="282"/>
    </row>
    <row r="260" spans="1:23" ht="40">
      <c r="A260" s="290" t="s">
        <v>151</v>
      </c>
      <c r="B260" s="201"/>
      <c r="C260" s="201" t="s">
        <v>647</v>
      </c>
      <c r="D260" s="201"/>
      <c r="E260" s="282"/>
      <c r="F260" s="282"/>
      <c r="G260" s="282"/>
      <c r="H260" s="282"/>
      <c r="I260" s="282"/>
      <c r="J260" s="282"/>
      <c r="K260" s="282"/>
      <c r="L260" s="282"/>
      <c r="M260" s="282"/>
      <c r="N260" s="282"/>
      <c r="O260" s="282"/>
      <c r="P260" s="282"/>
      <c r="Q260" s="282"/>
      <c r="R260" s="282"/>
      <c r="S260" s="282"/>
      <c r="T260" s="282"/>
      <c r="U260" s="282"/>
      <c r="V260" s="282"/>
      <c r="W260" s="282"/>
    </row>
    <row r="261" spans="1:23" ht="20">
      <c r="A261" s="287"/>
      <c r="B261" s="287"/>
      <c r="C261" s="287" t="s">
        <v>118</v>
      </c>
      <c r="D261" s="287"/>
      <c r="E261" s="282"/>
      <c r="F261" s="282"/>
      <c r="G261" s="282"/>
      <c r="H261" s="282"/>
      <c r="I261" s="282"/>
      <c r="J261" s="282"/>
      <c r="K261" s="282"/>
      <c r="L261" s="282"/>
      <c r="M261" s="282"/>
      <c r="N261" s="282"/>
      <c r="O261" s="282"/>
      <c r="P261" s="282"/>
      <c r="Q261" s="282"/>
      <c r="R261" s="282"/>
      <c r="S261" s="282"/>
      <c r="T261" s="282"/>
      <c r="U261" s="282"/>
      <c r="V261" s="282"/>
      <c r="W261" s="282"/>
    </row>
    <row r="262" spans="1:23" ht="40">
      <c r="A262" s="290" t="s">
        <v>151</v>
      </c>
      <c r="B262" s="201" t="s">
        <v>71</v>
      </c>
      <c r="C262" s="201" t="s">
        <v>650</v>
      </c>
      <c r="D262" s="201"/>
      <c r="E262" s="282"/>
      <c r="F262" s="282"/>
      <c r="G262" s="282"/>
      <c r="H262" s="282"/>
      <c r="I262" s="282"/>
      <c r="J262" s="282"/>
      <c r="K262" s="282"/>
      <c r="L262" s="282"/>
      <c r="M262" s="282"/>
      <c r="N262" s="282"/>
      <c r="O262" s="282"/>
      <c r="P262" s="282"/>
      <c r="Q262" s="282"/>
      <c r="R262" s="282"/>
      <c r="S262" s="282"/>
      <c r="T262" s="282"/>
      <c r="U262" s="282"/>
      <c r="V262" s="282"/>
      <c r="W262" s="282"/>
    </row>
    <row r="263" spans="1:23" ht="40">
      <c r="A263" s="290" t="s">
        <v>151</v>
      </c>
      <c r="B263" s="201"/>
      <c r="C263" s="201" t="s">
        <v>652</v>
      </c>
      <c r="D263" s="201"/>
      <c r="E263" s="282"/>
      <c r="F263" s="282"/>
      <c r="G263" s="282"/>
      <c r="H263" s="282"/>
      <c r="I263" s="282"/>
      <c r="J263" s="282"/>
      <c r="K263" s="282"/>
      <c r="L263" s="282"/>
      <c r="M263" s="282"/>
      <c r="N263" s="282"/>
      <c r="O263" s="282"/>
      <c r="P263" s="282"/>
      <c r="Q263" s="282"/>
      <c r="R263" s="282"/>
      <c r="S263" s="282"/>
      <c r="T263" s="282"/>
      <c r="U263" s="282"/>
      <c r="V263" s="282"/>
      <c r="W263" s="282"/>
    </row>
    <row r="264" spans="1:23" ht="20">
      <c r="A264" s="287"/>
      <c r="B264" s="287"/>
      <c r="C264" s="287" t="s">
        <v>654</v>
      </c>
      <c r="D264" s="287"/>
      <c r="E264" s="282"/>
      <c r="F264" s="282"/>
      <c r="G264" s="282"/>
      <c r="H264" s="282"/>
      <c r="I264" s="282"/>
      <c r="J264" s="282"/>
      <c r="K264" s="282"/>
      <c r="L264" s="282"/>
      <c r="M264" s="282"/>
      <c r="N264" s="282"/>
      <c r="O264" s="282"/>
      <c r="P264" s="282"/>
      <c r="Q264" s="282"/>
      <c r="R264" s="282"/>
      <c r="S264" s="282"/>
      <c r="T264" s="282"/>
      <c r="U264" s="282"/>
      <c r="V264" s="282"/>
      <c r="W264" s="282"/>
    </row>
    <row r="265" spans="1:23" ht="40">
      <c r="A265" s="290" t="s">
        <v>151</v>
      </c>
      <c r="B265" s="201"/>
      <c r="C265" s="201" t="s">
        <v>656</v>
      </c>
      <c r="D265" s="201"/>
      <c r="E265" s="282"/>
      <c r="F265" s="282"/>
      <c r="G265" s="282"/>
      <c r="H265" s="282"/>
      <c r="I265" s="282"/>
      <c r="J265" s="282"/>
      <c r="K265" s="282"/>
      <c r="L265" s="282"/>
      <c r="M265" s="282"/>
      <c r="N265" s="282"/>
      <c r="O265" s="282"/>
      <c r="P265" s="282"/>
      <c r="Q265" s="282"/>
      <c r="R265" s="282"/>
      <c r="S265" s="282"/>
      <c r="T265" s="282"/>
      <c r="U265" s="282"/>
      <c r="V265" s="282"/>
      <c r="W265" s="282"/>
    </row>
    <row r="266" spans="1:23" ht="20">
      <c r="A266" s="287"/>
      <c r="B266" s="287"/>
      <c r="C266" s="287" t="s">
        <v>658</v>
      </c>
      <c r="D266" s="287"/>
      <c r="E266" s="282"/>
      <c r="F266" s="282"/>
      <c r="G266" s="282"/>
      <c r="H266" s="282"/>
      <c r="I266" s="282"/>
      <c r="J266" s="282"/>
      <c r="K266" s="282"/>
      <c r="L266" s="282"/>
      <c r="M266" s="282"/>
      <c r="N266" s="282"/>
      <c r="O266" s="282"/>
      <c r="P266" s="282"/>
      <c r="Q266" s="282"/>
      <c r="R266" s="282"/>
      <c r="S266" s="282"/>
      <c r="T266" s="282"/>
      <c r="U266" s="282"/>
      <c r="V266" s="282"/>
      <c r="W266" s="282"/>
    </row>
    <row r="267" spans="1:23" ht="40">
      <c r="A267" s="290" t="s">
        <v>151</v>
      </c>
      <c r="B267" s="201"/>
      <c r="C267" s="201" t="s">
        <v>660</v>
      </c>
      <c r="D267" s="201"/>
      <c r="E267" s="282"/>
      <c r="F267" s="282"/>
      <c r="G267" s="282"/>
      <c r="H267" s="282"/>
      <c r="I267" s="282"/>
      <c r="J267" s="282"/>
      <c r="K267" s="282"/>
      <c r="L267" s="282"/>
      <c r="M267" s="282"/>
      <c r="N267" s="282"/>
      <c r="O267" s="282"/>
      <c r="P267" s="282"/>
      <c r="Q267" s="282"/>
      <c r="R267" s="282"/>
      <c r="S267" s="282"/>
      <c r="T267" s="282"/>
      <c r="U267" s="282"/>
      <c r="V267" s="282"/>
      <c r="W267" s="282"/>
    </row>
    <row r="268" spans="1:23" ht="21.5">
      <c r="A268" s="300"/>
      <c r="B268" s="300"/>
      <c r="C268" s="301" t="s">
        <v>662</v>
      </c>
      <c r="D268" s="301"/>
      <c r="E268" s="282"/>
      <c r="F268" s="282"/>
      <c r="G268" s="282"/>
      <c r="H268" s="282"/>
      <c r="I268" s="282"/>
      <c r="J268" s="282"/>
      <c r="K268" s="282"/>
      <c r="L268" s="282"/>
      <c r="M268" s="282"/>
      <c r="N268" s="282"/>
      <c r="O268" s="282"/>
      <c r="P268" s="282"/>
      <c r="Q268" s="282"/>
      <c r="R268" s="282"/>
      <c r="S268" s="282"/>
      <c r="T268" s="282"/>
      <c r="U268" s="282"/>
      <c r="V268" s="282"/>
      <c r="W268" s="282"/>
    </row>
    <row r="269" spans="1:23" ht="21.5">
      <c r="A269" s="302"/>
      <c r="B269" s="302"/>
      <c r="C269" s="303" t="s">
        <v>664</v>
      </c>
      <c r="D269" s="303"/>
      <c r="E269" s="282"/>
      <c r="F269" s="282"/>
      <c r="G269" s="282"/>
      <c r="H269" s="282"/>
      <c r="I269" s="282"/>
      <c r="J269" s="282"/>
      <c r="K269" s="282"/>
      <c r="L269" s="282"/>
      <c r="M269" s="282"/>
      <c r="N269" s="282"/>
      <c r="O269" s="282"/>
      <c r="P269" s="282"/>
      <c r="Q269" s="282"/>
      <c r="R269" s="282"/>
      <c r="S269" s="282"/>
      <c r="T269" s="282"/>
      <c r="U269" s="282"/>
      <c r="V269" s="282"/>
      <c r="W269" s="282"/>
    </row>
    <row r="270" spans="1:23" ht="40">
      <c r="A270" s="290" t="s">
        <v>151</v>
      </c>
      <c r="B270" s="294"/>
      <c r="C270" s="304" t="s">
        <v>666</v>
      </c>
      <c r="D270" s="304"/>
      <c r="E270" s="282"/>
      <c r="F270" s="282"/>
      <c r="G270" s="282"/>
      <c r="H270" s="282"/>
      <c r="I270" s="282"/>
      <c r="J270" s="282"/>
      <c r="K270" s="282"/>
      <c r="L270" s="282"/>
      <c r="M270" s="282"/>
      <c r="N270" s="282"/>
      <c r="O270" s="282"/>
      <c r="P270" s="282"/>
      <c r="Q270" s="282"/>
      <c r="R270" s="282"/>
      <c r="S270" s="282"/>
      <c r="T270" s="282"/>
      <c r="U270" s="282"/>
      <c r="V270" s="282"/>
      <c r="W270" s="282"/>
    </row>
    <row r="271" spans="1:23" ht="40">
      <c r="A271" s="290" t="s">
        <v>151</v>
      </c>
      <c r="B271" s="294"/>
      <c r="C271" s="304" t="s">
        <v>668</v>
      </c>
      <c r="D271" s="304"/>
      <c r="E271" s="282"/>
      <c r="F271" s="282"/>
      <c r="G271" s="282"/>
      <c r="H271" s="282"/>
      <c r="I271" s="282"/>
      <c r="J271" s="282"/>
      <c r="K271" s="282"/>
      <c r="L271" s="282"/>
      <c r="M271" s="282"/>
      <c r="N271" s="282"/>
      <c r="O271" s="282"/>
      <c r="P271" s="282"/>
      <c r="Q271" s="282"/>
      <c r="R271" s="282"/>
      <c r="S271" s="282"/>
      <c r="T271" s="282"/>
      <c r="U271" s="282"/>
      <c r="V271" s="282"/>
      <c r="W271" s="282"/>
    </row>
    <row r="272" spans="1:23" ht="21.5">
      <c r="A272" s="294" t="s">
        <v>669</v>
      </c>
      <c r="B272" s="294"/>
      <c r="C272" s="304" t="s">
        <v>671</v>
      </c>
      <c r="D272" s="304"/>
      <c r="E272" s="282"/>
      <c r="F272" s="282"/>
      <c r="G272" s="282"/>
      <c r="H272" s="282"/>
      <c r="I272" s="282"/>
      <c r="J272" s="282"/>
      <c r="K272" s="282"/>
      <c r="L272" s="282"/>
      <c r="M272" s="282"/>
      <c r="N272" s="282"/>
      <c r="O272" s="282"/>
      <c r="P272" s="282"/>
      <c r="Q272" s="282"/>
      <c r="R272" s="282"/>
      <c r="S272" s="282"/>
      <c r="T272" s="282"/>
      <c r="U272" s="282"/>
      <c r="V272" s="282"/>
      <c r="W272" s="282"/>
    </row>
    <row r="273" spans="1:23" ht="21.5">
      <c r="A273" s="294" t="s">
        <v>672</v>
      </c>
      <c r="B273" s="294"/>
      <c r="C273" s="304" t="s">
        <v>674</v>
      </c>
      <c r="D273" s="304"/>
      <c r="E273" s="282"/>
      <c r="F273" s="282"/>
      <c r="G273" s="282"/>
      <c r="H273" s="282"/>
      <c r="I273" s="282"/>
      <c r="J273" s="282"/>
      <c r="K273" s="282"/>
      <c r="L273" s="282"/>
      <c r="M273" s="282"/>
      <c r="N273" s="282"/>
      <c r="O273" s="282"/>
      <c r="P273" s="282"/>
      <c r="Q273" s="282"/>
      <c r="R273" s="282"/>
      <c r="S273" s="282"/>
      <c r="T273" s="282"/>
      <c r="U273" s="282"/>
      <c r="V273" s="282"/>
      <c r="W273" s="282"/>
    </row>
    <row r="274" spans="1:23" ht="40">
      <c r="A274" s="290" t="s">
        <v>151</v>
      </c>
      <c r="B274" s="294"/>
      <c r="C274" s="305" t="s">
        <v>676</v>
      </c>
      <c r="D274" s="305"/>
      <c r="E274" s="282"/>
      <c r="F274" s="282"/>
      <c r="G274" s="282"/>
      <c r="H274" s="282"/>
      <c r="I274" s="282"/>
      <c r="J274" s="282"/>
      <c r="K274" s="282"/>
      <c r="L274" s="282"/>
      <c r="M274" s="282"/>
      <c r="N274" s="282"/>
      <c r="O274" s="282"/>
      <c r="P274" s="282"/>
      <c r="Q274" s="282"/>
      <c r="R274" s="282"/>
      <c r="S274" s="282"/>
      <c r="T274" s="282"/>
      <c r="U274" s="282"/>
      <c r="V274" s="282"/>
      <c r="W274" s="282"/>
    </row>
    <row r="275" spans="1:23" ht="21.5">
      <c r="A275" s="306"/>
      <c r="B275" s="306"/>
      <c r="C275" s="301" t="s">
        <v>678</v>
      </c>
      <c r="D275" s="301"/>
      <c r="E275" s="282"/>
      <c r="F275" s="282"/>
      <c r="G275" s="282"/>
      <c r="H275" s="282"/>
      <c r="I275" s="282"/>
      <c r="J275" s="282"/>
      <c r="K275" s="282"/>
      <c r="L275" s="282"/>
      <c r="M275" s="282"/>
      <c r="N275" s="282"/>
      <c r="O275" s="282"/>
      <c r="P275" s="282"/>
      <c r="Q275" s="282"/>
      <c r="R275" s="282"/>
      <c r="S275" s="282"/>
      <c r="T275" s="282"/>
      <c r="U275" s="282"/>
      <c r="V275" s="282"/>
      <c r="W275" s="282"/>
    </row>
    <row r="276" spans="1:23" ht="40">
      <c r="A276" s="290" t="s">
        <v>151</v>
      </c>
      <c r="B276" s="289"/>
      <c r="C276" s="289" t="s">
        <v>679</v>
      </c>
      <c r="D276" s="289"/>
      <c r="E276" s="282"/>
      <c r="F276" s="282"/>
      <c r="G276" s="282"/>
      <c r="H276" s="282"/>
      <c r="I276" s="282"/>
      <c r="J276" s="282"/>
      <c r="K276" s="282"/>
      <c r="L276" s="282"/>
      <c r="M276" s="282"/>
      <c r="N276" s="282"/>
      <c r="O276" s="282"/>
      <c r="P276" s="282"/>
      <c r="Q276" s="282"/>
      <c r="R276" s="282"/>
      <c r="S276" s="282"/>
      <c r="T276" s="282"/>
      <c r="U276" s="282"/>
      <c r="V276" s="282"/>
      <c r="W276" s="282"/>
    </row>
    <row r="277" spans="1:23" ht="21.5">
      <c r="A277" s="306"/>
      <c r="B277" s="306"/>
      <c r="C277" s="301" t="s">
        <v>681</v>
      </c>
      <c r="D277" s="301"/>
      <c r="E277" s="282"/>
      <c r="F277" s="282"/>
      <c r="G277" s="282"/>
      <c r="H277" s="282"/>
      <c r="I277" s="282"/>
      <c r="J277" s="282"/>
      <c r="K277" s="282"/>
      <c r="L277" s="282"/>
      <c r="M277" s="282"/>
      <c r="N277" s="282"/>
      <c r="O277" s="282"/>
      <c r="P277" s="282"/>
      <c r="Q277" s="282"/>
      <c r="R277" s="282"/>
      <c r="S277" s="282"/>
      <c r="T277" s="282"/>
      <c r="U277" s="282"/>
      <c r="V277" s="282"/>
      <c r="W277" s="282"/>
    </row>
    <row r="278" spans="1:23" ht="43">
      <c r="A278" s="290" t="s">
        <v>151</v>
      </c>
      <c r="B278" s="307"/>
      <c r="C278" s="308" t="s">
        <v>683</v>
      </c>
      <c r="D278" s="308"/>
      <c r="E278" s="282"/>
      <c r="F278" s="282"/>
      <c r="G278" s="282"/>
      <c r="H278" s="282"/>
      <c r="I278" s="282"/>
      <c r="J278" s="282"/>
      <c r="K278" s="282"/>
      <c r="L278" s="282"/>
      <c r="M278" s="282"/>
      <c r="N278" s="282"/>
      <c r="O278" s="282"/>
      <c r="P278" s="282"/>
      <c r="Q278" s="282"/>
      <c r="R278" s="282"/>
      <c r="S278" s="282"/>
      <c r="T278" s="282"/>
      <c r="U278" s="282"/>
      <c r="V278" s="282"/>
      <c r="W278" s="282"/>
    </row>
    <row r="279" spans="1:23" ht="20">
      <c r="A279" s="282"/>
      <c r="B279" s="282"/>
      <c r="C279" s="282"/>
      <c r="D279" s="282"/>
      <c r="E279" s="282"/>
      <c r="F279" s="282"/>
      <c r="G279" s="282"/>
      <c r="H279" s="282"/>
      <c r="I279" s="282"/>
      <c r="J279" s="282"/>
      <c r="K279" s="282"/>
      <c r="L279" s="282"/>
      <c r="M279" s="282"/>
      <c r="N279" s="282"/>
      <c r="O279" s="282"/>
      <c r="P279" s="282"/>
      <c r="Q279" s="282"/>
      <c r="R279" s="282"/>
      <c r="S279" s="282"/>
      <c r="T279" s="282"/>
      <c r="U279" s="282"/>
      <c r="V279" s="282"/>
      <c r="W279" s="282"/>
    </row>
    <row r="280" spans="1:23" ht="20">
      <c r="A280" s="282"/>
      <c r="B280" s="282"/>
      <c r="C280" s="282"/>
      <c r="D280" s="282"/>
      <c r="E280" s="282"/>
      <c r="F280" s="282"/>
      <c r="G280" s="282"/>
      <c r="H280" s="282"/>
      <c r="I280" s="282"/>
      <c r="J280" s="282"/>
      <c r="K280" s="282"/>
      <c r="L280" s="282"/>
      <c r="M280" s="282"/>
      <c r="N280" s="282"/>
      <c r="O280" s="282"/>
      <c r="P280" s="282"/>
      <c r="Q280" s="282"/>
      <c r="R280" s="282"/>
      <c r="S280" s="282"/>
      <c r="T280" s="282"/>
      <c r="U280" s="282"/>
      <c r="V280" s="282"/>
      <c r="W280" s="282"/>
    </row>
    <row r="281" spans="1:23" ht="20">
      <c r="A281" s="282"/>
      <c r="B281" s="282"/>
      <c r="C281" s="282"/>
      <c r="D281" s="282"/>
      <c r="E281" s="282"/>
      <c r="F281" s="282"/>
      <c r="G281" s="282"/>
      <c r="H281" s="282"/>
      <c r="I281" s="282"/>
      <c r="J281" s="282"/>
      <c r="K281" s="282"/>
      <c r="L281" s="282"/>
      <c r="M281" s="282"/>
      <c r="N281" s="282"/>
      <c r="O281" s="282"/>
      <c r="P281" s="282"/>
      <c r="Q281" s="282"/>
      <c r="R281" s="282"/>
      <c r="S281" s="282"/>
      <c r="T281" s="282"/>
      <c r="U281" s="282"/>
      <c r="V281" s="282"/>
      <c r="W281" s="282"/>
    </row>
    <row r="282" spans="1:23" ht="20">
      <c r="A282" s="282"/>
      <c r="B282" s="282"/>
      <c r="C282" s="282"/>
      <c r="D282" s="282"/>
      <c r="E282" s="282"/>
      <c r="F282" s="282"/>
      <c r="G282" s="282"/>
      <c r="H282" s="282"/>
      <c r="I282" s="282"/>
      <c r="J282" s="282"/>
      <c r="K282" s="282"/>
      <c r="L282" s="282"/>
      <c r="M282" s="282"/>
      <c r="N282" s="282"/>
      <c r="O282" s="282"/>
      <c r="P282" s="282"/>
      <c r="Q282" s="282"/>
      <c r="R282" s="282"/>
      <c r="S282" s="282"/>
      <c r="T282" s="282"/>
      <c r="U282" s="282"/>
      <c r="V282" s="282"/>
      <c r="W282" s="282"/>
    </row>
    <row r="283" spans="1:23" ht="20">
      <c r="A283" s="282"/>
      <c r="B283" s="282"/>
      <c r="C283" s="282"/>
      <c r="D283" s="282"/>
      <c r="E283" s="282"/>
      <c r="F283" s="282"/>
      <c r="G283" s="282"/>
      <c r="H283" s="282"/>
      <c r="I283" s="282"/>
      <c r="J283" s="282"/>
      <c r="K283" s="282"/>
      <c r="L283" s="282"/>
      <c r="M283" s="282"/>
      <c r="N283" s="282"/>
      <c r="O283" s="282"/>
      <c r="P283" s="282"/>
      <c r="Q283" s="282"/>
      <c r="R283" s="282"/>
      <c r="S283" s="282"/>
      <c r="T283" s="282"/>
      <c r="U283" s="282"/>
      <c r="V283" s="282"/>
      <c r="W283" s="282"/>
    </row>
    <row r="284" spans="1:23" ht="20">
      <c r="A284" s="282"/>
      <c r="B284" s="282"/>
      <c r="C284" s="282"/>
      <c r="D284" s="282"/>
      <c r="E284" s="282"/>
      <c r="F284" s="282"/>
      <c r="G284" s="282"/>
      <c r="H284" s="282"/>
      <c r="I284" s="282"/>
      <c r="J284" s="282"/>
      <c r="K284" s="282"/>
      <c r="L284" s="282"/>
      <c r="M284" s="282"/>
      <c r="N284" s="282"/>
      <c r="O284" s="282"/>
      <c r="P284" s="282"/>
      <c r="Q284" s="282"/>
      <c r="R284" s="282"/>
      <c r="S284" s="282"/>
      <c r="T284" s="282"/>
      <c r="U284" s="282"/>
      <c r="V284" s="282"/>
      <c r="W284" s="282"/>
    </row>
    <row r="285" spans="1:23" ht="20">
      <c r="A285" s="282"/>
      <c r="B285" s="282"/>
      <c r="C285" s="282"/>
      <c r="D285" s="282"/>
      <c r="E285" s="282"/>
      <c r="F285" s="282"/>
      <c r="G285" s="282"/>
      <c r="H285" s="282"/>
      <c r="I285" s="282"/>
      <c r="J285" s="282"/>
      <c r="K285" s="282"/>
      <c r="L285" s="282"/>
      <c r="M285" s="282"/>
      <c r="N285" s="282"/>
      <c r="O285" s="282"/>
      <c r="P285" s="282"/>
      <c r="Q285" s="282"/>
      <c r="R285" s="282"/>
      <c r="S285" s="282"/>
      <c r="T285" s="282"/>
      <c r="U285" s="282"/>
      <c r="V285" s="282"/>
      <c r="W285" s="282"/>
    </row>
    <row r="286" spans="1:23" ht="20">
      <c r="A286" s="282"/>
      <c r="B286" s="282"/>
      <c r="C286" s="282"/>
      <c r="D286" s="282"/>
      <c r="E286" s="282"/>
      <c r="F286" s="282"/>
      <c r="G286" s="282"/>
      <c r="H286" s="282"/>
      <c r="I286" s="282"/>
      <c r="J286" s="282"/>
      <c r="K286" s="282"/>
      <c r="L286" s="282"/>
      <c r="M286" s="282"/>
      <c r="N286" s="282"/>
      <c r="O286" s="282"/>
      <c r="P286" s="282"/>
      <c r="Q286" s="282"/>
      <c r="R286" s="282"/>
      <c r="S286" s="282"/>
      <c r="T286" s="282"/>
      <c r="U286" s="282"/>
      <c r="V286" s="282"/>
      <c r="W286" s="282"/>
    </row>
    <row r="287" spans="1:23" ht="20">
      <c r="A287" s="282"/>
      <c r="B287" s="282"/>
      <c r="C287" s="282"/>
      <c r="D287" s="282"/>
      <c r="E287" s="282"/>
      <c r="F287" s="282"/>
      <c r="G287" s="282"/>
      <c r="H287" s="282"/>
      <c r="I287" s="282"/>
      <c r="J287" s="282"/>
      <c r="K287" s="282"/>
      <c r="L287" s="282"/>
      <c r="M287" s="282"/>
      <c r="N287" s="282"/>
      <c r="O287" s="282"/>
      <c r="P287" s="282"/>
      <c r="Q287" s="282"/>
      <c r="R287" s="282"/>
      <c r="S287" s="282"/>
      <c r="T287" s="282"/>
      <c r="U287" s="282"/>
      <c r="V287" s="282"/>
      <c r="W287" s="282"/>
    </row>
    <row r="288" spans="1:23" ht="20">
      <c r="A288" s="282"/>
      <c r="B288" s="282"/>
      <c r="C288" s="282"/>
      <c r="D288" s="282"/>
      <c r="E288" s="282"/>
      <c r="F288" s="282"/>
      <c r="G288" s="282"/>
      <c r="H288" s="282"/>
      <c r="I288" s="282"/>
      <c r="J288" s="282"/>
      <c r="K288" s="282"/>
      <c r="L288" s="282"/>
      <c r="M288" s="282"/>
      <c r="N288" s="282"/>
      <c r="O288" s="282"/>
      <c r="P288" s="282"/>
      <c r="Q288" s="282"/>
      <c r="R288" s="282"/>
      <c r="S288" s="282"/>
      <c r="T288" s="282"/>
      <c r="U288" s="282"/>
      <c r="V288" s="282"/>
      <c r="W288" s="282"/>
    </row>
    <row r="289" spans="1:23" ht="20">
      <c r="A289" s="282"/>
      <c r="B289" s="282"/>
      <c r="C289" s="282"/>
      <c r="D289" s="282"/>
      <c r="E289" s="282"/>
      <c r="F289" s="282"/>
      <c r="G289" s="282"/>
      <c r="H289" s="282"/>
      <c r="I289" s="282"/>
      <c r="J289" s="282"/>
      <c r="K289" s="282"/>
      <c r="L289" s="282"/>
      <c r="M289" s="282"/>
      <c r="N289" s="282"/>
      <c r="O289" s="282"/>
      <c r="P289" s="282"/>
      <c r="Q289" s="282"/>
      <c r="R289" s="282"/>
      <c r="S289" s="282"/>
      <c r="T289" s="282"/>
      <c r="U289" s="282"/>
      <c r="V289" s="282"/>
      <c r="W289" s="282"/>
    </row>
    <row r="290" spans="1:23" ht="20">
      <c r="A290" s="282"/>
      <c r="B290" s="282"/>
      <c r="C290" s="282"/>
      <c r="D290" s="282"/>
      <c r="E290" s="282"/>
      <c r="F290" s="282"/>
      <c r="G290" s="282"/>
      <c r="H290" s="282"/>
      <c r="I290" s="282"/>
      <c r="J290" s="282"/>
      <c r="K290" s="282"/>
      <c r="L290" s="282"/>
      <c r="M290" s="282"/>
      <c r="N290" s="282"/>
      <c r="O290" s="282"/>
      <c r="P290" s="282"/>
      <c r="Q290" s="282"/>
      <c r="R290" s="282"/>
      <c r="S290" s="282"/>
      <c r="T290" s="282"/>
      <c r="U290" s="282"/>
      <c r="V290" s="282"/>
      <c r="W290" s="282"/>
    </row>
    <row r="291" spans="1:23" ht="20">
      <c r="A291" s="282"/>
      <c r="B291" s="282"/>
      <c r="C291" s="282"/>
      <c r="D291" s="282"/>
      <c r="E291" s="282"/>
      <c r="F291" s="282"/>
      <c r="G291" s="282"/>
      <c r="H291" s="282"/>
      <c r="I291" s="282"/>
      <c r="J291" s="282"/>
      <c r="K291" s="282"/>
      <c r="L291" s="282"/>
      <c r="M291" s="282"/>
      <c r="N291" s="282"/>
      <c r="O291" s="282"/>
      <c r="P291" s="282"/>
      <c r="Q291" s="282"/>
      <c r="R291" s="282"/>
      <c r="S291" s="282"/>
      <c r="T291" s="282"/>
      <c r="U291" s="282"/>
      <c r="V291" s="282"/>
      <c r="W291" s="282"/>
    </row>
    <row r="292" spans="1:23" ht="20">
      <c r="A292" s="282"/>
      <c r="B292" s="282"/>
      <c r="C292" s="282"/>
      <c r="D292" s="282"/>
      <c r="E292" s="282"/>
      <c r="F292" s="282"/>
      <c r="G292" s="282"/>
      <c r="H292" s="282"/>
      <c r="I292" s="282"/>
      <c r="J292" s="282"/>
      <c r="K292" s="282"/>
      <c r="L292" s="282"/>
      <c r="M292" s="282"/>
      <c r="N292" s="282"/>
      <c r="O292" s="282"/>
      <c r="P292" s="282"/>
      <c r="Q292" s="282"/>
      <c r="R292" s="282"/>
      <c r="S292" s="282"/>
      <c r="T292" s="282"/>
      <c r="U292" s="282"/>
      <c r="V292" s="282"/>
      <c r="W292" s="282"/>
    </row>
    <row r="293" spans="1:23" ht="20">
      <c r="A293" s="282"/>
      <c r="B293" s="282"/>
      <c r="C293" s="282"/>
      <c r="D293" s="282"/>
      <c r="E293" s="282"/>
      <c r="F293" s="282"/>
      <c r="G293" s="282"/>
      <c r="H293" s="282"/>
      <c r="I293" s="282"/>
      <c r="J293" s="282"/>
      <c r="K293" s="282"/>
      <c r="L293" s="282"/>
      <c r="M293" s="282"/>
      <c r="N293" s="282"/>
      <c r="O293" s="282"/>
      <c r="P293" s="282"/>
      <c r="Q293" s="282"/>
      <c r="R293" s="282"/>
      <c r="S293" s="282"/>
      <c r="T293" s="282"/>
      <c r="U293" s="282"/>
      <c r="V293" s="282"/>
      <c r="W293" s="282"/>
    </row>
    <row r="294" spans="1:23" ht="20">
      <c r="A294" s="282"/>
      <c r="B294" s="282"/>
      <c r="C294" s="282"/>
      <c r="D294" s="282"/>
      <c r="E294" s="282"/>
      <c r="F294" s="282"/>
      <c r="G294" s="282"/>
      <c r="H294" s="282"/>
      <c r="I294" s="282"/>
      <c r="J294" s="282"/>
      <c r="K294" s="282"/>
      <c r="L294" s="282"/>
      <c r="M294" s="282"/>
      <c r="N294" s="282"/>
      <c r="O294" s="282"/>
      <c r="P294" s="282"/>
      <c r="Q294" s="282"/>
      <c r="R294" s="282"/>
      <c r="S294" s="282"/>
      <c r="T294" s="282"/>
      <c r="U294" s="282"/>
      <c r="V294" s="282"/>
      <c r="W294" s="282"/>
    </row>
    <row r="295" spans="1:23" ht="20">
      <c r="A295" s="282"/>
      <c r="B295" s="282"/>
      <c r="C295" s="282"/>
      <c r="D295" s="282"/>
      <c r="E295" s="282"/>
      <c r="F295" s="282"/>
      <c r="G295" s="282"/>
      <c r="H295" s="282"/>
      <c r="I295" s="282"/>
      <c r="J295" s="282"/>
      <c r="K295" s="282"/>
      <c r="L295" s="282"/>
      <c r="M295" s="282"/>
      <c r="N295" s="282"/>
      <c r="O295" s="282"/>
      <c r="P295" s="282"/>
      <c r="Q295" s="282"/>
      <c r="R295" s="282"/>
      <c r="S295" s="282"/>
      <c r="T295" s="282"/>
      <c r="U295" s="282"/>
      <c r="V295" s="282"/>
      <c r="W295" s="282"/>
    </row>
    <row r="296" spans="1:23" ht="20">
      <c r="A296" s="282"/>
      <c r="B296" s="282"/>
      <c r="C296" s="282"/>
      <c r="D296" s="282"/>
      <c r="E296" s="282"/>
      <c r="F296" s="282"/>
      <c r="G296" s="282"/>
      <c r="H296" s="282"/>
      <c r="I296" s="282"/>
      <c r="J296" s="282"/>
      <c r="K296" s="282"/>
      <c r="L296" s="282"/>
      <c r="M296" s="282"/>
      <c r="N296" s="282"/>
      <c r="O296" s="282"/>
      <c r="P296" s="282"/>
      <c r="Q296" s="282"/>
      <c r="R296" s="282"/>
      <c r="S296" s="282"/>
      <c r="T296" s="282"/>
      <c r="U296" s="282"/>
      <c r="V296" s="282"/>
      <c r="W296" s="282"/>
    </row>
    <row r="297" spans="1:23" ht="20">
      <c r="A297" s="282"/>
      <c r="B297" s="282"/>
      <c r="C297" s="282"/>
      <c r="D297" s="282"/>
      <c r="E297" s="282"/>
      <c r="F297" s="282"/>
      <c r="G297" s="282"/>
      <c r="H297" s="282"/>
      <c r="I297" s="282"/>
      <c r="J297" s="282"/>
      <c r="K297" s="282"/>
      <c r="L297" s="282"/>
      <c r="M297" s="282"/>
      <c r="N297" s="282"/>
      <c r="O297" s="282"/>
      <c r="P297" s="282"/>
      <c r="Q297" s="282"/>
      <c r="R297" s="282"/>
      <c r="S297" s="282"/>
      <c r="T297" s="282"/>
      <c r="U297" s="282"/>
      <c r="V297" s="282"/>
      <c r="W297" s="282"/>
    </row>
    <row r="298" spans="1:23" ht="20">
      <c r="A298" s="282"/>
      <c r="B298" s="282"/>
      <c r="C298" s="282"/>
      <c r="D298" s="282"/>
      <c r="E298" s="282"/>
      <c r="F298" s="282"/>
      <c r="G298" s="282"/>
      <c r="H298" s="282"/>
      <c r="I298" s="282"/>
      <c r="J298" s="282"/>
      <c r="K298" s="282"/>
      <c r="L298" s="282"/>
      <c r="M298" s="282"/>
      <c r="N298" s="282"/>
      <c r="O298" s="282"/>
      <c r="P298" s="282"/>
      <c r="Q298" s="282"/>
      <c r="R298" s="282"/>
      <c r="S298" s="282"/>
      <c r="T298" s="282"/>
      <c r="U298" s="282"/>
      <c r="V298" s="282"/>
      <c r="W298" s="282"/>
    </row>
    <row r="299" spans="1:23" ht="20">
      <c r="A299" s="282"/>
      <c r="B299" s="282"/>
      <c r="C299" s="282"/>
      <c r="D299" s="282"/>
      <c r="E299" s="282"/>
      <c r="F299" s="282"/>
      <c r="G299" s="282"/>
      <c r="H299" s="282"/>
      <c r="I299" s="282"/>
      <c r="J299" s="282"/>
      <c r="K299" s="282"/>
      <c r="L299" s="282"/>
      <c r="M299" s="282"/>
      <c r="N299" s="282"/>
      <c r="O299" s="282"/>
      <c r="P299" s="282"/>
      <c r="Q299" s="282"/>
      <c r="R299" s="282"/>
      <c r="S299" s="282"/>
      <c r="T299" s="282"/>
      <c r="U299" s="282"/>
      <c r="V299" s="282"/>
      <c r="W299" s="282"/>
    </row>
    <row r="300" spans="1:23" ht="20">
      <c r="A300" s="282"/>
      <c r="B300" s="282"/>
      <c r="C300" s="282"/>
      <c r="D300" s="282"/>
      <c r="E300" s="282"/>
      <c r="F300" s="282"/>
      <c r="G300" s="282"/>
      <c r="H300" s="282"/>
      <c r="I300" s="282"/>
      <c r="J300" s="282"/>
      <c r="K300" s="282"/>
      <c r="L300" s="282"/>
      <c r="M300" s="282"/>
      <c r="N300" s="282"/>
      <c r="O300" s="282"/>
      <c r="P300" s="282"/>
      <c r="Q300" s="282"/>
      <c r="R300" s="282"/>
      <c r="S300" s="282"/>
      <c r="T300" s="282"/>
      <c r="U300" s="282"/>
      <c r="V300" s="282"/>
      <c r="W300" s="282"/>
    </row>
    <row r="301" spans="1:23" ht="20">
      <c r="A301" s="282"/>
      <c r="B301" s="282"/>
      <c r="C301" s="282"/>
      <c r="D301" s="282"/>
      <c r="E301" s="282"/>
      <c r="F301" s="282"/>
      <c r="G301" s="282"/>
      <c r="H301" s="282"/>
      <c r="I301" s="282"/>
      <c r="J301" s="282"/>
      <c r="K301" s="282"/>
      <c r="L301" s="282"/>
      <c r="M301" s="282"/>
      <c r="N301" s="282"/>
      <c r="O301" s="282"/>
      <c r="P301" s="282"/>
      <c r="Q301" s="282"/>
      <c r="R301" s="282"/>
      <c r="S301" s="282"/>
      <c r="T301" s="282"/>
      <c r="U301" s="282"/>
      <c r="V301" s="282"/>
      <c r="W301" s="282"/>
    </row>
    <row r="302" spans="1:23" ht="20">
      <c r="A302" s="282"/>
      <c r="B302" s="282"/>
      <c r="C302" s="282"/>
      <c r="D302" s="282"/>
      <c r="E302" s="282"/>
      <c r="F302" s="282"/>
      <c r="G302" s="282"/>
      <c r="H302" s="282"/>
      <c r="I302" s="282"/>
      <c r="J302" s="282"/>
      <c r="K302" s="282"/>
      <c r="L302" s="282"/>
      <c r="M302" s="282"/>
      <c r="N302" s="282"/>
      <c r="O302" s="282"/>
      <c r="P302" s="282"/>
      <c r="Q302" s="282"/>
      <c r="R302" s="282"/>
      <c r="S302" s="282"/>
      <c r="T302" s="282"/>
      <c r="U302" s="282"/>
      <c r="V302" s="282"/>
      <c r="W302" s="282"/>
    </row>
    <row r="303" spans="1:23" ht="20">
      <c r="A303" s="282"/>
      <c r="B303" s="282"/>
      <c r="C303" s="282"/>
      <c r="D303" s="282"/>
      <c r="E303" s="282"/>
      <c r="F303" s="282"/>
      <c r="G303" s="282"/>
      <c r="H303" s="282"/>
      <c r="I303" s="282"/>
      <c r="J303" s="282"/>
      <c r="K303" s="282"/>
      <c r="L303" s="282"/>
      <c r="M303" s="282"/>
      <c r="N303" s="282"/>
      <c r="O303" s="282"/>
      <c r="P303" s="282"/>
      <c r="Q303" s="282"/>
      <c r="R303" s="282"/>
      <c r="S303" s="282"/>
      <c r="T303" s="282"/>
      <c r="U303" s="282"/>
      <c r="V303" s="282"/>
      <c r="W303" s="282"/>
    </row>
    <row r="304" spans="1:23" ht="20">
      <c r="A304" s="282"/>
      <c r="B304" s="282"/>
      <c r="C304" s="282"/>
      <c r="D304" s="282"/>
      <c r="E304" s="282"/>
      <c r="F304" s="282"/>
      <c r="G304" s="282"/>
      <c r="H304" s="282"/>
      <c r="I304" s="282"/>
      <c r="J304" s="282"/>
      <c r="K304" s="282"/>
      <c r="L304" s="282"/>
      <c r="M304" s="282"/>
      <c r="N304" s="282"/>
      <c r="O304" s="282"/>
      <c r="P304" s="282"/>
      <c r="Q304" s="282"/>
      <c r="R304" s="282"/>
      <c r="S304" s="282"/>
      <c r="T304" s="282"/>
      <c r="U304" s="282"/>
      <c r="V304" s="282"/>
      <c r="W304" s="282"/>
    </row>
    <row r="305" spans="1:23" ht="20">
      <c r="A305" s="282"/>
      <c r="B305" s="282"/>
      <c r="C305" s="282"/>
      <c r="D305" s="282"/>
      <c r="E305" s="282"/>
      <c r="F305" s="282"/>
      <c r="G305" s="282"/>
      <c r="H305" s="282"/>
      <c r="I305" s="282"/>
      <c r="J305" s="282"/>
      <c r="K305" s="282"/>
      <c r="L305" s="282"/>
      <c r="M305" s="282"/>
      <c r="N305" s="282"/>
      <c r="O305" s="282"/>
      <c r="P305" s="282"/>
      <c r="Q305" s="282"/>
      <c r="R305" s="282"/>
      <c r="S305" s="282"/>
      <c r="T305" s="282"/>
      <c r="U305" s="282"/>
      <c r="V305" s="282"/>
      <c r="W305" s="282"/>
    </row>
    <row r="306" spans="1:23" ht="20">
      <c r="A306" s="282"/>
      <c r="B306" s="282"/>
      <c r="C306" s="282"/>
      <c r="D306" s="282"/>
      <c r="E306" s="282"/>
      <c r="F306" s="282"/>
      <c r="G306" s="282"/>
      <c r="H306" s="282"/>
      <c r="I306" s="282"/>
      <c r="J306" s="282"/>
      <c r="K306" s="282"/>
      <c r="L306" s="282"/>
      <c r="M306" s="282"/>
      <c r="N306" s="282"/>
      <c r="O306" s="282"/>
      <c r="P306" s="282"/>
      <c r="Q306" s="282"/>
      <c r="R306" s="282"/>
      <c r="S306" s="282"/>
      <c r="T306" s="282"/>
      <c r="U306" s="282"/>
      <c r="V306" s="282"/>
      <c r="W306" s="282"/>
    </row>
    <row r="307" spans="1:23" ht="20">
      <c r="A307" s="282"/>
      <c r="B307" s="282"/>
      <c r="C307" s="282"/>
      <c r="D307" s="282"/>
      <c r="E307" s="282"/>
      <c r="F307" s="282"/>
      <c r="G307" s="282"/>
      <c r="H307" s="282"/>
      <c r="I307" s="282"/>
      <c r="J307" s="282"/>
      <c r="K307" s="282"/>
      <c r="L307" s="282"/>
      <c r="M307" s="282"/>
      <c r="N307" s="282"/>
      <c r="O307" s="282"/>
      <c r="P307" s="282"/>
      <c r="Q307" s="282"/>
      <c r="R307" s="282"/>
      <c r="S307" s="282"/>
      <c r="T307" s="282"/>
      <c r="U307" s="282"/>
      <c r="V307" s="282"/>
      <c r="W307" s="282"/>
    </row>
    <row r="308" spans="1:23" ht="20">
      <c r="A308" s="282"/>
      <c r="B308" s="282"/>
      <c r="C308" s="282"/>
      <c r="D308" s="282"/>
      <c r="E308" s="282"/>
      <c r="F308" s="282"/>
      <c r="G308" s="282"/>
      <c r="H308" s="282"/>
      <c r="I308" s="282"/>
      <c r="J308" s="282"/>
      <c r="K308" s="282"/>
      <c r="L308" s="282"/>
      <c r="M308" s="282"/>
      <c r="N308" s="282"/>
      <c r="O308" s="282"/>
      <c r="P308" s="282"/>
      <c r="Q308" s="282"/>
      <c r="R308" s="282"/>
      <c r="S308" s="282"/>
      <c r="T308" s="282"/>
      <c r="U308" s="282"/>
      <c r="V308" s="282"/>
      <c r="W308" s="282"/>
    </row>
    <row r="309" spans="1:23" ht="20">
      <c r="A309" s="282"/>
      <c r="B309" s="282"/>
      <c r="C309" s="282"/>
      <c r="D309" s="282"/>
      <c r="E309" s="282"/>
      <c r="F309" s="282"/>
      <c r="G309" s="282"/>
      <c r="H309" s="282"/>
      <c r="I309" s="282"/>
      <c r="J309" s="282"/>
      <c r="K309" s="282"/>
      <c r="L309" s="282"/>
      <c r="M309" s="282"/>
      <c r="N309" s="282"/>
      <c r="O309" s="282"/>
      <c r="P309" s="282"/>
      <c r="Q309" s="282"/>
      <c r="R309" s="282"/>
      <c r="S309" s="282"/>
      <c r="T309" s="282"/>
      <c r="U309" s="282"/>
      <c r="V309" s="282"/>
      <c r="W309" s="282"/>
    </row>
    <row r="310" spans="1:23" ht="20">
      <c r="A310" s="282"/>
      <c r="B310" s="282"/>
      <c r="C310" s="282"/>
      <c r="D310" s="282"/>
      <c r="E310" s="282"/>
      <c r="F310" s="282"/>
      <c r="G310" s="282"/>
      <c r="H310" s="282"/>
      <c r="I310" s="282"/>
      <c r="J310" s="282"/>
      <c r="K310" s="282"/>
      <c r="L310" s="282"/>
      <c r="M310" s="282"/>
      <c r="N310" s="282"/>
      <c r="O310" s="282"/>
      <c r="P310" s="282"/>
      <c r="Q310" s="282"/>
      <c r="R310" s="282"/>
      <c r="S310" s="282"/>
      <c r="T310" s="282"/>
      <c r="U310" s="282"/>
      <c r="V310" s="282"/>
      <c r="W310" s="282"/>
    </row>
    <row r="311" spans="1:23" ht="20">
      <c r="A311" s="282"/>
      <c r="B311" s="282"/>
      <c r="C311" s="282"/>
      <c r="D311" s="282"/>
      <c r="E311" s="282"/>
      <c r="F311" s="282"/>
      <c r="G311" s="282"/>
      <c r="H311" s="282"/>
      <c r="I311" s="282"/>
      <c r="J311" s="282"/>
      <c r="K311" s="282"/>
      <c r="L311" s="282"/>
      <c r="M311" s="282"/>
      <c r="N311" s="282"/>
      <c r="O311" s="282"/>
      <c r="P311" s="282"/>
      <c r="Q311" s="282"/>
      <c r="R311" s="282"/>
      <c r="S311" s="282"/>
      <c r="T311" s="282"/>
      <c r="U311" s="282"/>
      <c r="V311" s="282"/>
      <c r="W311" s="282"/>
    </row>
    <row r="312" spans="1:23" ht="20">
      <c r="A312" s="282"/>
      <c r="B312" s="282"/>
      <c r="C312" s="282"/>
      <c r="D312" s="282"/>
      <c r="E312" s="282"/>
      <c r="F312" s="282"/>
      <c r="G312" s="282"/>
      <c r="H312" s="282"/>
      <c r="I312" s="282"/>
      <c r="J312" s="282"/>
      <c r="K312" s="282"/>
      <c r="L312" s="282"/>
      <c r="M312" s="282"/>
      <c r="N312" s="282"/>
      <c r="O312" s="282"/>
      <c r="P312" s="282"/>
      <c r="Q312" s="282"/>
      <c r="R312" s="282"/>
      <c r="S312" s="282"/>
      <c r="T312" s="282"/>
      <c r="U312" s="282"/>
      <c r="V312" s="282"/>
      <c r="W312" s="282"/>
    </row>
    <row r="313" spans="1:23" ht="20">
      <c r="A313" s="282"/>
      <c r="B313" s="282"/>
      <c r="C313" s="282"/>
      <c r="D313" s="282"/>
      <c r="E313" s="282"/>
      <c r="F313" s="282"/>
      <c r="G313" s="282"/>
      <c r="H313" s="282"/>
      <c r="I313" s="282"/>
      <c r="J313" s="282"/>
      <c r="K313" s="282"/>
      <c r="L313" s="282"/>
      <c r="M313" s="282"/>
      <c r="N313" s="282"/>
      <c r="O313" s="282"/>
      <c r="P313" s="282"/>
      <c r="Q313" s="282"/>
      <c r="R313" s="282"/>
      <c r="S313" s="282"/>
      <c r="T313" s="282"/>
      <c r="U313" s="282"/>
      <c r="V313" s="282"/>
      <c r="W313" s="282"/>
    </row>
    <row r="314" spans="1:23" ht="20">
      <c r="A314" s="282"/>
      <c r="B314" s="282"/>
      <c r="C314" s="282"/>
      <c r="D314" s="282"/>
      <c r="E314" s="282"/>
      <c r="F314" s="282"/>
      <c r="G314" s="282"/>
      <c r="H314" s="282"/>
      <c r="I314" s="282"/>
      <c r="J314" s="282"/>
      <c r="K314" s="282"/>
      <c r="L314" s="282"/>
      <c r="M314" s="282"/>
      <c r="N314" s="282"/>
      <c r="O314" s="282"/>
      <c r="P314" s="282"/>
      <c r="Q314" s="282"/>
      <c r="R314" s="282"/>
      <c r="S314" s="282"/>
      <c r="T314" s="282"/>
      <c r="U314" s="282"/>
      <c r="V314" s="282"/>
      <c r="W314" s="282"/>
    </row>
    <row r="315" spans="1:23" ht="20">
      <c r="A315" s="282"/>
      <c r="B315" s="282"/>
      <c r="C315" s="282"/>
      <c r="D315" s="282"/>
      <c r="E315" s="282"/>
      <c r="F315" s="282"/>
      <c r="G315" s="282"/>
      <c r="H315" s="282"/>
      <c r="I315" s="282"/>
      <c r="J315" s="282"/>
      <c r="K315" s="282"/>
      <c r="L315" s="282"/>
      <c r="M315" s="282"/>
      <c r="N315" s="282"/>
      <c r="O315" s="282"/>
      <c r="P315" s="282"/>
      <c r="Q315" s="282"/>
      <c r="R315" s="282"/>
      <c r="S315" s="282"/>
      <c r="T315" s="282"/>
      <c r="U315" s="282"/>
      <c r="V315" s="282"/>
      <c r="W315" s="282"/>
    </row>
    <row r="316" spans="1:23" ht="20">
      <c r="A316" s="282"/>
      <c r="B316" s="282"/>
      <c r="C316" s="282"/>
      <c r="D316" s="282"/>
      <c r="E316" s="282"/>
      <c r="F316" s="282"/>
      <c r="G316" s="282"/>
      <c r="H316" s="282"/>
      <c r="I316" s="282"/>
      <c r="J316" s="282"/>
      <c r="K316" s="282"/>
      <c r="L316" s="282"/>
      <c r="M316" s="282"/>
      <c r="N316" s="282"/>
      <c r="O316" s="282"/>
      <c r="P316" s="282"/>
      <c r="Q316" s="282"/>
      <c r="R316" s="282"/>
      <c r="S316" s="282"/>
      <c r="T316" s="282"/>
      <c r="U316" s="282"/>
      <c r="V316" s="282"/>
      <c r="W316" s="282"/>
    </row>
    <row r="317" spans="1:23" ht="20">
      <c r="A317" s="282"/>
      <c r="B317" s="282"/>
      <c r="C317" s="282"/>
      <c r="D317" s="282"/>
      <c r="E317" s="282"/>
      <c r="F317" s="282"/>
      <c r="G317" s="282"/>
      <c r="H317" s="282"/>
      <c r="I317" s="282"/>
      <c r="J317" s="282"/>
      <c r="K317" s="282"/>
      <c r="L317" s="282"/>
      <c r="M317" s="282"/>
      <c r="N317" s="282"/>
      <c r="O317" s="282"/>
      <c r="P317" s="282"/>
      <c r="Q317" s="282"/>
      <c r="R317" s="282"/>
      <c r="S317" s="282"/>
      <c r="T317" s="282"/>
      <c r="U317" s="282"/>
      <c r="V317" s="282"/>
      <c r="W317" s="282"/>
    </row>
    <row r="318" spans="1:23" ht="20">
      <c r="A318" s="282"/>
      <c r="B318" s="282"/>
      <c r="C318" s="282"/>
      <c r="D318" s="282"/>
      <c r="E318" s="282"/>
      <c r="F318" s="282"/>
      <c r="G318" s="282"/>
      <c r="H318" s="282"/>
      <c r="I318" s="282"/>
      <c r="J318" s="282"/>
      <c r="K318" s="282"/>
      <c r="L318" s="282"/>
      <c r="M318" s="282"/>
      <c r="N318" s="282"/>
      <c r="O318" s="282"/>
      <c r="P318" s="282"/>
      <c r="Q318" s="282"/>
      <c r="R318" s="282"/>
      <c r="S318" s="282"/>
      <c r="T318" s="282"/>
      <c r="U318" s="282"/>
      <c r="V318" s="282"/>
      <c r="W318" s="282"/>
    </row>
    <row r="319" spans="1:23" ht="20">
      <c r="A319" s="282"/>
      <c r="B319" s="282"/>
      <c r="C319" s="282"/>
      <c r="D319" s="282"/>
      <c r="E319" s="282"/>
      <c r="F319" s="282"/>
      <c r="G319" s="282"/>
      <c r="H319" s="282"/>
      <c r="I319" s="282"/>
      <c r="J319" s="282"/>
      <c r="K319" s="282"/>
      <c r="L319" s="282"/>
      <c r="M319" s="282"/>
      <c r="N319" s="282"/>
      <c r="O319" s="282"/>
      <c r="P319" s="282"/>
      <c r="Q319" s="282"/>
      <c r="R319" s="282"/>
      <c r="S319" s="282"/>
      <c r="T319" s="282"/>
      <c r="U319" s="282"/>
      <c r="V319" s="282"/>
      <c r="W319" s="282"/>
    </row>
    <row r="320" spans="1:23" ht="20">
      <c r="A320" s="282"/>
      <c r="B320" s="282"/>
      <c r="C320" s="282"/>
      <c r="D320" s="282"/>
      <c r="E320" s="282"/>
      <c r="F320" s="282"/>
      <c r="G320" s="282"/>
      <c r="H320" s="282"/>
      <c r="I320" s="282"/>
      <c r="J320" s="282"/>
      <c r="K320" s="282"/>
      <c r="L320" s="282"/>
      <c r="M320" s="282"/>
      <c r="N320" s="282"/>
      <c r="O320" s="282"/>
      <c r="P320" s="282"/>
      <c r="Q320" s="282"/>
      <c r="R320" s="282"/>
      <c r="S320" s="282"/>
      <c r="T320" s="282"/>
      <c r="U320" s="282"/>
      <c r="V320" s="282"/>
      <c r="W320" s="282"/>
    </row>
    <row r="321" spans="1:23" ht="20">
      <c r="A321" s="282"/>
      <c r="B321" s="282"/>
      <c r="C321" s="282"/>
      <c r="D321" s="282"/>
      <c r="E321" s="282"/>
      <c r="F321" s="282"/>
      <c r="G321" s="282"/>
      <c r="H321" s="282"/>
      <c r="I321" s="282"/>
      <c r="J321" s="282"/>
      <c r="K321" s="282"/>
      <c r="L321" s="282"/>
      <c r="M321" s="282"/>
      <c r="N321" s="282"/>
      <c r="O321" s="282"/>
      <c r="P321" s="282"/>
      <c r="Q321" s="282"/>
      <c r="R321" s="282"/>
      <c r="S321" s="282"/>
      <c r="T321" s="282"/>
      <c r="U321" s="282"/>
      <c r="V321" s="282"/>
      <c r="W321" s="282"/>
    </row>
    <row r="322" spans="1:23" ht="20">
      <c r="A322" s="282"/>
      <c r="B322" s="282"/>
      <c r="C322" s="282"/>
      <c r="D322" s="282"/>
      <c r="E322" s="282"/>
      <c r="F322" s="282"/>
      <c r="G322" s="282"/>
      <c r="H322" s="282"/>
      <c r="I322" s="282"/>
      <c r="J322" s="282"/>
      <c r="K322" s="282"/>
      <c r="L322" s="282"/>
      <c r="M322" s="282"/>
      <c r="N322" s="282"/>
      <c r="O322" s="282"/>
      <c r="P322" s="282"/>
      <c r="Q322" s="282"/>
      <c r="R322" s="282"/>
      <c r="S322" s="282"/>
      <c r="T322" s="282"/>
      <c r="U322" s="282"/>
      <c r="V322" s="282"/>
      <c r="W322" s="282"/>
    </row>
    <row r="323" spans="1:23" ht="20">
      <c r="A323" s="282"/>
      <c r="B323" s="282"/>
      <c r="C323" s="282"/>
      <c r="D323" s="282"/>
      <c r="E323" s="282"/>
      <c r="F323" s="282"/>
      <c r="G323" s="282"/>
      <c r="H323" s="282"/>
      <c r="I323" s="282"/>
      <c r="J323" s="282"/>
      <c r="K323" s="282"/>
      <c r="L323" s="282"/>
      <c r="M323" s="282"/>
      <c r="N323" s="282"/>
      <c r="O323" s="282"/>
      <c r="P323" s="282"/>
      <c r="Q323" s="282"/>
      <c r="R323" s="282"/>
      <c r="S323" s="282"/>
      <c r="T323" s="282"/>
      <c r="U323" s="282"/>
      <c r="V323" s="282"/>
      <c r="W323" s="282"/>
    </row>
    <row r="324" spans="1:23" ht="20">
      <c r="A324" s="282"/>
      <c r="B324" s="282"/>
      <c r="C324" s="282"/>
      <c r="D324" s="282"/>
      <c r="E324" s="282"/>
      <c r="F324" s="282"/>
      <c r="G324" s="282"/>
      <c r="H324" s="282"/>
      <c r="I324" s="282"/>
      <c r="J324" s="282"/>
      <c r="K324" s="282"/>
      <c r="L324" s="282"/>
      <c r="M324" s="282"/>
      <c r="N324" s="282"/>
      <c r="O324" s="282"/>
      <c r="P324" s="282"/>
      <c r="Q324" s="282"/>
      <c r="R324" s="282"/>
      <c r="S324" s="282"/>
      <c r="T324" s="282"/>
      <c r="U324" s="282"/>
      <c r="V324" s="282"/>
      <c r="W324" s="282"/>
    </row>
    <row r="325" spans="1:23" ht="20">
      <c r="A325" s="282"/>
      <c r="B325" s="282"/>
      <c r="C325" s="282"/>
      <c r="D325" s="282"/>
      <c r="E325" s="282"/>
      <c r="F325" s="282"/>
      <c r="G325" s="282"/>
      <c r="H325" s="282"/>
      <c r="I325" s="282"/>
      <c r="J325" s="282"/>
      <c r="K325" s="282"/>
      <c r="L325" s="282"/>
      <c r="M325" s="282"/>
      <c r="N325" s="282"/>
      <c r="O325" s="282"/>
      <c r="P325" s="282"/>
      <c r="Q325" s="282"/>
      <c r="R325" s="282"/>
      <c r="S325" s="282"/>
      <c r="T325" s="282"/>
      <c r="U325" s="282"/>
      <c r="V325" s="282"/>
      <c r="W325" s="282"/>
    </row>
    <row r="326" spans="1:23" ht="20">
      <c r="A326" s="282"/>
      <c r="B326" s="282"/>
      <c r="C326" s="282"/>
      <c r="D326" s="282"/>
      <c r="E326" s="282"/>
      <c r="F326" s="282"/>
      <c r="G326" s="282"/>
      <c r="H326" s="282"/>
      <c r="I326" s="282"/>
      <c r="J326" s="282"/>
      <c r="K326" s="282"/>
      <c r="L326" s="282"/>
      <c r="M326" s="282"/>
      <c r="N326" s="282"/>
      <c r="O326" s="282"/>
      <c r="P326" s="282"/>
      <c r="Q326" s="282"/>
      <c r="R326" s="282"/>
      <c r="S326" s="282"/>
      <c r="T326" s="282"/>
      <c r="U326" s="282"/>
      <c r="V326" s="282"/>
      <c r="W326" s="282"/>
    </row>
    <row r="327" spans="1:23" ht="20">
      <c r="A327" s="282"/>
      <c r="B327" s="282"/>
      <c r="C327" s="282"/>
      <c r="D327" s="282"/>
      <c r="E327" s="282"/>
      <c r="F327" s="282"/>
      <c r="G327" s="282"/>
      <c r="H327" s="282"/>
      <c r="I327" s="282"/>
      <c r="J327" s="282"/>
      <c r="K327" s="282"/>
      <c r="L327" s="282"/>
      <c r="M327" s="282"/>
      <c r="N327" s="282"/>
      <c r="O327" s="282"/>
      <c r="P327" s="282"/>
      <c r="Q327" s="282"/>
      <c r="R327" s="282"/>
      <c r="S327" s="282"/>
      <c r="T327" s="282"/>
      <c r="U327" s="282"/>
      <c r="V327" s="282"/>
      <c r="W327" s="282"/>
    </row>
    <row r="328" spans="1:23" ht="20">
      <c r="A328" s="282"/>
      <c r="B328" s="282"/>
      <c r="C328" s="282"/>
      <c r="D328" s="282"/>
      <c r="E328" s="282"/>
      <c r="F328" s="282"/>
      <c r="G328" s="282"/>
      <c r="H328" s="282"/>
      <c r="I328" s="282"/>
      <c r="J328" s="282"/>
      <c r="K328" s="282"/>
      <c r="L328" s="282"/>
      <c r="M328" s="282"/>
      <c r="N328" s="282"/>
      <c r="O328" s="282"/>
      <c r="P328" s="282"/>
      <c r="Q328" s="282"/>
      <c r="R328" s="282"/>
      <c r="S328" s="282"/>
      <c r="T328" s="282"/>
      <c r="U328" s="282"/>
      <c r="V328" s="282"/>
      <c r="W328" s="282"/>
    </row>
    <row r="329" spans="1:23" ht="20">
      <c r="A329" s="282"/>
      <c r="B329" s="282"/>
      <c r="C329" s="282"/>
      <c r="D329" s="282"/>
      <c r="E329" s="282"/>
      <c r="F329" s="282"/>
      <c r="G329" s="282"/>
      <c r="H329" s="282"/>
      <c r="I329" s="282"/>
      <c r="J329" s="282"/>
      <c r="K329" s="282"/>
      <c r="L329" s="282"/>
      <c r="M329" s="282"/>
      <c r="N329" s="282"/>
      <c r="O329" s="282"/>
      <c r="P329" s="282"/>
      <c r="Q329" s="282"/>
      <c r="R329" s="282"/>
      <c r="S329" s="282"/>
      <c r="T329" s="282"/>
      <c r="U329" s="282"/>
      <c r="V329" s="282"/>
      <c r="W329" s="282"/>
    </row>
    <row r="330" spans="1:23" ht="20">
      <c r="A330" s="282"/>
      <c r="B330" s="282"/>
      <c r="C330" s="282"/>
      <c r="D330" s="282"/>
      <c r="E330" s="282"/>
      <c r="F330" s="282"/>
      <c r="G330" s="282"/>
      <c r="H330" s="282"/>
      <c r="I330" s="282"/>
      <c r="J330" s="282"/>
      <c r="K330" s="282"/>
      <c r="L330" s="282"/>
      <c r="M330" s="282"/>
      <c r="N330" s="282"/>
      <c r="O330" s="282"/>
      <c r="P330" s="282"/>
      <c r="Q330" s="282"/>
      <c r="R330" s="282"/>
      <c r="S330" s="282"/>
      <c r="T330" s="282"/>
      <c r="U330" s="282"/>
      <c r="V330" s="282"/>
      <c r="W330" s="282"/>
    </row>
    <row r="331" spans="1:23" ht="20">
      <c r="A331" s="282"/>
      <c r="B331" s="282"/>
      <c r="C331" s="282"/>
      <c r="D331" s="282"/>
      <c r="E331" s="282"/>
      <c r="F331" s="282"/>
      <c r="G331" s="282"/>
      <c r="H331" s="282"/>
      <c r="I331" s="282"/>
      <c r="J331" s="282"/>
      <c r="K331" s="282"/>
      <c r="L331" s="282"/>
      <c r="M331" s="282"/>
      <c r="N331" s="282"/>
      <c r="O331" s="282"/>
      <c r="P331" s="282"/>
      <c r="Q331" s="282"/>
      <c r="R331" s="282"/>
      <c r="S331" s="282"/>
      <c r="T331" s="282"/>
      <c r="U331" s="282"/>
      <c r="V331" s="282"/>
      <c r="W331" s="282"/>
    </row>
    <row r="332" spans="1:23" ht="20">
      <c r="A332" s="282"/>
      <c r="B332" s="282"/>
      <c r="C332" s="282"/>
      <c r="D332" s="282"/>
      <c r="E332" s="282"/>
      <c r="F332" s="282"/>
      <c r="G332" s="282"/>
      <c r="H332" s="282"/>
      <c r="I332" s="282"/>
      <c r="J332" s="282"/>
      <c r="K332" s="282"/>
      <c r="L332" s="282"/>
      <c r="M332" s="282"/>
      <c r="N332" s="282"/>
      <c r="O332" s="282"/>
      <c r="P332" s="282"/>
      <c r="Q332" s="282"/>
      <c r="R332" s="282"/>
      <c r="S332" s="282"/>
      <c r="T332" s="282"/>
      <c r="U332" s="282"/>
      <c r="V332" s="282"/>
      <c r="W332" s="282"/>
    </row>
    <row r="333" spans="1:23" ht="20">
      <c r="A333" s="282"/>
      <c r="B333" s="282"/>
      <c r="C333" s="282"/>
      <c r="D333" s="282"/>
      <c r="E333" s="282"/>
      <c r="F333" s="282"/>
      <c r="G333" s="282"/>
      <c r="H333" s="282"/>
      <c r="I333" s="282"/>
      <c r="J333" s="282"/>
      <c r="K333" s="282"/>
      <c r="L333" s="282"/>
      <c r="M333" s="282"/>
      <c r="N333" s="282"/>
      <c r="O333" s="282"/>
      <c r="P333" s="282"/>
      <c r="Q333" s="282"/>
      <c r="R333" s="282"/>
      <c r="S333" s="282"/>
      <c r="T333" s="282"/>
      <c r="U333" s="282"/>
      <c r="V333" s="282"/>
      <c r="W333" s="282"/>
    </row>
    <row r="334" spans="1:23" ht="20">
      <c r="A334" s="282"/>
      <c r="B334" s="282"/>
      <c r="C334" s="282"/>
      <c r="D334" s="282"/>
      <c r="E334" s="282"/>
      <c r="F334" s="282"/>
      <c r="G334" s="282"/>
      <c r="H334" s="282"/>
      <c r="I334" s="282"/>
      <c r="J334" s="282"/>
      <c r="K334" s="282"/>
      <c r="L334" s="282"/>
      <c r="M334" s="282"/>
      <c r="N334" s="282"/>
      <c r="O334" s="282"/>
      <c r="P334" s="282"/>
      <c r="Q334" s="282"/>
      <c r="R334" s="282"/>
      <c r="S334" s="282"/>
      <c r="T334" s="282"/>
      <c r="U334" s="282"/>
      <c r="V334" s="282"/>
      <c r="W334" s="282"/>
    </row>
    <row r="335" spans="1:23" ht="20">
      <c r="A335" s="282"/>
      <c r="B335" s="282"/>
      <c r="C335" s="282"/>
      <c r="D335" s="282"/>
      <c r="E335" s="282"/>
      <c r="F335" s="282"/>
      <c r="G335" s="282"/>
      <c r="H335" s="282"/>
      <c r="I335" s="282"/>
      <c r="J335" s="282"/>
      <c r="K335" s="282"/>
      <c r="L335" s="282"/>
      <c r="M335" s="282"/>
      <c r="N335" s="282"/>
      <c r="O335" s="282"/>
      <c r="P335" s="282"/>
      <c r="Q335" s="282"/>
      <c r="R335" s="282"/>
      <c r="S335" s="282"/>
      <c r="T335" s="282"/>
      <c r="U335" s="282"/>
      <c r="V335" s="282"/>
      <c r="W335" s="282"/>
    </row>
    <row r="336" spans="1:23" ht="20">
      <c r="A336" s="282"/>
      <c r="B336" s="282"/>
      <c r="C336" s="282"/>
      <c r="D336" s="282"/>
      <c r="E336" s="282"/>
      <c r="F336" s="282"/>
      <c r="G336" s="282"/>
      <c r="H336" s="282"/>
      <c r="I336" s="282"/>
      <c r="J336" s="282"/>
      <c r="K336" s="282"/>
      <c r="L336" s="282"/>
      <c r="M336" s="282"/>
      <c r="N336" s="282"/>
      <c r="O336" s="282"/>
      <c r="P336" s="282"/>
      <c r="Q336" s="282"/>
      <c r="R336" s="282"/>
      <c r="S336" s="282"/>
      <c r="T336" s="282"/>
      <c r="U336" s="282"/>
      <c r="V336" s="282"/>
      <c r="W336" s="282"/>
    </row>
    <row r="337" spans="1:23" ht="20">
      <c r="A337" s="282"/>
      <c r="B337" s="282"/>
      <c r="C337" s="282"/>
      <c r="D337" s="282"/>
      <c r="E337" s="282"/>
      <c r="F337" s="282"/>
      <c r="G337" s="282"/>
      <c r="H337" s="282"/>
      <c r="I337" s="282"/>
      <c r="J337" s="282"/>
      <c r="K337" s="282"/>
      <c r="L337" s="282"/>
      <c r="M337" s="282"/>
      <c r="N337" s="282"/>
      <c r="O337" s="282"/>
      <c r="P337" s="282"/>
      <c r="Q337" s="282"/>
      <c r="R337" s="282"/>
      <c r="S337" s="282"/>
      <c r="T337" s="282"/>
      <c r="U337" s="282"/>
      <c r="V337" s="282"/>
      <c r="W337" s="282"/>
    </row>
    <row r="338" spans="1:23" ht="20">
      <c r="A338" s="282"/>
      <c r="B338" s="282"/>
      <c r="C338" s="282"/>
      <c r="D338" s="282"/>
      <c r="E338" s="282"/>
      <c r="F338" s="282"/>
      <c r="G338" s="282"/>
      <c r="H338" s="282"/>
      <c r="I338" s="282"/>
      <c r="J338" s="282"/>
      <c r="K338" s="282"/>
      <c r="L338" s="282"/>
      <c r="M338" s="282"/>
      <c r="N338" s="282"/>
      <c r="O338" s="282"/>
      <c r="P338" s="282"/>
      <c r="Q338" s="282"/>
      <c r="R338" s="282"/>
      <c r="S338" s="282"/>
      <c r="T338" s="282"/>
      <c r="U338" s="282"/>
      <c r="V338" s="282"/>
      <c r="W338" s="282"/>
    </row>
    <row r="339" spans="1:23" ht="20">
      <c r="A339" s="282"/>
      <c r="B339" s="282"/>
      <c r="C339" s="282"/>
      <c r="D339" s="282"/>
      <c r="E339" s="282"/>
      <c r="F339" s="282"/>
      <c r="G339" s="282"/>
      <c r="H339" s="282"/>
      <c r="I339" s="282"/>
      <c r="J339" s="282"/>
      <c r="K339" s="282"/>
      <c r="L339" s="282"/>
      <c r="M339" s="282"/>
      <c r="N339" s="282"/>
      <c r="O339" s="282"/>
      <c r="P339" s="282"/>
      <c r="Q339" s="282"/>
      <c r="R339" s="282"/>
      <c r="S339" s="282"/>
      <c r="T339" s="282"/>
      <c r="U339" s="282"/>
      <c r="V339" s="282"/>
      <c r="W339" s="282"/>
    </row>
    <row r="340" spans="1:23" ht="20">
      <c r="A340" s="282"/>
      <c r="B340" s="282"/>
      <c r="C340" s="282"/>
      <c r="D340" s="282"/>
      <c r="E340" s="282"/>
      <c r="F340" s="282"/>
      <c r="G340" s="282"/>
      <c r="H340" s="282"/>
      <c r="I340" s="282"/>
      <c r="J340" s="282"/>
      <c r="K340" s="282"/>
      <c r="L340" s="282"/>
      <c r="M340" s="282"/>
      <c r="N340" s="282"/>
      <c r="O340" s="282"/>
      <c r="P340" s="282"/>
      <c r="Q340" s="282"/>
      <c r="R340" s="282"/>
      <c r="S340" s="282"/>
      <c r="T340" s="282"/>
      <c r="U340" s="282"/>
      <c r="V340" s="282"/>
      <c r="W340" s="282"/>
    </row>
    <row r="341" spans="1:23" ht="20">
      <c r="A341" s="282"/>
      <c r="B341" s="282"/>
      <c r="C341" s="282"/>
      <c r="D341" s="282"/>
      <c r="E341" s="282"/>
      <c r="F341" s="282"/>
      <c r="G341" s="282"/>
      <c r="H341" s="282"/>
      <c r="I341" s="282"/>
      <c r="J341" s="282"/>
      <c r="K341" s="282"/>
      <c r="L341" s="282"/>
      <c r="M341" s="282"/>
      <c r="N341" s="282"/>
      <c r="O341" s="282"/>
      <c r="P341" s="282"/>
      <c r="Q341" s="282"/>
      <c r="R341" s="282"/>
      <c r="S341" s="282"/>
      <c r="T341" s="282"/>
      <c r="U341" s="282"/>
      <c r="V341" s="282"/>
      <c r="W341" s="282"/>
    </row>
    <row r="342" spans="1:23" ht="20">
      <c r="A342" s="282"/>
      <c r="B342" s="282"/>
      <c r="C342" s="282"/>
      <c r="D342" s="282"/>
      <c r="E342" s="282"/>
      <c r="F342" s="282"/>
      <c r="G342" s="282"/>
      <c r="H342" s="282"/>
      <c r="I342" s="282"/>
      <c r="J342" s="282"/>
      <c r="K342" s="282"/>
      <c r="L342" s="282"/>
      <c r="M342" s="282"/>
      <c r="N342" s="282"/>
      <c r="O342" s="282"/>
      <c r="P342" s="282"/>
      <c r="Q342" s="282"/>
      <c r="R342" s="282"/>
      <c r="S342" s="282"/>
      <c r="T342" s="282"/>
      <c r="U342" s="282"/>
      <c r="V342" s="282"/>
      <c r="W342" s="282"/>
    </row>
    <row r="343" spans="1:23" ht="20">
      <c r="A343" s="282"/>
      <c r="B343" s="282"/>
      <c r="C343" s="282"/>
      <c r="D343" s="282"/>
      <c r="E343" s="282"/>
      <c r="F343" s="282"/>
      <c r="G343" s="282"/>
      <c r="H343" s="282"/>
      <c r="I343" s="282"/>
      <c r="J343" s="282"/>
      <c r="K343" s="282"/>
      <c r="L343" s="282"/>
      <c r="M343" s="282"/>
      <c r="N343" s="282"/>
      <c r="O343" s="282"/>
      <c r="P343" s="282"/>
      <c r="Q343" s="282"/>
      <c r="R343" s="282"/>
      <c r="S343" s="282"/>
      <c r="T343" s="282"/>
      <c r="U343" s="282"/>
      <c r="V343" s="282"/>
      <c r="W343" s="282"/>
    </row>
    <row r="344" spans="1:23" ht="20">
      <c r="A344" s="282"/>
      <c r="B344" s="282"/>
      <c r="C344" s="282"/>
      <c r="D344" s="282"/>
      <c r="E344" s="282"/>
      <c r="F344" s="282"/>
      <c r="G344" s="282"/>
      <c r="H344" s="282"/>
      <c r="I344" s="282"/>
      <c r="J344" s="282"/>
      <c r="K344" s="282"/>
      <c r="L344" s="282"/>
      <c r="M344" s="282"/>
      <c r="N344" s="282"/>
      <c r="O344" s="282"/>
      <c r="P344" s="282"/>
      <c r="Q344" s="282"/>
      <c r="R344" s="282"/>
      <c r="S344" s="282"/>
      <c r="T344" s="282"/>
      <c r="U344" s="282"/>
      <c r="V344" s="282"/>
      <c r="W344" s="282"/>
    </row>
    <row r="345" spans="1:23" ht="20">
      <c r="A345" s="282"/>
      <c r="B345" s="282"/>
      <c r="C345" s="282"/>
      <c r="D345" s="282"/>
      <c r="E345" s="282"/>
      <c r="F345" s="282"/>
      <c r="G345" s="282"/>
      <c r="H345" s="282"/>
      <c r="I345" s="282"/>
      <c r="J345" s="282"/>
      <c r="K345" s="282"/>
      <c r="L345" s="282"/>
      <c r="M345" s="282"/>
      <c r="N345" s="282"/>
      <c r="O345" s="282"/>
      <c r="P345" s="282"/>
      <c r="Q345" s="282"/>
      <c r="R345" s="282"/>
      <c r="S345" s="282"/>
      <c r="T345" s="282"/>
      <c r="U345" s="282"/>
      <c r="V345" s="282"/>
      <c r="W345" s="282"/>
    </row>
    <row r="346" spans="1:23" ht="20">
      <c r="A346" s="282"/>
      <c r="B346" s="282"/>
      <c r="C346" s="282"/>
      <c r="D346" s="282"/>
      <c r="E346" s="282"/>
      <c r="F346" s="282"/>
      <c r="G346" s="282"/>
      <c r="H346" s="282"/>
      <c r="I346" s="282"/>
      <c r="J346" s="282"/>
      <c r="K346" s="282"/>
      <c r="L346" s="282"/>
      <c r="M346" s="282"/>
      <c r="N346" s="282"/>
      <c r="O346" s="282"/>
      <c r="P346" s="282"/>
      <c r="Q346" s="282"/>
      <c r="R346" s="282"/>
      <c r="S346" s="282"/>
      <c r="T346" s="282"/>
      <c r="U346" s="282"/>
      <c r="V346" s="282"/>
      <c r="W346" s="282"/>
    </row>
    <row r="347" spans="1:23" ht="20">
      <c r="A347" s="282"/>
      <c r="B347" s="282"/>
      <c r="C347" s="282"/>
      <c r="D347" s="282"/>
      <c r="E347" s="282"/>
      <c r="F347" s="282"/>
      <c r="G347" s="282"/>
      <c r="H347" s="282"/>
      <c r="I347" s="282"/>
      <c r="J347" s="282"/>
      <c r="K347" s="282"/>
      <c r="L347" s="282"/>
      <c r="M347" s="282"/>
      <c r="N347" s="282"/>
      <c r="O347" s="282"/>
      <c r="P347" s="282"/>
      <c r="Q347" s="282"/>
      <c r="R347" s="282"/>
      <c r="S347" s="282"/>
      <c r="T347" s="282"/>
      <c r="U347" s="282"/>
      <c r="V347" s="282"/>
      <c r="W347" s="282"/>
    </row>
    <row r="348" spans="1:23" ht="20">
      <c r="A348" s="282"/>
      <c r="B348" s="282"/>
      <c r="C348" s="282"/>
      <c r="D348" s="282"/>
      <c r="E348" s="282"/>
      <c r="F348" s="282"/>
      <c r="G348" s="282"/>
      <c r="H348" s="282"/>
      <c r="I348" s="282"/>
      <c r="J348" s="282"/>
      <c r="K348" s="282"/>
      <c r="L348" s="282"/>
      <c r="M348" s="282"/>
      <c r="N348" s="282"/>
      <c r="O348" s="282"/>
      <c r="P348" s="282"/>
      <c r="Q348" s="282"/>
      <c r="R348" s="282"/>
      <c r="S348" s="282"/>
      <c r="T348" s="282"/>
      <c r="U348" s="282"/>
      <c r="V348" s="282"/>
      <c r="W348" s="282"/>
    </row>
    <row r="349" spans="1:23" ht="20">
      <c r="A349" s="282"/>
      <c r="B349" s="282"/>
      <c r="C349" s="282"/>
      <c r="D349" s="282"/>
      <c r="E349" s="282"/>
      <c r="F349" s="282"/>
      <c r="G349" s="282"/>
      <c r="H349" s="282"/>
      <c r="I349" s="282"/>
      <c r="J349" s="282"/>
      <c r="K349" s="282"/>
      <c r="L349" s="282"/>
      <c r="M349" s="282"/>
      <c r="N349" s="282"/>
      <c r="O349" s="282"/>
      <c r="P349" s="282"/>
      <c r="Q349" s="282"/>
      <c r="R349" s="282"/>
      <c r="S349" s="282"/>
      <c r="T349" s="282"/>
      <c r="U349" s="282"/>
      <c r="V349" s="282"/>
      <c r="W349" s="282"/>
    </row>
    <row r="350" spans="1:23" ht="20">
      <c r="A350" s="282"/>
      <c r="B350" s="282"/>
      <c r="C350" s="282"/>
      <c r="D350" s="282"/>
      <c r="E350" s="282"/>
      <c r="F350" s="282"/>
      <c r="G350" s="282"/>
      <c r="H350" s="282"/>
      <c r="I350" s="282"/>
      <c r="J350" s="282"/>
      <c r="K350" s="282"/>
      <c r="L350" s="282"/>
      <c r="M350" s="282"/>
      <c r="N350" s="282"/>
      <c r="O350" s="282"/>
      <c r="P350" s="282"/>
      <c r="Q350" s="282"/>
      <c r="R350" s="282"/>
      <c r="S350" s="282"/>
      <c r="T350" s="282"/>
      <c r="U350" s="282"/>
      <c r="V350" s="282"/>
      <c r="W350" s="282"/>
    </row>
    <row r="351" spans="1:23" ht="20">
      <c r="A351" s="282"/>
      <c r="B351" s="282"/>
      <c r="C351" s="282"/>
      <c r="D351" s="282"/>
      <c r="E351" s="282"/>
      <c r="F351" s="282"/>
      <c r="G351" s="282"/>
      <c r="H351" s="282"/>
      <c r="I351" s="282"/>
      <c r="J351" s="282"/>
      <c r="K351" s="282"/>
      <c r="L351" s="282"/>
      <c r="M351" s="282"/>
      <c r="N351" s="282"/>
      <c r="O351" s="282"/>
      <c r="P351" s="282"/>
      <c r="Q351" s="282"/>
      <c r="R351" s="282"/>
      <c r="S351" s="282"/>
      <c r="T351" s="282"/>
      <c r="U351" s="282"/>
      <c r="V351" s="282"/>
      <c r="W351" s="282"/>
    </row>
    <row r="352" spans="1:23" ht="20">
      <c r="A352" s="282"/>
      <c r="B352" s="282"/>
      <c r="C352" s="282"/>
      <c r="D352" s="282"/>
      <c r="E352" s="282"/>
      <c r="F352" s="282"/>
      <c r="G352" s="282"/>
      <c r="H352" s="282"/>
      <c r="I352" s="282"/>
      <c r="J352" s="282"/>
      <c r="K352" s="282"/>
      <c r="L352" s="282"/>
      <c r="M352" s="282"/>
      <c r="N352" s="282"/>
      <c r="O352" s="282"/>
      <c r="P352" s="282"/>
      <c r="Q352" s="282"/>
      <c r="R352" s="282"/>
      <c r="S352" s="282"/>
      <c r="T352" s="282"/>
      <c r="U352" s="282"/>
      <c r="V352" s="282"/>
      <c r="W352" s="282"/>
    </row>
    <row r="353" spans="1:23" ht="20">
      <c r="A353" s="282"/>
      <c r="B353" s="282"/>
      <c r="C353" s="282"/>
      <c r="D353" s="282"/>
      <c r="E353" s="282"/>
      <c r="F353" s="282"/>
      <c r="G353" s="282"/>
      <c r="H353" s="282"/>
      <c r="I353" s="282"/>
      <c r="J353" s="282"/>
      <c r="K353" s="282"/>
      <c r="L353" s="282"/>
      <c r="M353" s="282"/>
      <c r="N353" s="282"/>
      <c r="O353" s="282"/>
      <c r="P353" s="282"/>
      <c r="Q353" s="282"/>
      <c r="R353" s="282"/>
      <c r="S353" s="282"/>
      <c r="T353" s="282"/>
      <c r="U353" s="282"/>
      <c r="V353" s="282"/>
      <c r="W353" s="282"/>
    </row>
    <row r="354" spans="1:23" ht="20">
      <c r="A354" s="282"/>
      <c r="B354" s="282"/>
      <c r="C354" s="282"/>
      <c r="D354" s="282"/>
      <c r="E354" s="282"/>
      <c r="F354" s="282"/>
      <c r="G354" s="282"/>
      <c r="H354" s="282"/>
      <c r="I354" s="282"/>
      <c r="J354" s="282"/>
      <c r="K354" s="282"/>
      <c r="L354" s="282"/>
      <c r="M354" s="282"/>
      <c r="N354" s="282"/>
      <c r="O354" s="282"/>
      <c r="P354" s="282"/>
      <c r="Q354" s="282"/>
      <c r="R354" s="282"/>
      <c r="S354" s="282"/>
      <c r="T354" s="282"/>
      <c r="U354" s="282"/>
      <c r="V354" s="282"/>
      <c r="W354" s="282"/>
    </row>
    <row r="355" spans="1:23" ht="20">
      <c r="A355" s="282"/>
      <c r="B355" s="282"/>
      <c r="C355" s="282"/>
      <c r="D355" s="282"/>
      <c r="E355" s="282"/>
      <c r="F355" s="282"/>
      <c r="G355" s="282"/>
      <c r="H355" s="282"/>
      <c r="I355" s="282"/>
      <c r="J355" s="282"/>
      <c r="K355" s="282"/>
      <c r="L355" s="282"/>
      <c r="M355" s="282"/>
      <c r="N355" s="282"/>
      <c r="O355" s="282"/>
      <c r="P355" s="282"/>
      <c r="Q355" s="282"/>
      <c r="R355" s="282"/>
      <c r="S355" s="282"/>
      <c r="T355" s="282"/>
      <c r="U355" s="282"/>
      <c r="V355" s="282"/>
      <c r="W355" s="282"/>
    </row>
    <row r="356" spans="1:23" ht="20">
      <c r="A356" s="282"/>
      <c r="B356" s="282"/>
      <c r="C356" s="282"/>
      <c r="D356" s="282"/>
      <c r="E356" s="282"/>
      <c r="F356" s="282"/>
      <c r="G356" s="282"/>
      <c r="H356" s="282"/>
      <c r="I356" s="282"/>
      <c r="J356" s="282"/>
      <c r="K356" s="282"/>
      <c r="L356" s="282"/>
      <c r="M356" s="282"/>
      <c r="N356" s="282"/>
      <c r="O356" s="282"/>
      <c r="P356" s="282"/>
      <c r="Q356" s="282"/>
      <c r="R356" s="282"/>
      <c r="S356" s="282"/>
      <c r="T356" s="282"/>
      <c r="U356" s="282"/>
      <c r="V356" s="282"/>
      <c r="W356" s="282"/>
    </row>
    <row r="357" spans="1:23" ht="20">
      <c r="A357" s="282"/>
      <c r="B357" s="282"/>
      <c r="C357" s="282"/>
      <c r="D357" s="282"/>
      <c r="E357" s="282"/>
      <c r="F357" s="282"/>
      <c r="G357" s="282"/>
      <c r="H357" s="282"/>
      <c r="I357" s="282"/>
      <c r="J357" s="282"/>
      <c r="K357" s="282"/>
      <c r="L357" s="282"/>
      <c r="M357" s="282"/>
      <c r="N357" s="282"/>
      <c r="O357" s="282"/>
      <c r="P357" s="282"/>
      <c r="Q357" s="282"/>
      <c r="R357" s="282"/>
      <c r="S357" s="282"/>
      <c r="T357" s="282"/>
      <c r="U357" s="282"/>
      <c r="V357" s="282"/>
      <c r="W357" s="282"/>
    </row>
    <row r="358" spans="1:23" ht="20">
      <c r="A358" s="282"/>
      <c r="B358" s="282"/>
      <c r="C358" s="282"/>
      <c r="D358" s="282"/>
      <c r="E358" s="282"/>
      <c r="F358" s="282"/>
      <c r="G358" s="282"/>
      <c r="H358" s="282"/>
      <c r="I358" s="282"/>
      <c r="J358" s="282"/>
      <c r="K358" s="282"/>
      <c r="L358" s="282"/>
      <c r="M358" s="282"/>
      <c r="N358" s="282"/>
      <c r="O358" s="282"/>
      <c r="P358" s="282"/>
      <c r="Q358" s="282"/>
      <c r="R358" s="282"/>
      <c r="S358" s="282"/>
      <c r="T358" s="282"/>
      <c r="U358" s="282"/>
      <c r="V358" s="282"/>
      <c r="W358" s="282"/>
    </row>
    <row r="359" spans="1:23" ht="20">
      <c r="A359" s="282"/>
      <c r="B359" s="282"/>
      <c r="C359" s="282"/>
      <c r="D359" s="282"/>
      <c r="E359" s="282"/>
      <c r="F359" s="282"/>
      <c r="G359" s="282"/>
      <c r="H359" s="282"/>
      <c r="I359" s="282"/>
      <c r="J359" s="282"/>
      <c r="K359" s="282"/>
      <c r="L359" s="282"/>
      <c r="M359" s="282"/>
      <c r="N359" s="282"/>
      <c r="O359" s="282"/>
      <c r="P359" s="282"/>
      <c r="Q359" s="282"/>
      <c r="R359" s="282"/>
      <c r="S359" s="282"/>
      <c r="T359" s="282"/>
      <c r="U359" s="282"/>
      <c r="V359" s="282"/>
      <c r="W359" s="282"/>
    </row>
    <row r="360" spans="1:23" ht="20">
      <c r="A360" s="282"/>
      <c r="B360" s="282"/>
      <c r="C360" s="282"/>
      <c r="D360" s="282"/>
      <c r="E360" s="282"/>
      <c r="F360" s="282"/>
      <c r="G360" s="282"/>
      <c r="H360" s="282"/>
      <c r="I360" s="282"/>
      <c r="J360" s="282"/>
      <c r="K360" s="282"/>
      <c r="L360" s="282"/>
      <c r="M360" s="282"/>
      <c r="N360" s="282"/>
      <c r="O360" s="282"/>
      <c r="P360" s="282"/>
      <c r="Q360" s="282"/>
      <c r="R360" s="282"/>
      <c r="S360" s="282"/>
      <c r="T360" s="282"/>
      <c r="U360" s="282"/>
      <c r="V360" s="282"/>
      <c r="W360" s="282"/>
    </row>
    <row r="361" spans="1:23" ht="20">
      <c r="A361" s="282"/>
      <c r="B361" s="282"/>
      <c r="C361" s="282"/>
      <c r="D361" s="282"/>
      <c r="E361" s="282"/>
      <c r="F361" s="282"/>
      <c r="G361" s="282"/>
      <c r="H361" s="282"/>
      <c r="I361" s="282"/>
      <c r="J361" s="282"/>
      <c r="K361" s="282"/>
      <c r="L361" s="282"/>
      <c r="M361" s="282"/>
      <c r="N361" s="282"/>
      <c r="O361" s="282"/>
      <c r="P361" s="282"/>
      <c r="Q361" s="282"/>
      <c r="R361" s="282"/>
      <c r="S361" s="282"/>
      <c r="T361" s="282"/>
      <c r="U361" s="282"/>
      <c r="V361" s="282"/>
      <c r="W361" s="282"/>
    </row>
    <row r="362" spans="1:23" ht="20">
      <c r="A362" s="282"/>
      <c r="B362" s="282"/>
      <c r="C362" s="282"/>
      <c r="D362" s="282"/>
      <c r="E362" s="282"/>
      <c r="F362" s="282"/>
      <c r="G362" s="282"/>
      <c r="H362" s="282"/>
      <c r="I362" s="282"/>
      <c r="J362" s="282"/>
      <c r="K362" s="282"/>
      <c r="L362" s="282"/>
      <c r="M362" s="282"/>
      <c r="N362" s="282"/>
      <c r="O362" s="282"/>
      <c r="P362" s="282"/>
      <c r="Q362" s="282"/>
      <c r="R362" s="282"/>
      <c r="S362" s="282"/>
      <c r="T362" s="282"/>
      <c r="U362" s="282"/>
      <c r="V362" s="282"/>
      <c r="W362" s="282"/>
    </row>
    <row r="363" spans="1:23" ht="20">
      <c r="A363" s="282"/>
      <c r="B363" s="282"/>
      <c r="C363" s="282"/>
      <c r="D363" s="282"/>
      <c r="E363" s="282"/>
      <c r="F363" s="282"/>
      <c r="G363" s="282"/>
      <c r="H363" s="282"/>
      <c r="I363" s="282"/>
      <c r="J363" s="282"/>
      <c r="K363" s="282"/>
      <c r="L363" s="282"/>
      <c r="M363" s="282"/>
      <c r="N363" s="282"/>
      <c r="O363" s="282"/>
      <c r="P363" s="282"/>
      <c r="Q363" s="282"/>
      <c r="R363" s="282"/>
      <c r="S363" s="282"/>
      <c r="T363" s="282"/>
      <c r="U363" s="282"/>
      <c r="V363" s="282"/>
      <c r="W363" s="282"/>
    </row>
    <row r="364" spans="1:23" ht="20">
      <c r="A364" s="282"/>
      <c r="B364" s="282"/>
      <c r="C364" s="282"/>
      <c r="D364" s="282"/>
      <c r="E364" s="282"/>
      <c r="F364" s="282"/>
      <c r="G364" s="282"/>
      <c r="H364" s="282"/>
      <c r="I364" s="282"/>
      <c r="J364" s="282"/>
      <c r="K364" s="282"/>
      <c r="L364" s="282"/>
      <c r="M364" s="282"/>
      <c r="N364" s="282"/>
      <c r="O364" s="282"/>
      <c r="P364" s="282"/>
      <c r="Q364" s="282"/>
      <c r="R364" s="282"/>
      <c r="S364" s="282"/>
      <c r="T364" s="282"/>
      <c r="U364" s="282"/>
      <c r="V364" s="282"/>
      <c r="W364" s="282"/>
    </row>
    <row r="365" spans="1:23" ht="20">
      <c r="A365" s="282"/>
      <c r="B365" s="282"/>
      <c r="C365" s="282"/>
      <c r="D365" s="282"/>
      <c r="E365" s="282"/>
      <c r="F365" s="282"/>
      <c r="G365" s="282"/>
      <c r="H365" s="282"/>
      <c r="I365" s="282"/>
      <c r="J365" s="282"/>
      <c r="K365" s="282"/>
      <c r="L365" s="282"/>
      <c r="M365" s="282"/>
      <c r="N365" s="282"/>
      <c r="O365" s="282"/>
      <c r="P365" s="282"/>
      <c r="Q365" s="282"/>
      <c r="R365" s="282"/>
      <c r="S365" s="282"/>
      <c r="T365" s="282"/>
      <c r="U365" s="282"/>
      <c r="V365" s="282"/>
      <c r="W365" s="282"/>
    </row>
    <row r="366" spans="1:23" ht="20">
      <c r="A366" s="282"/>
      <c r="B366" s="282"/>
      <c r="C366" s="282"/>
      <c r="D366" s="282"/>
      <c r="E366" s="282"/>
      <c r="F366" s="282"/>
      <c r="G366" s="282"/>
      <c r="H366" s="282"/>
      <c r="I366" s="282"/>
      <c r="J366" s="282"/>
      <c r="K366" s="282"/>
      <c r="L366" s="282"/>
      <c r="M366" s="282"/>
      <c r="N366" s="282"/>
      <c r="O366" s="282"/>
      <c r="P366" s="282"/>
      <c r="Q366" s="282"/>
      <c r="R366" s="282"/>
      <c r="S366" s="282"/>
      <c r="T366" s="282"/>
      <c r="U366" s="282"/>
      <c r="V366" s="282"/>
      <c r="W366" s="282"/>
    </row>
    <row r="367" spans="1:23" ht="20">
      <c r="A367" s="282"/>
      <c r="B367" s="282"/>
      <c r="C367" s="282"/>
      <c r="D367" s="282"/>
      <c r="E367" s="282"/>
      <c r="F367" s="282"/>
      <c r="G367" s="282"/>
      <c r="H367" s="282"/>
      <c r="I367" s="282"/>
      <c r="J367" s="282"/>
      <c r="K367" s="282"/>
      <c r="L367" s="282"/>
      <c r="M367" s="282"/>
      <c r="N367" s="282"/>
      <c r="O367" s="282"/>
      <c r="P367" s="282"/>
      <c r="Q367" s="282"/>
      <c r="R367" s="282"/>
      <c r="S367" s="282"/>
      <c r="T367" s="282"/>
      <c r="U367" s="282"/>
      <c r="V367" s="282"/>
      <c r="W367" s="282"/>
    </row>
    <row r="368" spans="1:23" ht="20">
      <c r="A368" s="282"/>
      <c r="B368" s="282"/>
      <c r="C368" s="282"/>
      <c r="D368" s="282"/>
      <c r="E368" s="282"/>
      <c r="F368" s="282"/>
      <c r="G368" s="282"/>
      <c r="H368" s="282"/>
      <c r="I368" s="282"/>
      <c r="J368" s="282"/>
      <c r="K368" s="282"/>
      <c r="L368" s="282"/>
      <c r="M368" s="282"/>
      <c r="N368" s="282"/>
      <c r="O368" s="282"/>
      <c r="P368" s="282"/>
      <c r="Q368" s="282"/>
      <c r="R368" s="282"/>
      <c r="S368" s="282"/>
      <c r="T368" s="282"/>
      <c r="U368" s="282"/>
      <c r="V368" s="282"/>
      <c r="W368" s="282"/>
    </row>
    <row r="369" spans="1:23" ht="20">
      <c r="A369" s="282"/>
      <c r="B369" s="282"/>
      <c r="C369" s="282"/>
      <c r="D369" s="282"/>
      <c r="E369" s="282"/>
      <c r="F369" s="282"/>
      <c r="G369" s="282"/>
      <c r="H369" s="282"/>
      <c r="I369" s="282"/>
      <c r="J369" s="282"/>
      <c r="K369" s="282"/>
      <c r="L369" s="282"/>
      <c r="M369" s="282"/>
      <c r="N369" s="282"/>
      <c r="O369" s="282"/>
      <c r="P369" s="282"/>
      <c r="Q369" s="282"/>
      <c r="R369" s="282"/>
      <c r="S369" s="282"/>
      <c r="T369" s="282"/>
      <c r="U369" s="282"/>
      <c r="V369" s="282"/>
      <c r="W369" s="282"/>
    </row>
    <row r="370" spans="1:23" ht="20">
      <c r="A370" s="282"/>
      <c r="B370" s="282"/>
      <c r="C370" s="282"/>
      <c r="D370" s="282"/>
      <c r="E370" s="282"/>
      <c r="F370" s="282"/>
      <c r="G370" s="282"/>
      <c r="H370" s="282"/>
      <c r="I370" s="282"/>
      <c r="J370" s="282"/>
      <c r="K370" s="282"/>
      <c r="L370" s="282"/>
      <c r="M370" s="282"/>
      <c r="N370" s="282"/>
      <c r="O370" s="282"/>
      <c r="P370" s="282"/>
      <c r="Q370" s="282"/>
      <c r="R370" s="282"/>
      <c r="S370" s="282"/>
      <c r="T370" s="282"/>
      <c r="U370" s="282"/>
      <c r="V370" s="282"/>
      <c r="W370" s="282"/>
    </row>
    <row r="371" spans="1:23" ht="20">
      <c r="A371" s="282"/>
      <c r="B371" s="282"/>
      <c r="C371" s="282"/>
      <c r="D371" s="282"/>
      <c r="E371" s="282"/>
      <c r="F371" s="282"/>
      <c r="G371" s="282"/>
      <c r="H371" s="282"/>
      <c r="I371" s="282"/>
      <c r="J371" s="282"/>
      <c r="K371" s="282"/>
      <c r="L371" s="282"/>
      <c r="M371" s="282"/>
      <c r="N371" s="282"/>
      <c r="O371" s="282"/>
      <c r="P371" s="282"/>
      <c r="Q371" s="282"/>
      <c r="R371" s="282"/>
      <c r="S371" s="282"/>
      <c r="T371" s="282"/>
      <c r="U371" s="282"/>
      <c r="V371" s="282"/>
      <c r="W371" s="282"/>
    </row>
    <row r="372" spans="1:23" ht="20">
      <c r="A372" s="282"/>
      <c r="B372" s="282"/>
      <c r="C372" s="282"/>
      <c r="D372" s="282"/>
      <c r="E372" s="282"/>
      <c r="F372" s="282"/>
      <c r="G372" s="282"/>
      <c r="H372" s="282"/>
      <c r="I372" s="282"/>
      <c r="J372" s="282"/>
      <c r="K372" s="282"/>
      <c r="L372" s="282"/>
      <c r="M372" s="282"/>
      <c r="N372" s="282"/>
      <c r="O372" s="282"/>
      <c r="P372" s="282"/>
      <c r="Q372" s="282"/>
      <c r="R372" s="282"/>
      <c r="S372" s="282"/>
      <c r="T372" s="282"/>
      <c r="U372" s="282"/>
      <c r="V372" s="282"/>
      <c r="W372" s="282"/>
    </row>
    <row r="373" spans="1:23" ht="20">
      <c r="A373" s="282"/>
      <c r="B373" s="282"/>
      <c r="C373" s="282"/>
      <c r="D373" s="282"/>
      <c r="E373" s="282"/>
      <c r="F373" s="282"/>
      <c r="G373" s="282"/>
      <c r="H373" s="282"/>
      <c r="I373" s="282"/>
      <c r="J373" s="282"/>
      <c r="K373" s="282"/>
      <c r="L373" s="282"/>
      <c r="M373" s="282"/>
      <c r="N373" s="282"/>
      <c r="O373" s="282"/>
      <c r="P373" s="282"/>
      <c r="Q373" s="282"/>
      <c r="R373" s="282"/>
      <c r="S373" s="282"/>
      <c r="T373" s="282"/>
      <c r="U373" s="282"/>
      <c r="V373" s="282"/>
      <c r="W373" s="282"/>
    </row>
    <row r="374" spans="1:23" ht="20">
      <c r="A374" s="282"/>
      <c r="B374" s="282"/>
      <c r="C374" s="282"/>
      <c r="D374" s="282"/>
      <c r="E374" s="282"/>
      <c r="F374" s="282"/>
      <c r="G374" s="282"/>
      <c r="H374" s="282"/>
      <c r="I374" s="282"/>
      <c r="J374" s="282"/>
      <c r="K374" s="282"/>
      <c r="L374" s="282"/>
      <c r="M374" s="282"/>
      <c r="N374" s="282"/>
      <c r="O374" s="282"/>
      <c r="P374" s="282"/>
      <c r="Q374" s="282"/>
      <c r="R374" s="282"/>
      <c r="S374" s="282"/>
      <c r="T374" s="282"/>
      <c r="U374" s="282"/>
      <c r="V374" s="282"/>
      <c r="W374" s="282"/>
    </row>
    <row r="375" spans="1:23" ht="20">
      <c r="A375" s="282"/>
      <c r="B375" s="282"/>
      <c r="C375" s="282"/>
      <c r="D375" s="282"/>
      <c r="E375" s="282"/>
      <c r="F375" s="282"/>
      <c r="G375" s="282"/>
      <c r="H375" s="282"/>
      <c r="I375" s="282"/>
      <c r="J375" s="282"/>
      <c r="K375" s="282"/>
      <c r="L375" s="282"/>
      <c r="M375" s="282"/>
      <c r="N375" s="282"/>
      <c r="O375" s="282"/>
      <c r="P375" s="282"/>
      <c r="Q375" s="282"/>
      <c r="R375" s="282"/>
      <c r="S375" s="282"/>
      <c r="T375" s="282"/>
      <c r="U375" s="282"/>
      <c r="V375" s="282"/>
      <c r="W375" s="282"/>
    </row>
    <row r="376" spans="1:23" ht="20">
      <c r="A376" s="282"/>
      <c r="B376" s="282"/>
      <c r="C376" s="282"/>
      <c r="D376" s="282"/>
      <c r="E376" s="282"/>
      <c r="F376" s="282"/>
      <c r="G376" s="282"/>
      <c r="H376" s="282"/>
      <c r="I376" s="282"/>
      <c r="J376" s="282"/>
      <c r="K376" s="282"/>
      <c r="L376" s="282"/>
      <c r="M376" s="282"/>
      <c r="N376" s="282"/>
      <c r="O376" s="282"/>
      <c r="P376" s="282"/>
      <c r="Q376" s="282"/>
      <c r="R376" s="282"/>
      <c r="S376" s="282"/>
      <c r="T376" s="282"/>
      <c r="U376" s="282"/>
      <c r="V376" s="282"/>
      <c r="W376" s="282"/>
    </row>
    <row r="377" spans="1:23" ht="20">
      <c r="A377" s="282"/>
      <c r="B377" s="282"/>
      <c r="C377" s="282"/>
      <c r="D377" s="282"/>
      <c r="E377" s="282"/>
      <c r="F377" s="282"/>
      <c r="G377" s="282"/>
      <c r="H377" s="282"/>
      <c r="I377" s="282"/>
      <c r="J377" s="282"/>
      <c r="K377" s="282"/>
      <c r="L377" s="282"/>
      <c r="M377" s="282"/>
      <c r="N377" s="282"/>
      <c r="O377" s="282"/>
      <c r="P377" s="282"/>
      <c r="Q377" s="282"/>
      <c r="R377" s="282"/>
      <c r="S377" s="282"/>
      <c r="T377" s="282"/>
      <c r="U377" s="282"/>
      <c r="V377" s="282"/>
      <c r="W377" s="282"/>
    </row>
    <row r="378" spans="1:23" ht="20">
      <c r="A378" s="282"/>
      <c r="B378" s="282"/>
      <c r="C378" s="282"/>
      <c r="D378" s="282"/>
      <c r="E378" s="282"/>
      <c r="F378" s="282"/>
      <c r="G378" s="282"/>
      <c r="H378" s="282"/>
      <c r="I378" s="282"/>
      <c r="J378" s="282"/>
      <c r="K378" s="282"/>
      <c r="L378" s="282"/>
      <c r="M378" s="282"/>
      <c r="N378" s="282"/>
      <c r="O378" s="282"/>
      <c r="P378" s="282"/>
      <c r="Q378" s="282"/>
      <c r="R378" s="282"/>
      <c r="S378" s="282"/>
      <c r="T378" s="282"/>
      <c r="U378" s="282"/>
      <c r="V378" s="282"/>
      <c r="W378" s="282"/>
    </row>
    <row r="379" spans="1:23" ht="20">
      <c r="A379" s="282"/>
      <c r="B379" s="282"/>
      <c r="C379" s="282"/>
      <c r="D379" s="282"/>
      <c r="E379" s="282"/>
      <c r="F379" s="282"/>
      <c r="G379" s="282"/>
      <c r="H379" s="282"/>
      <c r="I379" s="282"/>
      <c r="J379" s="282"/>
      <c r="K379" s="282"/>
      <c r="L379" s="282"/>
      <c r="M379" s="282"/>
      <c r="N379" s="282"/>
      <c r="O379" s="282"/>
      <c r="P379" s="282"/>
      <c r="Q379" s="282"/>
      <c r="R379" s="282"/>
      <c r="S379" s="282"/>
      <c r="T379" s="282"/>
      <c r="U379" s="282"/>
      <c r="V379" s="282"/>
      <c r="W379" s="282"/>
    </row>
    <row r="380" spans="1:23" ht="20">
      <c r="A380" s="282"/>
      <c r="B380" s="282"/>
      <c r="C380" s="282"/>
      <c r="D380" s="282"/>
      <c r="E380" s="282"/>
      <c r="F380" s="282"/>
      <c r="G380" s="282"/>
      <c r="H380" s="282"/>
      <c r="I380" s="282"/>
      <c r="J380" s="282"/>
      <c r="K380" s="282"/>
      <c r="L380" s="282"/>
      <c r="M380" s="282"/>
      <c r="N380" s="282"/>
      <c r="O380" s="282"/>
      <c r="P380" s="282"/>
      <c r="Q380" s="282"/>
      <c r="R380" s="282"/>
      <c r="S380" s="282"/>
      <c r="T380" s="282"/>
      <c r="U380" s="282"/>
      <c r="V380" s="282"/>
      <c r="W380" s="282"/>
    </row>
    <row r="381" spans="1:23" ht="20">
      <c r="A381" s="282"/>
      <c r="B381" s="282"/>
      <c r="C381" s="282"/>
      <c r="D381" s="282"/>
      <c r="E381" s="282"/>
      <c r="F381" s="282"/>
      <c r="G381" s="282"/>
      <c r="H381" s="282"/>
      <c r="I381" s="282"/>
      <c r="J381" s="282"/>
      <c r="K381" s="282"/>
      <c r="L381" s="282"/>
      <c r="M381" s="282"/>
      <c r="N381" s="282"/>
      <c r="O381" s="282"/>
      <c r="P381" s="282"/>
      <c r="Q381" s="282"/>
      <c r="R381" s="282"/>
      <c r="S381" s="282"/>
      <c r="T381" s="282"/>
      <c r="U381" s="282"/>
      <c r="V381" s="282"/>
      <c r="W381" s="282"/>
    </row>
    <row r="382" spans="1:23" ht="20">
      <c r="A382" s="282"/>
      <c r="B382" s="282"/>
      <c r="C382" s="282"/>
      <c r="D382" s="282"/>
      <c r="E382" s="282"/>
      <c r="F382" s="282"/>
      <c r="G382" s="282"/>
      <c r="H382" s="282"/>
      <c r="I382" s="282"/>
      <c r="J382" s="282"/>
      <c r="K382" s="282"/>
      <c r="L382" s="282"/>
      <c r="M382" s="282"/>
      <c r="N382" s="282"/>
      <c r="O382" s="282"/>
      <c r="P382" s="282"/>
      <c r="Q382" s="282"/>
      <c r="R382" s="282"/>
      <c r="S382" s="282"/>
      <c r="T382" s="282"/>
      <c r="U382" s="282"/>
      <c r="V382" s="282"/>
      <c r="W382" s="282"/>
    </row>
    <row r="383" spans="1:23" ht="20">
      <c r="A383" s="282"/>
      <c r="B383" s="282"/>
      <c r="C383" s="282"/>
      <c r="D383" s="282"/>
      <c r="E383" s="282"/>
      <c r="F383" s="282"/>
      <c r="G383" s="282"/>
      <c r="H383" s="282"/>
      <c r="I383" s="282"/>
      <c r="J383" s="282"/>
      <c r="K383" s="282"/>
      <c r="L383" s="282"/>
      <c r="M383" s="282"/>
      <c r="N383" s="282"/>
      <c r="O383" s="282"/>
      <c r="P383" s="282"/>
      <c r="Q383" s="282"/>
      <c r="R383" s="282"/>
      <c r="S383" s="282"/>
      <c r="T383" s="282"/>
      <c r="U383" s="282"/>
      <c r="V383" s="282"/>
      <c r="W383" s="282"/>
    </row>
    <row r="384" spans="1:23" ht="20">
      <c r="A384" s="282"/>
      <c r="B384" s="282"/>
      <c r="C384" s="282"/>
      <c r="D384" s="282"/>
      <c r="E384" s="282"/>
      <c r="F384" s="282"/>
      <c r="G384" s="282"/>
      <c r="H384" s="282"/>
      <c r="I384" s="282"/>
      <c r="J384" s="282"/>
      <c r="K384" s="282"/>
      <c r="L384" s="282"/>
      <c r="M384" s="282"/>
      <c r="N384" s="282"/>
      <c r="O384" s="282"/>
      <c r="P384" s="282"/>
      <c r="Q384" s="282"/>
      <c r="R384" s="282"/>
      <c r="S384" s="282"/>
      <c r="T384" s="282"/>
      <c r="U384" s="282"/>
      <c r="V384" s="282"/>
      <c r="W384" s="282"/>
    </row>
    <row r="385" spans="1:23" ht="20">
      <c r="A385" s="282"/>
      <c r="B385" s="282"/>
      <c r="C385" s="282"/>
      <c r="D385" s="282"/>
      <c r="E385" s="282"/>
      <c r="F385" s="282"/>
      <c r="G385" s="282"/>
      <c r="H385" s="282"/>
      <c r="I385" s="282"/>
      <c r="J385" s="282"/>
      <c r="K385" s="282"/>
      <c r="L385" s="282"/>
      <c r="M385" s="282"/>
      <c r="N385" s="282"/>
      <c r="O385" s="282"/>
      <c r="P385" s="282"/>
      <c r="Q385" s="282"/>
      <c r="R385" s="282"/>
      <c r="S385" s="282"/>
      <c r="T385" s="282"/>
      <c r="U385" s="282"/>
      <c r="V385" s="282"/>
      <c r="W385" s="282"/>
    </row>
    <row r="386" spans="1:23" ht="20">
      <c r="A386" s="282"/>
      <c r="B386" s="282"/>
      <c r="C386" s="282"/>
      <c r="D386" s="282"/>
      <c r="E386" s="282"/>
      <c r="F386" s="282"/>
      <c r="G386" s="282"/>
      <c r="H386" s="282"/>
      <c r="I386" s="282"/>
      <c r="J386" s="282"/>
      <c r="K386" s="282"/>
      <c r="L386" s="282"/>
      <c r="M386" s="282"/>
      <c r="N386" s="282"/>
      <c r="O386" s="282"/>
      <c r="P386" s="282"/>
      <c r="Q386" s="282"/>
      <c r="R386" s="282"/>
      <c r="S386" s="282"/>
      <c r="T386" s="282"/>
      <c r="U386" s="282"/>
      <c r="V386" s="282"/>
      <c r="W386" s="282"/>
    </row>
    <row r="387" spans="1:23" ht="20">
      <c r="A387" s="282"/>
      <c r="B387" s="282"/>
      <c r="C387" s="282"/>
      <c r="D387" s="282"/>
      <c r="E387" s="282"/>
      <c r="F387" s="282"/>
      <c r="G387" s="282"/>
      <c r="H387" s="282"/>
      <c r="I387" s="282"/>
      <c r="J387" s="282"/>
      <c r="K387" s="282"/>
      <c r="L387" s="282"/>
      <c r="M387" s="282"/>
      <c r="N387" s="282"/>
      <c r="O387" s="282"/>
      <c r="P387" s="282"/>
      <c r="Q387" s="282"/>
      <c r="R387" s="282"/>
      <c r="S387" s="282"/>
      <c r="T387" s="282"/>
      <c r="U387" s="282"/>
      <c r="V387" s="282"/>
      <c r="W387" s="282"/>
    </row>
    <row r="388" spans="1:23" ht="20">
      <c r="A388" s="282"/>
      <c r="B388" s="282"/>
      <c r="C388" s="282"/>
      <c r="D388" s="282"/>
      <c r="E388" s="282"/>
      <c r="F388" s="282"/>
      <c r="G388" s="282"/>
      <c r="H388" s="282"/>
      <c r="I388" s="282"/>
      <c r="J388" s="282"/>
      <c r="K388" s="282"/>
      <c r="L388" s="282"/>
      <c r="M388" s="282"/>
      <c r="N388" s="282"/>
      <c r="O388" s="282"/>
      <c r="P388" s="282"/>
      <c r="Q388" s="282"/>
      <c r="R388" s="282"/>
      <c r="S388" s="282"/>
      <c r="T388" s="282"/>
      <c r="U388" s="282"/>
      <c r="V388" s="282"/>
      <c r="W388" s="282"/>
    </row>
    <row r="389" spans="1:23" ht="20">
      <c r="A389" s="282"/>
      <c r="B389" s="282"/>
      <c r="C389" s="282"/>
      <c r="D389" s="282"/>
      <c r="E389" s="282"/>
      <c r="F389" s="282"/>
      <c r="G389" s="282"/>
      <c r="H389" s="282"/>
      <c r="I389" s="282"/>
      <c r="J389" s="282"/>
      <c r="K389" s="282"/>
      <c r="L389" s="282"/>
      <c r="M389" s="282"/>
      <c r="N389" s="282"/>
      <c r="O389" s="282"/>
      <c r="P389" s="282"/>
      <c r="Q389" s="282"/>
      <c r="R389" s="282"/>
      <c r="S389" s="282"/>
      <c r="T389" s="282"/>
      <c r="U389" s="282"/>
      <c r="V389" s="282"/>
      <c r="W389" s="282"/>
    </row>
    <row r="390" spans="1:23" ht="20">
      <c r="A390" s="282"/>
      <c r="B390" s="282"/>
      <c r="C390" s="282"/>
      <c r="D390" s="282"/>
      <c r="E390" s="282"/>
      <c r="F390" s="282"/>
      <c r="G390" s="282"/>
      <c r="H390" s="282"/>
      <c r="I390" s="282"/>
      <c r="J390" s="282"/>
      <c r="K390" s="282"/>
      <c r="L390" s="282"/>
      <c r="M390" s="282"/>
      <c r="N390" s="282"/>
      <c r="O390" s="282"/>
      <c r="P390" s="282"/>
      <c r="Q390" s="282"/>
      <c r="R390" s="282"/>
      <c r="S390" s="282"/>
      <c r="T390" s="282"/>
      <c r="U390" s="282"/>
      <c r="V390" s="282"/>
      <c r="W390" s="282"/>
    </row>
    <row r="391" spans="1:23" ht="20">
      <c r="A391" s="282"/>
      <c r="B391" s="282"/>
      <c r="C391" s="282"/>
      <c r="D391" s="282"/>
      <c r="E391" s="282"/>
      <c r="F391" s="282"/>
      <c r="G391" s="282"/>
      <c r="H391" s="282"/>
      <c r="I391" s="282"/>
      <c r="J391" s="282"/>
      <c r="K391" s="282"/>
      <c r="L391" s="282"/>
      <c r="M391" s="282"/>
      <c r="N391" s="282"/>
      <c r="O391" s="282"/>
      <c r="P391" s="282"/>
      <c r="Q391" s="282"/>
      <c r="R391" s="282"/>
      <c r="S391" s="282"/>
      <c r="T391" s="282"/>
      <c r="U391" s="282"/>
      <c r="V391" s="282"/>
      <c r="W391" s="282"/>
    </row>
    <row r="392" spans="1:23" ht="20">
      <c r="A392" s="282"/>
      <c r="B392" s="282"/>
      <c r="C392" s="282"/>
      <c r="D392" s="282"/>
      <c r="E392" s="282"/>
      <c r="F392" s="282"/>
      <c r="G392" s="282"/>
      <c r="H392" s="282"/>
      <c r="I392" s="282"/>
      <c r="J392" s="282"/>
      <c r="K392" s="282"/>
      <c r="L392" s="282"/>
      <c r="M392" s="282"/>
      <c r="N392" s="282"/>
      <c r="O392" s="282"/>
      <c r="P392" s="282"/>
      <c r="Q392" s="282"/>
      <c r="R392" s="282"/>
      <c r="S392" s="282"/>
      <c r="T392" s="282"/>
      <c r="U392" s="282"/>
      <c r="V392" s="282"/>
      <c r="W392" s="282"/>
    </row>
    <row r="393" spans="1:23" ht="20">
      <c r="A393" s="282"/>
      <c r="B393" s="282"/>
      <c r="C393" s="282"/>
      <c r="D393" s="282"/>
      <c r="E393" s="282"/>
      <c r="F393" s="282"/>
      <c r="G393" s="282"/>
      <c r="H393" s="282"/>
      <c r="I393" s="282"/>
      <c r="J393" s="282"/>
      <c r="K393" s="282"/>
      <c r="L393" s="282"/>
      <c r="M393" s="282"/>
      <c r="N393" s="282"/>
      <c r="O393" s="282"/>
      <c r="P393" s="282"/>
      <c r="Q393" s="282"/>
      <c r="R393" s="282"/>
      <c r="S393" s="282"/>
      <c r="T393" s="282"/>
      <c r="U393" s="282"/>
      <c r="V393" s="282"/>
      <c r="W393" s="282"/>
    </row>
    <row r="394" spans="1:23" ht="20">
      <c r="A394" s="282"/>
      <c r="B394" s="282"/>
      <c r="C394" s="282"/>
      <c r="D394" s="282"/>
      <c r="E394" s="282"/>
      <c r="F394" s="282"/>
      <c r="G394" s="282"/>
      <c r="H394" s="282"/>
      <c r="I394" s="282"/>
      <c r="J394" s="282"/>
      <c r="K394" s="282"/>
      <c r="L394" s="282"/>
      <c r="M394" s="282"/>
      <c r="N394" s="282"/>
      <c r="O394" s="282"/>
      <c r="P394" s="282"/>
      <c r="Q394" s="282"/>
      <c r="R394" s="282"/>
      <c r="S394" s="282"/>
      <c r="T394" s="282"/>
      <c r="U394" s="282"/>
      <c r="V394" s="282"/>
      <c r="W394" s="282"/>
    </row>
    <row r="395" spans="1:23" ht="20">
      <c r="A395" s="282"/>
      <c r="B395" s="282"/>
      <c r="C395" s="282"/>
      <c r="D395" s="282"/>
      <c r="E395" s="282"/>
      <c r="F395" s="282"/>
      <c r="G395" s="282"/>
      <c r="H395" s="282"/>
      <c r="I395" s="282"/>
      <c r="J395" s="282"/>
      <c r="K395" s="282"/>
      <c r="L395" s="282"/>
      <c r="M395" s="282"/>
      <c r="N395" s="282"/>
      <c r="O395" s="282"/>
      <c r="P395" s="282"/>
      <c r="Q395" s="282"/>
      <c r="R395" s="282"/>
      <c r="S395" s="282"/>
      <c r="T395" s="282"/>
      <c r="U395" s="282"/>
      <c r="V395" s="282"/>
      <c r="W395" s="282"/>
    </row>
    <row r="396" spans="1:23" ht="20">
      <c r="A396" s="282"/>
      <c r="B396" s="282"/>
      <c r="C396" s="282"/>
      <c r="D396" s="282"/>
      <c r="E396" s="282"/>
      <c r="F396" s="282"/>
      <c r="G396" s="282"/>
      <c r="H396" s="282"/>
      <c r="I396" s="282"/>
      <c r="J396" s="282"/>
      <c r="K396" s="282"/>
      <c r="L396" s="282"/>
      <c r="M396" s="282"/>
      <c r="N396" s="282"/>
      <c r="O396" s="282"/>
      <c r="P396" s="282"/>
      <c r="Q396" s="282"/>
      <c r="R396" s="282"/>
      <c r="S396" s="282"/>
      <c r="T396" s="282"/>
      <c r="U396" s="282"/>
      <c r="V396" s="282"/>
      <c r="W396" s="282"/>
    </row>
    <row r="397" spans="1:23" ht="20">
      <c r="A397" s="282"/>
      <c r="B397" s="282"/>
      <c r="C397" s="282"/>
      <c r="D397" s="282"/>
      <c r="E397" s="282"/>
      <c r="F397" s="282"/>
      <c r="G397" s="282"/>
      <c r="H397" s="282"/>
      <c r="I397" s="282"/>
      <c r="J397" s="282"/>
      <c r="K397" s="282"/>
      <c r="L397" s="282"/>
      <c r="M397" s="282"/>
      <c r="N397" s="282"/>
      <c r="O397" s="282"/>
      <c r="P397" s="282"/>
      <c r="Q397" s="282"/>
      <c r="R397" s="282"/>
      <c r="S397" s="282"/>
      <c r="T397" s="282"/>
      <c r="U397" s="282"/>
      <c r="V397" s="282"/>
      <c r="W397" s="282"/>
    </row>
    <row r="398" spans="1:23" ht="20">
      <c r="A398" s="282"/>
      <c r="B398" s="282"/>
      <c r="C398" s="282"/>
      <c r="D398" s="282"/>
      <c r="E398" s="282"/>
      <c r="F398" s="282"/>
      <c r="G398" s="282"/>
      <c r="H398" s="282"/>
      <c r="I398" s="282"/>
      <c r="J398" s="282"/>
      <c r="K398" s="282"/>
      <c r="L398" s="282"/>
      <c r="M398" s="282"/>
      <c r="N398" s="282"/>
      <c r="O398" s="282"/>
      <c r="P398" s="282"/>
      <c r="Q398" s="282"/>
      <c r="R398" s="282"/>
      <c r="S398" s="282"/>
      <c r="T398" s="282"/>
      <c r="U398" s="282"/>
      <c r="V398" s="282"/>
      <c r="W398" s="282"/>
    </row>
    <row r="399" spans="1:23" ht="20">
      <c r="A399" s="282"/>
      <c r="B399" s="282"/>
      <c r="C399" s="282"/>
      <c r="D399" s="282"/>
      <c r="E399" s="282"/>
      <c r="F399" s="282"/>
      <c r="G399" s="282"/>
      <c r="H399" s="282"/>
      <c r="I399" s="282"/>
      <c r="J399" s="282"/>
      <c r="K399" s="282"/>
      <c r="L399" s="282"/>
      <c r="M399" s="282"/>
      <c r="N399" s="282"/>
      <c r="O399" s="282"/>
      <c r="P399" s="282"/>
      <c r="Q399" s="282"/>
      <c r="R399" s="282"/>
      <c r="S399" s="282"/>
      <c r="T399" s="282"/>
      <c r="U399" s="282"/>
      <c r="V399" s="282"/>
      <c r="W399" s="282"/>
    </row>
    <row r="400" spans="1:23" ht="20">
      <c r="A400" s="282"/>
      <c r="B400" s="282"/>
      <c r="C400" s="282"/>
      <c r="D400" s="282"/>
      <c r="E400" s="282"/>
      <c r="F400" s="282"/>
      <c r="G400" s="282"/>
      <c r="H400" s="282"/>
      <c r="I400" s="282"/>
      <c r="J400" s="282"/>
      <c r="K400" s="282"/>
      <c r="L400" s="282"/>
      <c r="M400" s="282"/>
      <c r="N400" s="282"/>
      <c r="O400" s="282"/>
      <c r="P400" s="282"/>
      <c r="Q400" s="282"/>
      <c r="R400" s="282"/>
      <c r="S400" s="282"/>
      <c r="T400" s="282"/>
      <c r="U400" s="282"/>
      <c r="V400" s="282"/>
      <c r="W400" s="282"/>
    </row>
    <row r="401" spans="1:23" ht="20">
      <c r="A401" s="282"/>
      <c r="B401" s="282"/>
      <c r="C401" s="282"/>
      <c r="D401" s="282"/>
      <c r="E401" s="282"/>
      <c r="F401" s="282"/>
      <c r="G401" s="282"/>
      <c r="H401" s="282"/>
      <c r="I401" s="282"/>
      <c r="J401" s="282"/>
      <c r="K401" s="282"/>
      <c r="L401" s="282"/>
      <c r="M401" s="282"/>
      <c r="N401" s="282"/>
      <c r="O401" s="282"/>
      <c r="P401" s="282"/>
      <c r="Q401" s="282"/>
      <c r="R401" s="282"/>
      <c r="S401" s="282"/>
      <c r="T401" s="282"/>
      <c r="U401" s="282"/>
      <c r="V401" s="282"/>
      <c r="W401" s="282"/>
    </row>
    <row r="402" spans="1:23" ht="20">
      <c r="A402" s="282"/>
      <c r="B402" s="282"/>
      <c r="C402" s="282"/>
      <c r="D402" s="282"/>
      <c r="E402" s="282"/>
      <c r="F402" s="282"/>
      <c r="G402" s="282"/>
      <c r="H402" s="282"/>
      <c r="I402" s="282"/>
      <c r="J402" s="282"/>
      <c r="K402" s="282"/>
      <c r="L402" s="282"/>
      <c r="M402" s="282"/>
      <c r="N402" s="282"/>
      <c r="O402" s="282"/>
      <c r="P402" s="282"/>
      <c r="Q402" s="282"/>
      <c r="R402" s="282"/>
      <c r="S402" s="282"/>
      <c r="T402" s="282"/>
      <c r="U402" s="282"/>
      <c r="V402" s="282"/>
      <c r="W402" s="282"/>
    </row>
    <row r="403" spans="1:23" ht="20">
      <c r="A403" s="282"/>
      <c r="B403" s="282"/>
      <c r="C403" s="282"/>
      <c r="D403" s="282"/>
      <c r="E403" s="282"/>
      <c r="F403" s="282"/>
      <c r="G403" s="282"/>
      <c r="H403" s="282"/>
      <c r="I403" s="282"/>
      <c r="J403" s="282"/>
      <c r="K403" s="282"/>
      <c r="L403" s="282"/>
      <c r="M403" s="282"/>
      <c r="N403" s="282"/>
      <c r="O403" s="282"/>
      <c r="P403" s="282"/>
      <c r="Q403" s="282"/>
      <c r="R403" s="282"/>
      <c r="S403" s="282"/>
      <c r="T403" s="282"/>
      <c r="U403" s="282"/>
      <c r="V403" s="282"/>
      <c r="W403" s="282"/>
    </row>
    <row r="404" spans="1:23" ht="20">
      <c r="A404" s="282"/>
      <c r="B404" s="282"/>
      <c r="C404" s="282"/>
      <c r="D404" s="282"/>
      <c r="E404" s="282"/>
      <c r="F404" s="282"/>
      <c r="G404" s="282"/>
      <c r="H404" s="282"/>
      <c r="I404" s="282"/>
      <c r="J404" s="282"/>
      <c r="K404" s="282"/>
      <c r="L404" s="282"/>
      <c r="M404" s="282"/>
      <c r="N404" s="282"/>
      <c r="O404" s="282"/>
      <c r="P404" s="282"/>
      <c r="Q404" s="282"/>
      <c r="R404" s="282"/>
      <c r="S404" s="282"/>
      <c r="T404" s="282"/>
      <c r="U404" s="282"/>
      <c r="V404" s="282"/>
      <c r="W404" s="282"/>
    </row>
    <row r="405" spans="1:23" ht="20">
      <c r="A405" s="282"/>
      <c r="B405" s="282"/>
      <c r="C405" s="282"/>
      <c r="D405" s="282"/>
      <c r="E405" s="282"/>
      <c r="F405" s="282"/>
      <c r="G405" s="282"/>
      <c r="H405" s="282"/>
      <c r="I405" s="282"/>
      <c r="J405" s="282"/>
      <c r="K405" s="282"/>
      <c r="L405" s="282"/>
      <c r="M405" s="282"/>
      <c r="N405" s="282"/>
      <c r="O405" s="282"/>
      <c r="P405" s="282"/>
      <c r="Q405" s="282"/>
      <c r="R405" s="282"/>
      <c r="S405" s="282"/>
      <c r="T405" s="282"/>
      <c r="U405" s="282"/>
      <c r="V405" s="282"/>
      <c r="W405" s="282"/>
    </row>
    <row r="406" spans="1:23" ht="20">
      <c r="A406" s="282"/>
      <c r="B406" s="282"/>
      <c r="C406" s="282"/>
      <c r="D406" s="282"/>
      <c r="E406" s="282"/>
      <c r="F406" s="282"/>
      <c r="G406" s="282"/>
      <c r="H406" s="282"/>
      <c r="I406" s="282"/>
      <c r="J406" s="282"/>
      <c r="K406" s="282"/>
      <c r="L406" s="282"/>
      <c r="M406" s="282"/>
      <c r="N406" s="282"/>
      <c r="O406" s="282"/>
      <c r="P406" s="282"/>
      <c r="Q406" s="282"/>
      <c r="R406" s="282"/>
      <c r="S406" s="282"/>
      <c r="T406" s="282"/>
      <c r="U406" s="282"/>
      <c r="V406" s="282"/>
      <c r="W406" s="282"/>
    </row>
    <row r="407" spans="1:23" ht="20">
      <c r="A407" s="282"/>
      <c r="B407" s="282"/>
      <c r="C407" s="282"/>
      <c r="D407" s="282"/>
      <c r="E407" s="282"/>
      <c r="F407" s="282"/>
      <c r="G407" s="282"/>
      <c r="H407" s="282"/>
      <c r="I407" s="282"/>
      <c r="J407" s="282"/>
      <c r="K407" s="282"/>
      <c r="L407" s="282"/>
      <c r="M407" s="282"/>
      <c r="N407" s="282"/>
      <c r="O407" s="282"/>
      <c r="P407" s="282"/>
      <c r="Q407" s="282"/>
      <c r="R407" s="282"/>
      <c r="S407" s="282"/>
      <c r="T407" s="282"/>
      <c r="U407" s="282"/>
      <c r="V407" s="282"/>
      <c r="W407" s="282"/>
    </row>
    <row r="408" spans="1:23" ht="20">
      <c r="A408" s="282"/>
      <c r="B408" s="282"/>
      <c r="C408" s="282"/>
      <c r="D408" s="282"/>
      <c r="E408" s="282"/>
      <c r="F408" s="282"/>
      <c r="G408" s="282"/>
      <c r="H408" s="282"/>
      <c r="I408" s="282"/>
      <c r="J408" s="282"/>
      <c r="K408" s="282"/>
      <c r="L408" s="282"/>
      <c r="M408" s="282"/>
      <c r="N408" s="282"/>
      <c r="O408" s="282"/>
      <c r="P408" s="282"/>
      <c r="Q408" s="282"/>
      <c r="R408" s="282"/>
      <c r="S408" s="282"/>
      <c r="T408" s="282"/>
      <c r="U408" s="282"/>
      <c r="V408" s="282"/>
      <c r="W408" s="282"/>
    </row>
    <row r="409" spans="1:23" ht="20">
      <c r="A409" s="282"/>
      <c r="B409" s="282"/>
      <c r="C409" s="282"/>
      <c r="D409" s="282"/>
      <c r="E409" s="282"/>
      <c r="F409" s="282"/>
      <c r="G409" s="282"/>
      <c r="H409" s="282"/>
      <c r="I409" s="282"/>
      <c r="J409" s="282"/>
      <c r="K409" s="282"/>
      <c r="L409" s="282"/>
      <c r="M409" s="282"/>
      <c r="N409" s="282"/>
      <c r="O409" s="282"/>
      <c r="P409" s="282"/>
      <c r="Q409" s="282"/>
      <c r="R409" s="282"/>
      <c r="S409" s="282"/>
      <c r="T409" s="282"/>
      <c r="U409" s="282"/>
      <c r="V409" s="282"/>
      <c r="W409" s="282"/>
    </row>
    <row r="410" spans="1:23" ht="20">
      <c r="A410" s="282"/>
      <c r="B410" s="282"/>
      <c r="C410" s="282"/>
      <c r="D410" s="282"/>
      <c r="E410" s="282"/>
      <c r="F410" s="282"/>
      <c r="G410" s="282"/>
      <c r="H410" s="282"/>
      <c r="I410" s="282"/>
      <c r="J410" s="282"/>
      <c r="K410" s="282"/>
      <c r="L410" s="282"/>
      <c r="M410" s="282"/>
      <c r="N410" s="282"/>
      <c r="O410" s="282"/>
      <c r="P410" s="282"/>
      <c r="Q410" s="282"/>
      <c r="R410" s="282"/>
      <c r="S410" s="282"/>
      <c r="T410" s="282"/>
      <c r="U410" s="282"/>
      <c r="V410" s="282"/>
      <c r="W410" s="282"/>
    </row>
    <row r="411" spans="1:23" ht="20">
      <c r="A411" s="282"/>
      <c r="B411" s="282"/>
      <c r="C411" s="282"/>
      <c r="D411" s="282"/>
      <c r="E411" s="282"/>
      <c r="F411" s="282"/>
      <c r="G411" s="282"/>
      <c r="H411" s="282"/>
      <c r="I411" s="282"/>
      <c r="J411" s="282"/>
      <c r="K411" s="282"/>
      <c r="L411" s="282"/>
      <c r="M411" s="282"/>
      <c r="N411" s="282"/>
      <c r="O411" s="282"/>
      <c r="P411" s="282"/>
      <c r="Q411" s="282"/>
      <c r="R411" s="282"/>
      <c r="S411" s="282"/>
      <c r="T411" s="282"/>
      <c r="U411" s="282"/>
      <c r="V411" s="282"/>
      <c r="W411" s="282"/>
    </row>
    <row r="412" spans="1:23" ht="20">
      <c r="A412" s="282"/>
      <c r="B412" s="282"/>
      <c r="C412" s="282"/>
      <c r="D412" s="282"/>
      <c r="E412" s="282"/>
      <c r="F412" s="282"/>
      <c r="G412" s="282"/>
      <c r="H412" s="282"/>
      <c r="I412" s="282"/>
      <c r="J412" s="282"/>
      <c r="K412" s="282"/>
      <c r="L412" s="282"/>
      <c r="M412" s="282"/>
      <c r="N412" s="282"/>
      <c r="O412" s="282"/>
      <c r="P412" s="282"/>
      <c r="Q412" s="282"/>
      <c r="R412" s="282"/>
      <c r="S412" s="282"/>
      <c r="T412" s="282"/>
      <c r="U412" s="282"/>
      <c r="V412" s="282"/>
      <c r="W412" s="282"/>
    </row>
    <row r="413" spans="1:23" ht="20">
      <c r="A413" s="282"/>
      <c r="B413" s="282"/>
      <c r="C413" s="282"/>
      <c r="D413" s="282"/>
      <c r="E413" s="282"/>
      <c r="F413" s="282"/>
      <c r="G413" s="282"/>
      <c r="H413" s="282"/>
      <c r="I413" s="282"/>
      <c r="J413" s="282"/>
      <c r="K413" s="282"/>
      <c r="L413" s="282"/>
      <c r="M413" s="282"/>
      <c r="N413" s="282"/>
      <c r="O413" s="282"/>
      <c r="P413" s="282"/>
      <c r="Q413" s="282"/>
      <c r="R413" s="282"/>
      <c r="S413" s="282"/>
      <c r="T413" s="282"/>
      <c r="U413" s="282"/>
      <c r="V413" s="282"/>
      <c r="W413" s="282"/>
    </row>
    <row r="414" spans="1:23" ht="20">
      <c r="A414" s="282"/>
      <c r="B414" s="282"/>
      <c r="C414" s="282"/>
      <c r="D414" s="282"/>
      <c r="E414" s="282"/>
      <c r="F414" s="282"/>
      <c r="G414" s="282"/>
      <c r="H414" s="282"/>
      <c r="I414" s="282"/>
      <c r="J414" s="282"/>
      <c r="K414" s="282"/>
      <c r="L414" s="282"/>
      <c r="M414" s="282"/>
      <c r="N414" s="282"/>
      <c r="O414" s="282"/>
      <c r="P414" s="282"/>
      <c r="Q414" s="282"/>
      <c r="R414" s="282"/>
      <c r="S414" s="282"/>
      <c r="T414" s="282"/>
      <c r="U414" s="282"/>
      <c r="V414" s="282"/>
      <c r="W414" s="282"/>
    </row>
    <row r="415" spans="1:23" ht="20">
      <c r="A415" s="282"/>
      <c r="B415" s="282"/>
      <c r="C415" s="282"/>
      <c r="D415" s="282"/>
      <c r="E415" s="282"/>
      <c r="F415" s="282"/>
      <c r="G415" s="282"/>
      <c r="H415" s="282"/>
      <c r="I415" s="282"/>
      <c r="J415" s="282"/>
      <c r="K415" s="282"/>
      <c r="L415" s="282"/>
      <c r="M415" s="282"/>
      <c r="N415" s="282"/>
      <c r="O415" s="282"/>
      <c r="P415" s="282"/>
      <c r="Q415" s="282"/>
      <c r="R415" s="282"/>
      <c r="S415" s="282"/>
      <c r="T415" s="282"/>
      <c r="U415" s="282"/>
      <c r="V415" s="282"/>
      <c r="W415" s="282"/>
    </row>
    <row r="416" spans="1:23" ht="20">
      <c r="A416" s="282"/>
      <c r="B416" s="282"/>
      <c r="C416" s="282"/>
      <c r="D416" s="282"/>
      <c r="E416" s="282"/>
      <c r="F416" s="282"/>
      <c r="G416" s="282"/>
      <c r="H416" s="282"/>
      <c r="I416" s="282"/>
      <c r="J416" s="282"/>
      <c r="K416" s="282"/>
      <c r="L416" s="282"/>
      <c r="M416" s="282"/>
      <c r="N416" s="282"/>
      <c r="O416" s="282"/>
      <c r="P416" s="282"/>
      <c r="Q416" s="282"/>
      <c r="R416" s="282"/>
      <c r="S416" s="282"/>
      <c r="T416" s="282"/>
      <c r="U416" s="282"/>
      <c r="V416" s="282"/>
      <c r="W416" s="282"/>
    </row>
    <row r="417" spans="1:23" ht="20">
      <c r="A417" s="282"/>
      <c r="B417" s="282"/>
      <c r="C417" s="282"/>
      <c r="D417" s="282"/>
      <c r="E417" s="282"/>
      <c r="F417" s="282"/>
      <c r="G417" s="282"/>
      <c r="H417" s="282"/>
      <c r="I417" s="282"/>
      <c r="J417" s="282"/>
      <c r="K417" s="282"/>
      <c r="L417" s="282"/>
      <c r="M417" s="282"/>
      <c r="N417" s="282"/>
      <c r="O417" s="282"/>
      <c r="P417" s="282"/>
      <c r="Q417" s="282"/>
      <c r="R417" s="282"/>
      <c r="S417" s="282"/>
      <c r="T417" s="282"/>
      <c r="U417" s="282"/>
      <c r="V417" s="282"/>
      <c r="W417" s="282"/>
    </row>
    <row r="418" spans="1:23" ht="20">
      <c r="A418" s="282"/>
      <c r="B418" s="282"/>
      <c r="C418" s="282"/>
      <c r="D418" s="282"/>
      <c r="E418" s="282"/>
      <c r="F418" s="282"/>
      <c r="G418" s="282"/>
      <c r="H418" s="282"/>
      <c r="I418" s="282"/>
      <c r="J418" s="282"/>
      <c r="K418" s="282"/>
      <c r="L418" s="282"/>
      <c r="M418" s="282"/>
      <c r="N418" s="282"/>
      <c r="O418" s="282"/>
      <c r="P418" s="282"/>
      <c r="Q418" s="282"/>
      <c r="R418" s="282"/>
      <c r="S418" s="282"/>
      <c r="T418" s="282"/>
      <c r="U418" s="282"/>
      <c r="V418" s="282"/>
      <c r="W418" s="282"/>
    </row>
    <row r="419" spans="1:23" ht="20">
      <c r="A419" s="282"/>
      <c r="B419" s="282"/>
      <c r="C419" s="282"/>
      <c r="D419" s="282"/>
      <c r="E419" s="282"/>
      <c r="F419" s="282"/>
      <c r="G419" s="282"/>
      <c r="H419" s="282"/>
      <c r="I419" s="282"/>
      <c r="J419" s="282"/>
      <c r="K419" s="282"/>
      <c r="L419" s="282"/>
      <c r="M419" s="282"/>
      <c r="N419" s="282"/>
      <c r="O419" s="282"/>
      <c r="P419" s="282"/>
      <c r="Q419" s="282"/>
      <c r="R419" s="282"/>
      <c r="S419" s="282"/>
      <c r="T419" s="282"/>
      <c r="U419" s="282"/>
      <c r="V419" s="282"/>
      <c r="W419" s="282"/>
    </row>
    <row r="420" spans="1:23" ht="20">
      <c r="A420" s="282"/>
      <c r="B420" s="282"/>
      <c r="C420" s="282"/>
      <c r="D420" s="282"/>
      <c r="E420" s="282"/>
      <c r="F420" s="282"/>
      <c r="G420" s="282"/>
      <c r="H420" s="282"/>
      <c r="I420" s="282"/>
      <c r="J420" s="282"/>
      <c r="K420" s="282"/>
      <c r="L420" s="282"/>
      <c r="M420" s="282"/>
      <c r="N420" s="282"/>
      <c r="O420" s="282"/>
      <c r="P420" s="282"/>
      <c r="Q420" s="282"/>
      <c r="R420" s="282"/>
      <c r="S420" s="282"/>
      <c r="T420" s="282"/>
      <c r="U420" s="282"/>
      <c r="V420" s="282"/>
      <c r="W420" s="282"/>
    </row>
    <row r="421" spans="1:23" ht="20">
      <c r="A421" s="282"/>
      <c r="B421" s="282"/>
      <c r="C421" s="282"/>
      <c r="D421" s="282"/>
      <c r="E421" s="282"/>
      <c r="F421" s="282"/>
      <c r="G421" s="282"/>
      <c r="H421" s="282"/>
      <c r="I421" s="282"/>
      <c r="J421" s="282"/>
      <c r="K421" s="282"/>
      <c r="L421" s="282"/>
      <c r="M421" s="282"/>
      <c r="N421" s="282"/>
      <c r="O421" s="282"/>
      <c r="P421" s="282"/>
      <c r="Q421" s="282"/>
      <c r="R421" s="282"/>
      <c r="S421" s="282"/>
      <c r="T421" s="282"/>
      <c r="U421" s="282"/>
      <c r="V421" s="282"/>
      <c r="W421" s="282"/>
    </row>
    <row r="422" spans="1:23" ht="20">
      <c r="A422" s="282"/>
      <c r="B422" s="282"/>
      <c r="C422" s="282"/>
      <c r="D422" s="282"/>
      <c r="E422" s="282"/>
      <c r="F422" s="282"/>
      <c r="G422" s="282"/>
      <c r="H422" s="282"/>
      <c r="I422" s="282"/>
      <c r="J422" s="282"/>
      <c r="K422" s="282"/>
      <c r="L422" s="282"/>
      <c r="M422" s="282"/>
      <c r="N422" s="282"/>
      <c r="O422" s="282"/>
      <c r="P422" s="282"/>
      <c r="Q422" s="282"/>
      <c r="R422" s="282"/>
      <c r="S422" s="282"/>
      <c r="T422" s="282"/>
      <c r="U422" s="282"/>
      <c r="V422" s="282"/>
      <c r="W422" s="282"/>
    </row>
    <row r="423" spans="1:23" ht="20">
      <c r="A423" s="282"/>
      <c r="B423" s="282"/>
      <c r="C423" s="282"/>
      <c r="D423" s="282"/>
      <c r="E423" s="282"/>
      <c r="F423" s="282"/>
      <c r="G423" s="282"/>
      <c r="H423" s="282"/>
      <c r="I423" s="282"/>
      <c r="J423" s="282"/>
      <c r="K423" s="282"/>
      <c r="L423" s="282"/>
      <c r="M423" s="282"/>
      <c r="N423" s="282"/>
      <c r="O423" s="282"/>
      <c r="P423" s="282"/>
      <c r="Q423" s="282"/>
      <c r="R423" s="282"/>
      <c r="S423" s="282"/>
      <c r="T423" s="282"/>
      <c r="U423" s="282"/>
      <c r="V423" s="282"/>
      <c r="W423" s="282"/>
    </row>
    <row r="424" spans="1:23" ht="20">
      <c r="A424" s="282"/>
      <c r="B424" s="282"/>
      <c r="C424" s="282"/>
      <c r="D424" s="282"/>
      <c r="E424" s="282"/>
      <c r="F424" s="282"/>
      <c r="G424" s="282"/>
      <c r="H424" s="282"/>
      <c r="I424" s="282"/>
      <c r="J424" s="282"/>
      <c r="K424" s="282"/>
      <c r="L424" s="282"/>
      <c r="M424" s="282"/>
      <c r="N424" s="282"/>
      <c r="O424" s="282"/>
      <c r="P424" s="282"/>
      <c r="Q424" s="282"/>
      <c r="R424" s="282"/>
      <c r="S424" s="282"/>
      <c r="T424" s="282"/>
      <c r="U424" s="282"/>
      <c r="V424" s="282"/>
      <c r="W424" s="282"/>
    </row>
    <row r="425" spans="1:23" ht="20">
      <c r="A425" s="282"/>
      <c r="B425" s="282"/>
      <c r="C425" s="282"/>
      <c r="D425" s="282"/>
      <c r="E425" s="282"/>
      <c r="F425" s="282"/>
      <c r="G425" s="282"/>
      <c r="H425" s="282"/>
      <c r="I425" s="282"/>
      <c r="J425" s="282"/>
      <c r="K425" s="282"/>
      <c r="L425" s="282"/>
      <c r="M425" s="282"/>
      <c r="N425" s="282"/>
      <c r="O425" s="282"/>
      <c r="P425" s="282"/>
      <c r="Q425" s="282"/>
      <c r="R425" s="282"/>
      <c r="S425" s="282"/>
      <c r="T425" s="282"/>
      <c r="U425" s="282"/>
      <c r="V425" s="282"/>
      <c r="W425" s="282"/>
    </row>
    <row r="426" spans="1:23" ht="20">
      <c r="A426" s="282"/>
      <c r="B426" s="282"/>
      <c r="C426" s="282"/>
      <c r="D426" s="282"/>
      <c r="E426" s="282"/>
      <c r="F426" s="282"/>
      <c r="G426" s="282"/>
      <c r="H426" s="282"/>
      <c r="I426" s="282"/>
      <c r="J426" s="282"/>
      <c r="K426" s="282"/>
      <c r="L426" s="282"/>
      <c r="M426" s="282"/>
      <c r="N426" s="282"/>
      <c r="O426" s="282"/>
      <c r="P426" s="282"/>
      <c r="Q426" s="282"/>
      <c r="R426" s="282"/>
      <c r="S426" s="282"/>
      <c r="T426" s="282"/>
      <c r="U426" s="282"/>
      <c r="V426" s="282"/>
      <c r="W426" s="282"/>
    </row>
    <row r="427" spans="1:23" ht="20">
      <c r="A427" s="282"/>
      <c r="B427" s="282"/>
      <c r="C427" s="282"/>
      <c r="D427" s="282"/>
      <c r="E427" s="282"/>
      <c r="F427" s="282"/>
      <c r="G427" s="282"/>
      <c r="H427" s="282"/>
      <c r="I427" s="282"/>
      <c r="J427" s="282"/>
      <c r="K427" s="282"/>
      <c r="L427" s="282"/>
      <c r="M427" s="282"/>
      <c r="N427" s="282"/>
      <c r="O427" s="282"/>
      <c r="P427" s="282"/>
      <c r="Q427" s="282"/>
      <c r="R427" s="282"/>
      <c r="S427" s="282"/>
      <c r="T427" s="282"/>
      <c r="U427" s="282"/>
      <c r="V427" s="282"/>
      <c r="W427" s="282"/>
    </row>
    <row r="428" spans="1:23" ht="20">
      <c r="A428" s="282"/>
      <c r="B428" s="282"/>
      <c r="C428" s="282"/>
      <c r="D428" s="282"/>
      <c r="E428" s="282"/>
      <c r="F428" s="282"/>
      <c r="G428" s="282"/>
      <c r="H428" s="282"/>
      <c r="I428" s="282"/>
      <c r="J428" s="282"/>
      <c r="K428" s="282"/>
      <c r="L428" s="282"/>
      <c r="M428" s="282"/>
      <c r="N428" s="282"/>
      <c r="O428" s="282"/>
      <c r="P428" s="282"/>
      <c r="Q428" s="282"/>
      <c r="R428" s="282"/>
      <c r="S428" s="282"/>
      <c r="T428" s="282"/>
      <c r="U428" s="282"/>
      <c r="V428" s="282"/>
      <c r="W428" s="282"/>
    </row>
    <row r="429" spans="1:23" ht="20">
      <c r="A429" s="282"/>
      <c r="B429" s="282"/>
      <c r="C429" s="282"/>
      <c r="D429" s="282"/>
      <c r="E429" s="282"/>
      <c r="F429" s="282"/>
      <c r="G429" s="282"/>
      <c r="H429" s="282"/>
      <c r="I429" s="282"/>
      <c r="J429" s="282"/>
      <c r="K429" s="282"/>
      <c r="L429" s="282"/>
      <c r="M429" s="282"/>
      <c r="N429" s="282"/>
      <c r="O429" s="282"/>
      <c r="P429" s="282"/>
      <c r="Q429" s="282"/>
      <c r="R429" s="282"/>
      <c r="S429" s="282"/>
      <c r="T429" s="282"/>
      <c r="U429" s="282"/>
      <c r="V429" s="282"/>
      <c r="W429" s="282"/>
    </row>
    <row r="430" spans="1:23" ht="20">
      <c r="A430" s="282"/>
      <c r="B430" s="282"/>
      <c r="C430" s="282"/>
      <c r="D430" s="282"/>
      <c r="E430" s="282"/>
      <c r="F430" s="282"/>
      <c r="G430" s="282"/>
      <c r="H430" s="282"/>
      <c r="I430" s="282"/>
      <c r="J430" s="282"/>
      <c r="K430" s="282"/>
      <c r="L430" s="282"/>
      <c r="M430" s="282"/>
      <c r="N430" s="282"/>
      <c r="O430" s="282"/>
      <c r="P430" s="282"/>
      <c r="Q430" s="282"/>
      <c r="R430" s="282"/>
      <c r="S430" s="282"/>
      <c r="T430" s="282"/>
      <c r="U430" s="282"/>
      <c r="V430" s="282"/>
      <c r="W430" s="282"/>
    </row>
    <row r="431" spans="1:23" ht="20">
      <c r="A431" s="282"/>
      <c r="B431" s="282"/>
      <c r="C431" s="282"/>
      <c r="D431" s="282"/>
      <c r="E431" s="282"/>
      <c r="F431" s="282"/>
      <c r="G431" s="282"/>
      <c r="H431" s="282"/>
      <c r="I431" s="282"/>
      <c r="J431" s="282"/>
      <c r="K431" s="282"/>
      <c r="L431" s="282"/>
      <c r="M431" s="282"/>
      <c r="N431" s="282"/>
      <c r="O431" s="282"/>
      <c r="P431" s="282"/>
      <c r="Q431" s="282"/>
      <c r="R431" s="282"/>
      <c r="S431" s="282"/>
      <c r="T431" s="282"/>
      <c r="U431" s="282"/>
      <c r="V431" s="282"/>
      <c r="W431" s="282"/>
    </row>
    <row r="432" spans="1:23" ht="20">
      <c r="A432" s="282"/>
      <c r="B432" s="282"/>
      <c r="C432" s="282"/>
      <c r="D432" s="282"/>
      <c r="E432" s="282"/>
      <c r="F432" s="282"/>
      <c r="G432" s="282"/>
      <c r="H432" s="282"/>
      <c r="I432" s="282"/>
      <c r="J432" s="282"/>
      <c r="K432" s="282"/>
      <c r="L432" s="282"/>
      <c r="M432" s="282"/>
      <c r="N432" s="282"/>
      <c r="O432" s="282"/>
      <c r="P432" s="282"/>
      <c r="Q432" s="282"/>
      <c r="R432" s="282"/>
      <c r="S432" s="282"/>
      <c r="T432" s="282"/>
      <c r="U432" s="282"/>
      <c r="V432" s="282"/>
      <c r="W432" s="282"/>
    </row>
    <row r="433" spans="1:23" ht="20">
      <c r="A433" s="282"/>
      <c r="B433" s="282"/>
      <c r="C433" s="282"/>
      <c r="D433" s="282"/>
      <c r="E433" s="282"/>
      <c r="F433" s="282"/>
      <c r="G433" s="282"/>
      <c r="H433" s="282"/>
      <c r="I433" s="282"/>
      <c r="J433" s="282"/>
      <c r="K433" s="282"/>
      <c r="L433" s="282"/>
      <c r="M433" s="282"/>
      <c r="N433" s="282"/>
      <c r="O433" s="282"/>
      <c r="P433" s="282"/>
      <c r="Q433" s="282"/>
      <c r="R433" s="282"/>
      <c r="S433" s="282"/>
      <c r="T433" s="282"/>
      <c r="U433" s="282"/>
      <c r="V433" s="282"/>
      <c r="W433" s="282"/>
    </row>
    <row r="434" spans="1:23" ht="20">
      <c r="A434" s="282"/>
      <c r="B434" s="282"/>
      <c r="C434" s="282"/>
      <c r="D434" s="282"/>
      <c r="E434" s="282"/>
      <c r="F434" s="282"/>
      <c r="G434" s="282"/>
      <c r="H434" s="282"/>
      <c r="I434" s="282"/>
      <c r="J434" s="282"/>
      <c r="K434" s="282"/>
      <c r="L434" s="282"/>
      <c r="M434" s="282"/>
      <c r="N434" s="282"/>
      <c r="O434" s="282"/>
      <c r="P434" s="282"/>
      <c r="Q434" s="282"/>
      <c r="R434" s="282"/>
      <c r="S434" s="282"/>
      <c r="T434" s="282"/>
      <c r="U434" s="282"/>
      <c r="V434" s="282"/>
      <c r="W434" s="282"/>
    </row>
    <row r="435" spans="1:23" ht="20">
      <c r="A435" s="282"/>
      <c r="B435" s="282"/>
      <c r="C435" s="282"/>
      <c r="D435" s="282"/>
      <c r="E435" s="282"/>
      <c r="F435" s="282"/>
      <c r="G435" s="282"/>
      <c r="H435" s="282"/>
      <c r="I435" s="282"/>
      <c r="J435" s="282"/>
      <c r="K435" s="282"/>
      <c r="L435" s="282"/>
      <c r="M435" s="282"/>
      <c r="N435" s="282"/>
      <c r="O435" s="282"/>
      <c r="P435" s="282"/>
      <c r="Q435" s="282"/>
      <c r="R435" s="282"/>
      <c r="S435" s="282"/>
      <c r="T435" s="282"/>
      <c r="U435" s="282"/>
      <c r="V435" s="282"/>
      <c r="W435" s="282"/>
    </row>
    <row r="436" spans="1:23" ht="20">
      <c r="A436" s="282"/>
      <c r="B436" s="282"/>
      <c r="C436" s="282"/>
      <c r="D436" s="282"/>
      <c r="E436" s="282"/>
      <c r="F436" s="282"/>
      <c r="G436" s="282"/>
      <c r="H436" s="282"/>
      <c r="I436" s="282"/>
      <c r="J436" s="282"/>
      <c r="K436" s="282"/>
      <c r="L436" s="282"/>
      <c r="M436" s="282"/>
      <c r="N436" s="282"/>
      <c r="O436" s="282"/>
      <c r="P436" s="282"/>
      <c r="Q436" s="282"/>
      <c r="R436" s="282"/>
      <c r="S436" s="282"/>
      <c r="T436" s="282"/>
      <c r="U436" s="282"/>
      <c r="V436" s="282"/>
      <c r="W436" s="282"/>
    </row>
    <row r="437" spans="1:23" ht="20">
      <c r="A437" s="282"/>
      <c r="B437" s="282"/>
      <c r="C437" s="282"/>
      <c r="D437" s="282"/>
      <c r="E437" s="282"/>
      <c r="F437" s="282"/>
      <c r="G437" s="282"/>
      <c r="H437" s="282"/>
      <c r="I437" s="282"/>
      <c r="J437" s="282"/>
      <c r="K437" s="282"/>
      <c r="L437" s="282"/>
      <c r="M437" s="282"/>
      <c r="N437" s="282"/>
      <c r="O437" s="282"/>
      <c r="P437" s="282"/>
      <c r="Q437" s="282"/>
      <c r="R437" s="282"/>
      <c r="S437" s="282"/>
      <c r="T437" s="282"/>
      <c r="U437" s="282"/>
      <c r="V437" s="282"/>
      <c r="W437" s="282"/>
    </row>
    <row r="438" spans="1:23" ht="20">
      <c r="A438" s="282"/>
      <c r="B438" s="282"/>
      <c r="C438" s="282"/>
      <c r="D438" s="282"/>
      <c r="E438" s="282"/>
      <c r="F438" s="282"/>
      <c r="G438" s="282"/>
      <c r="H438" s="282"/>
      <c r="I438" s="282"/>
      <c r="J438" s="282"/>
      <c r="K438" s="282"/>
      <c r="L438" s="282"/>
      <c r="M438" s="282"/>
      <c r="N438" s="282"/>
      <c r="O438" s="282"/>
      <c r="P438" s="282"/>
      <c r="Q438" s="282"/>
      <c r="R438" s="282"/>
      <c r="S438" s="282"/>
      <c r="T438" s="282"/>
      <c r="U438" s="282"/>
      <c r="V438" s="282"/>
      <c r="W438" s="282"/>
    </row>
    <row r="439" spans="1:23" ht="20">
      <c r="A439" s="282"/>
      <c r="B439" s="282"/>
      <c r="C439" s="282"/>
      <c r="D439" s="282"/>
      <c r="E439" s="282"/>
      <c r="F439" s="282"/>
      <c r="G439" s="282"/>
      <c r="H439" s="282"/>
      <c r="I439" s="282"/>
      <c r="J439" s="282"/>
      <c r="K439" s="282"/>
      <c r="L439" s="282"/>
      <c r="M439" s="282"/>
      <c r="N439" s="282"/>
      <c r="O439" s="282"/>
      <c r="P439" s="282"/>
      <c r="Q439" s="282"/>
      <c r="R439" s="282"/>
      <c r="S439" s="282"/>
      <c r="T439" s="282"/>
      <c r="U439" s="282"/>
      <c r="V439" s="282"/>
      <c r="W439" s="282"/>
    </row>
    <row r="440" spans="1:23" ht="20">
      <c r="A440" s="282"/>
      <c r="B440" s="282"/>
      <c r="C440" s="282"/>
      <c r="D440" s="282"/>
      <c r="E440" s="282"/>
      <c r="F440" s="282"/>
      <c r="G440" s="282"/>
      <c r="H440" s="282"/>
      <c r="I440" s="282"/>
      <c r="J440" s="282"/>
      <c r="K440" s="282"/>
      <c r="L440" s="282"/>
      <c r="M440" s="282"/>
      <c r="N440" s="282"/>
      <c r="O440" s="282"/>
      <c r="P440" s="282"/>
      <c r="Q440" s="282"/>
      <c r="R440" s="282"/>
      <c r="S440" s="282"/>
      <c r="T440" s="282"/>
      <c r="U440" s="282"/>
      <c r="V440" s="282"/>
      <c r="W440" s="282"/>
    </row>
    <row r="441" spans="1:23" ht="20">
      <c r="A441" s="282"/>
      <c r="B441" s="282"/>
      <c r="C441" s="282"/>
      <c r="D441" s="282"/>
      <c r="E441" s="282"/>
      <c r="F441" s="282"/>
      <c r="G441" s="282"/>
      <c r="H441" s="282"/>
      <c r="I441" s="282"/>
      <c r="J441" s="282"/>
      <c r="K441" s="282"/>
      <c r="L441" s="282"/>
      <c r="M441" s="282"/>
      <c r="N441" s="282"/>
      <c r="O441" s="282"/>
      <c r="P441" s="282"/>
      <c r="Q441" s="282"/>
      <c r="R441" s="282"/>
      <c r="S441" s="282"/>
      <c r="T441" s="282"/>
      <c r="U441" s="282"/>
      <c r="V441" s="282"/>
      <c r="W441" s="282"/>
    </row>
    <row r="442" spans="1:23" ht="20">
      <c r="A442" s="282"/>
      <c r="B442" s="282"/>
      <c r="C442" s="282"/>
      <c r="D442" s="282"/>
      <c r="E442" s="282"/>
      <c r="F442" s="282"/>
      <c r="G442" s="282"/>
      <c r="H442" s="282"/>
      <c r="I442" s="282"/>
      <c r="J442" s="282"/>
      <c r="K442" s="282"/>
      <c r="L442" s="282"/>
      <c r="M442" s="282"/>
      <c r="N442" s="282"/>
      <c r="O442" s="282"/>
      <c r="P442" s="282"/>
      <c r="Q442" s="282"/>
      <c r="R442" s="282"/>
      <c r="S442" s="282"/>
      <c r="T442" s="282"/>
      <c r="U442" s="282"/>
      <c r="V442" s="282"/>
      <c r="W442" s="282"/>
    </row>
    <row r="443" spans="1:23" ht="20">
      <c r="A443" s="282"/>
      <c r="B443" s="282"/>
      <c r="C443" s="282"/>
      <c r="D443" s="282"/>
      <c r="E443" s="282"/>
      <c r="F443" s="282"/>
      <c r="G443" s="282"/>
      <c r="H443" s="282"/>
      <c r="I443" s="282"/>
      <c r="J443" s="282"/>
      <c r="K443" s="282"/>
      <c r="L443" s="282"/>
      <c r="M443" s="282"/>
      <c r="N443" s="282"/>
      <c r="O443" s="282"/>
      <c r="P443" s="282"/>
      <c r="Q443" s="282"/>
      <c r="R443" s="282"/>
      <c r="S443" s="282"/>
      <c r="T443" s="282"/>
      <c r="U443" s="282"/>
      <c r="V443" s="282"/>
      <c r="W443" s="282"/>
    </row>
    <row r="444" spans="1:23" ht="20">
      <c r="A444" s="282"/>
      <c r="B444" s="282"/>
      <c r="C444" s="282"/>
      <c r="D444" s="282"/>
      <c r="E444" s="282"/>
      <c r="F444" s="282"/>
      <c r="G444" s="282"/>
      <c r="H444" s="282"/>
      <c r="I444" s="282"/>
      <c r="J444" s="282"/>
      <c r="K444" s="282"/>
      <c r="L444" s="282"/>
      <c r="M444" s="282"/>
      <c r="N444" s="282"/>
      <c r="O444" s="282"/>
      <c r="P444" s="282"/>
      <c r="Q444" s="282"/>
      <c r="R444" s="282"/>
      <c r="S444" s="282"/>
      <c r="T444" s="282"/>
      <c r="U444" s="282"/>
      <c r="V444" s="282"/>
      <c r="W444" s="282"/>
    </row>
    <row r="445" spans="1:23" ht="20">
      <c r="A445" s="282"/>
      <c r="B445" s="282"/>
      <c r="C445" s="282"/>
      <c r="D445" s="282"/>
      <c r="E445" s="282"/>
      <c r="F445" s="282"/>
      <c r="G445" s="282"/>
      <c r="H445" s="282"/>
      <c r="I445" s="282"/>
      <c r="J445" s="282"/>
      <c r="K445" s="282"/>
      <c r="L445" s="282"/>
      <c r="M445" s="282"/>
      <c r="N445" s="282"/>
      <c r="O445" s="282"/>
      <c r="P445" s="282"/>
      <c r="Q445" s="282"/>
      <c r="R445" s="282"/>
      <c r="S445" s="282"/>
      <c r="T445" s="282"/>
      <c r="U445" s="282"/>
      <c r="V445" s="282"/>
      <c r="W445" s="282"/>
    </row>
    <row r="446" spans="1:23" ht="20">
      <c r="A446" s="282"/>
      <c r="B446" s="282"/>
      <c r="C446" s="282"/>
      <c r="D446" s="282"/>
      <c r="E446" s="282"/>
      <c r="F446" s="282"/>
      <c r="G446" s="282"/>
      <c r="H446" s="282"/>
      <c r="I446" s="282"/>
      <c r="J446" s="282"/>
      <c r="K446" s="282"/>
      <c r="L446" s="282"/>
      <c r="M446" s="282"/>
      <c r="N446" s="282"/>
      <c r="O446" s="282"/>
      <c r="P446" s="282"/>
      <c r="Q446" s="282"/>
      <c r="R446" s="282"/>
      <c r="S446" s="282"/>
      <c r="T446" s="282"/>
      <c r="U446" s="282"/>
      <c r="V446" s="282"/>
      <c r="W446" s="282"/>
    </row>
    <row r="447" spans="1:23" ht="20">
      <c r="A447" s="282"/>
      <c r="B447" s="282"/>
      <c r="C447" s="282"/>
      <c r="D447" s="282"/>
      <c r="E447" s="282"/>
      <c r="F447" s="282"/>
      <c r="G447" s="282"/>
      <c r="H447" s="282"/>
      <c r="I447" s="282"/>
      <c r="J447" s="282"/>
      <c r="K447" s="282"/>
      <c r="L447" s="282"/>
      <c r="M447" s="282"/>
      <c r="N447" s="282"/>
      <c r="O447" s="282"/>
      <c r="P447" s="282"/>
      <c r="Q447" s="282"/>
      <c r="R447" s="282"/>
      <c r="S447" s="282"/>
      <c r="T447" s="282"/>
      <c r="U447" s="282"/>
      <c r="V447" s="282"/>
      <c r="W447" s="282"/>
    </row>
    <row r="448" spans="1:23" ht="20">
      <c r="A448" s="282"/>
      <c r="B448" s="282"/>
      <c r="C448" s="282"/>
      <c r="D448" s="282"/>
      <c r="E448" s="282"/>
      <c r="F448" s="282"/>
      <c r="G448" s="282"/>
      <c r="H448" s="282"/>
      <c r="I448" s="282"/>
      <c r="J448" s="282"/>
      <c r="K448" s="282"/>
      <c r="L448" s="282"/>
      <c r="M448" s="282"/>
      <c r="N448" s="282"/>
      <c r="O448" s="282"/>
      <c r="P448" s="282"/>
      <c r="Q448" s="282"/>
      <c r="R448" s="282"/>
      <c r="S448" s="282"/>
      <c r="T448" s="282"/>
      <c r="U448" s="282"/>
      <c r="V448" s="282"/>
      <c r="W448" s="282"/>
    </row>
    <row r="449" spans="1:23" ht="20">
      <c r="A449" s="282"/>
      <c r="B449" s="282"/>
      <c r="C449" s="282"/>
      <c r="D449" s="282"/>
      <c r="E449" s="282"/>
      <c r="F449" s="282"/>
      <c r="G449" s="282"/>
      <c r="H449" s="282"/>
      <c r="I449" s="282"/>
      <c r="J449" s="282"/>
      <c r="K449" s="282"/>
      <c r="L449" s="282"/>
      <c r="M449" s="282"/>
      <c r="N449" s="282"/>
      <c r="O449" s="282"/>
      <c r="P449" s="282"/>
      <c r="Q449" s="282"/>
      <c r="R449" s="282"/>
      <c r="S449" s="282"/>
      <c r="T449" s="282"/>
      <c r="U449" s="282"/>
      <c r="V449" s="282"/>
      <c r="W449" s="282"/>
    </row>
    <row r="450" spans="1:23" ht="20">
      <c r="A450" s="282"/>
      <c r="B450" s="282"/>
      <c r="C450" s="282"/>
      <c r="D450" s="282"/>
      <c r="E450" s="282"/>
      <c r="F450" s="282"/>
      <c r="G450" s="282"/>
      <c r="H450" s="282"/>
      <c r="I450" s="282"/>
      <c r="J450" s="282"/>
      <c r="K450" s="282"/>
      <c r="L450" s="282"/>
      <c r="M450" s="282"/>
      <c r="N450" s="282"/>
      <c r="O450" s="282"/>
      <c r="P450" s="282"/>
      <c r="Q450" s="282"/>
      <c r="R450" s="282"/>
      <c r="S450" s="282"/>
      <c r="T450" s="282"/>
      <c r="U450" s="282"/>
      <c r="V450" s="282"/>
      <c r="W450" s="282"/>
    </row>
    <row r="451" spans="1:23" ht="20">
      <c r="A451" s="282"/>
      <c r="B451" s="282"/>
      <c r="C451" s="282"/>
      <c r="D451" s="282"/>
      <c r="E451" s="282"/>
      <c r="F451" s="282"/>
      <c r="G451" s="282"/>
      <c r="H451" s="282"/>
      <c r="I451" s="282"/>
      <c r="J451" s="282"/>
      <c r="K451" s="282"/>
      <c r="L451" s="282"/>
      <c r="M451" s="282"/>
      <c r="N451" s="282"/>
      <c r="O451" s="282"/>
      <c r="P451" s="282"/>
      <c r="Q451" s="282"/>
      <c r="R451" s="282"/>
      <c r="S451" s="282"/>
      <c r="T451" s="282"/>
      <c r="U451" s="282"/>
      <c r="V451" s="282"/>
      <c r="W451" s="282"/>
    </row>
    <row r="452" spans="1:23" ht="20">
      <c r="A452" s="282"/>
      <c r="B452" s="282"/>
      <c r="C452" s="282"/>
      <c r="D452" s="282"/>
      <c r="E452" s="282"/>
      <c r="F452" s="282"/>
      <c r="G452" s="282"/>
      <c r="H452" s="282"/>
      <c r="I452" s="282"/>
      <c r="J452" s="282"/>
      <c r="K452" s="282"/>
      <c r="L452" s="282"/>
      <c r="M452" s="282"/>
      <c r="N452" s="282"/>
      <c r="O452" s="282"/>
      <c r="P452" s="282"/>
      <c r="Q452" s="282"/>
      <c r="R452" s="282"/>
      <c r="S452" s="282"/>
      <c r="T452" s="282"/>
      <c r="U452" s="282"/>
      <c r="V452" s="282"/>
      <c r="W452" s="282"/>
    </row>
    <row r="453" spans="1:23" ht="20">
      <c r="A453" s="282"/>
      <c r="B453" s="282"/>
      <c r="C453" s="282"/>
      <c r="D453" s="282"/>
      <c r="E453" s="282"/>
      <c r="F453" s="282"/>
      <c r="G453" s="282"/>
      <c r="H453" s="282"/>
      <c r="I453" s="282"/>
      <c r="J453" s="282"/>
      <c r="K453" s="282"/>
      <c r="L453" s="282"/>
      <c r="M453" s="282"/>
      <c r="N453" s="282"/>
      <c r="O453" s="282"/>
      <c r="P453" s="282"/>
      <c r="Q453" s="282"/>
      <c r="R453" s="282"/>
      <c r="S453" s="282"/>
      <c r="T453" s="282"/>
      <c r="U453" s="282"/>
      <c r="V453" s="282"/>
      <c r="W453" s="282"/>
    </row>
    <row r="454" spans="1:23" ht="20">
      <c r="A454" s="282"/>
      <c r="B454" s="282"/>
      <c r="C454" s="282"/>
      <c r="D454" s="282"/>
      <c r="E454" s="282"/>
      <c r="F454" s="282"/>
      <c r="G454" s="282"/>
      <c r="H454" s="282"/>
      <c r="I454" s="282"/>
      <c r="J454" s="282"/>
      <c r="K454" s="282"/>
      <c r="L454" s="282"/>
      <c r="M454" s="282"/>
      <c r="N454" s="282"/>
      <c r="O454" s="282"/>
      <c r="P454" s="282"/>
      <c r="Q454" s="282"/>
      <c r="R454" s="282"/>
      <c r="S454" s="282"/>
      <c r="T454" s="282"/>
      <c r="U454" s="282"/>
      <c r="V454" s="282"/>
      <c r="W454" s="282"/>
    </row>
    <row r="455" spans="1:23" ht="20">
      <c r="A455" s="282"/>
      <c r="B455" s="282"/>
      <c r="C455" s="282"/>
      <c r="D455" s="282"/>
      <c r="E455" s="282"/>
      <c r="F455" s="282"/>
      <c r="G455" s="282"/>
      <c r="H455" s="282"/>
      <c r="I455" s="282"/>
      <c r="J455" s="282"/>
      <c r="K455" s="282"/>
      <c r="L455" s="282"/>
      <c r="M455" s="282"/>
      <c r="N455" s="282"/>
      <c r="O455" s="282"/>
      <c r="P455" s="282"/>
      <c r="Q455" s="282"/>
      <c r="R455" s="282"/>
      <c r="S455" s="282"/>
      <c r="T455" s="282"/>
      <c r="U455" s="282"/>
      <c r="V455" s="282"/>
      <c r="W455" s="282"/>
    </row>
    <row r="456" spans="1:23" ht="20">
      <c r="A456" s="282"/>
      <c r="B456" s="282"/>
      <c r="C456" s="282"/>
      <c r="D456" s="282"/>
      <c r="E456" s="282"/>
      <c r="F456" s="282"/>
      <c r="G456" s="282"/>
      <c r="H456" s="282"/>
      <c r="I456" s="282"/>
      <c r="J456" s="282"/>
      <c r="K456" s="282"/>
      <c r="L456" s="282"/>
      <c r="M456" s="282"/>
      <c r="N456" s="282"/>
      <c r="O456" s="282"/>
      <c r="P456" s="282"/>
      <c r="Q456" s="282"/>
      <c r="R456" s="282"/>
      <c r="S456" s="282"/>
      <c r="T456" s="282"/>
      <c r="U456" s="282"/>
      <c r="V456" s="282"/>
      <c r="W456" s="282"/>
    </row>
    <row r="457" spans="1:23" ht="20">
      <c r="A457" s="282"/>
      <c r="B457" s="282"/>
      <c r="C457" s="282"/>
      <c r="D457" s="282"/>
      <c r="E457" s="282"/>
      <c r="F457" s="282"/>
      <c r="G457" s="282"/>
      <c r="H457" s="282"/>
      <c r="I457" s="282"/>
      <c r="J457" s="282"/>
      <c r="K457" s="282"/>
      <c r="L457" s="282"/>
      <c r="M457" s="282"/>
      <c r="N457" s="282"/>
      <c r="O457" s="282"/>
      <c r="P457" s="282"/>
      <c r="Q457" s="282"/>
      <c r="R457" s="282"/>
      <c r="S457" s="282"/>
      <c r="T457" s="282"/>
      <c r="U457" s="282"/>
      <c r="V457" s="282"/>
      <c r="W457" s="282"/>
    </row>
    <row r="458" spans="1:23" ht="20">
      <c r="A458" s="282"/>
      <c r="B458" s="282"/>
      <c r="C458" s="282"/>
      <c r="D458" s="282"/>
      <c r="E458" s="282"/>
      <c r="F458" s="282"/>
      <c r="G458" s="282"/>
      <c r="H458" s="282"/>
      <c r="I458" s="282"/>
      <c r="J458" s="282"/>
      <c r="K458" s="282"/>
      <c r="L458" s="282"/>
      <c r="M458" s="282"/>
      <c r="N458" s="282"/>
      <c r="O458" s="282"/>
      <c r="P458" s="282"/>
      <c r="Q458" s="282"/>
      <c r="R458" s="282"/>
      <c r="S458" s="282"/>
      <c r="T458" s="282"/>
      <c r="U458" s="282"/>
      <c r="V458" s="282"/>
      <c r="W458" s="282"/>
    </row>
    <row r="459" spans="1:23" ht="20">
      <c r="A459" s="282"/>
      <c r="B459" s="282"/>
      <c r="C459" s="282"/>
      <c r="D459" s="282"/>
      <c r="E459" s="282"/>
      <c r="F459" s="282"/>
      <c r="G459" s="282"/>
      <c r="H459" s="282"/>
      <c r="I459" s="282"/>
      <c r="J459" s="282"/>
      <c r="K459" s="282"/>
      <c r="L459" s="282"/>
      <c r="M459" s="282"/>
      <c r="N459" s="282"/>
      <c r="O459" s="282"/>
      <c r="P459" s="282"/>
      <c r="Q459" s="282"/>
      <c r="R459" s="282"/>
      <c r="S459" s="282"/>
      <c r="T459" s="282"/>
      <c r="U459" s="282"/>
      <c r="V459" s="282"/>
      <c r="W459" s="282"/>
    </row>
    <row r="460" spans="1:23" ht="20">
      <c r="A460" s="282"/>
      <c r="B460" s="282"/>
      <c r="C460" s="282"/>
      <c r="D460" s="282"/>
      <c r="E460" s="282"/>
      <c r="F460" s="282"/>
      <c r="G460" s="282"/>
      <c r="H460" s="282"/>
      <c r="I460" s="282"/>
      <c r="J460" s="282"/>
      <c r="K460" s="282"/>
      <c r="L460" s="282"/>
      <c r="M460" s="282"/>
      <c r="N460" s="282"/>
      <c r="O460" s="282"/>
      <c r="P460" s="282"/>
      <c r="Q460" s="282"/>
      <c r="R460" s="282"/>
      <c r="S460" s="282"/>
      <c r="T460" s="282"/>
      <c r="U460" s="282"/>
      <c r="V460" s="282"/>
      <c r="W460" s="282"/>
    </row>
    <row r="461" spans="1:23" ht="20">
      <c r="A461" s="282"/>
      <c r="B461" s="282"/>
      <c r="C461" s="282"/>
      <c r="D461" s="282"/>
      <c r="E461" s="282"/>
      <c r="F461" s="282"/>
      <c r="G461" s="282"/>
      <c r="H461" s="282"/>
      <c r="I461" s="282"/>
      <c r="J461" s="282"/>
      <c r="K461" s="282"/>
      <c r="L461" s="282"/>
      <c r="M461" s="282"/>
      <c r="N461" s="282"/>
      <c r="O461" s="282"/>
      <c r="P461" s="282"/>
      <c r="Q461" s="282"/>
      <c r="R461" s="282"/>
      <c r="S461" s="282"/>
      <c r="T461" s="282"/>
      <c r="U461" s="282"/>
      <c r="V461" s="282"/>
      <c r="W461" s="282"/>
    </row>
    <row r="462" spans="1:23" ht="20">
      <c r="A462" s="282"/>
      <c r="B462" s="282"/>
      <c r="C462" s="282"/>
      <c r="D462" s="282"/>
      <c r="E462" s="282"/>
      <c r="F462" s="282"/>
      <c r="G462" s="282"/>
      <c r="H462" s="282"/>
      <c r="I462" s="282"/>
      <c r="J462" s="282"/>
      <c r="K462" s="282"/>
      <c r="L462" s="282"/>
      <c r="M462" s="282"/>
      <c r="N462" s="282"/>
      <c r="O462" s="282"/>
      <c r="P462" s="282"/>
      <c r="Q462" s="282"/>
      <c r="R462" s="282"/>
      <c r="S462" s="282"/>
      <c r="T462" s="282"/>
      <c r="U462" s="282"/>
      <c r="V462" s="282"/>
      <c r="W462" s="282"/>
    </row>
    <row r="463" spans="1:23" ht="20">
      <c r="A463" s="282"/>
      <c r="B463" s="282"/>
      <c r="C463" s="282"/>
      <c r="D463" s="282"/>
      <c r="E463" s="282"/>
      <c r="F463" s="282"/>
      <c r="G463" s="282"/>
      <c r="H463" s="282"/>
      <c r="I463" s="282"/>
      <c r="J463" s="282"/>
      <c r="K463" s="282"/>
      <c r="L463" s="282"/>
      <c r="M463" s="282"/>
      <c r="N463" s="282"/>
      <c r="O463" s="282"/>
      <c r="P463" s="282"/>
      <c r="Q463" s="282"/>
      <c r="R463" s="282"/>
      <c r="S463" s="282"/>
      <c r="T463" s="282"/>
      <c r="U463" s="282"/>
      <c r="V463" s="282"/>
      <c r="W463" s="282"/>
    </row>
    <row r="464" spans="1:23" ht="20">
      <c r="A464" s="282"/>
      <c r="B464" s="282"/>
      <c r="C464" s="282"/>
      <c r="D464" s="282"/>
      <c r="E464" s="282"/>
      <c r="F464" s="282"/>
      <c r="G464" s="282"/>
      <c r="H464" s="282"/>
      <c r="I464" s="282"/>
      <c r="J464" s="282"/>
      <c r="K464" s="282"/>
      <c r="L464" s="282"/>
      <c r="M464" s="282"/>
      <c r="N464" s="282"/>
      <c r="O464" s="282"/>
      <c r="P464" s="282"/>
      <c r="Q464" s="282"/>
      <c r="R464" s="282"/>
      <c r="S464" s="282"/>
      <c r="T464" s="282"/>
      <c r="U464" s="282"/>
      <c r="V464" s="282"/>
      <c r="W464" s="282"/>
    </row>
    <row r="465" spans="1:23" ht="20">
      <c r="A465" s="282"/>
      <c r="B465" s="282"/>
      <c r="C465" s="282"/>
      <c r="D465" s="282"/>
      <c r="E465" s="282"/>
      <c r="F465" s="282"/>
      <c r="G465" s="282"/>
      <c r="H465" s="282"/>
      <c r="I465" s="282"/>
      <c r="J465" s="282"/>
      <c r="K465" s="282"/>
      <c r="L465" s="282"/>
      <c r="M465" s="282"/>
      <c r="N465" s="282"/>
      <c r="O465" s="282"/>
      <c r="P465" s="282"/>
      <c r="Q465" s="282"/>
      <c r="R465" s="282"/>
      <c r="S465" s="282"/>
      <c r="T465" s="282"/>
      <c r="U465" s="282"/>
      <c r="V465" s="282"/>
      <c r="W465" s="282"/>
    </row>
    <row r="466" spans="1:23" ht="20">
      <c r="A466" s="282"/>
      <c r="B466" s="282"/>
      <c r="C466" s="282"/>
      <c r="D466" s="282"/>
      <c r="E466" s="282"/>
      <c r="F466" s="282"/>
      <c r="G466" s="282"/>
      <c r="H466" s="282"/>
      <c r="I466" s="282"/>
      <c r="J466" s="282"/>
      <c r="K466" s="282"/>
      <c r="L466" s="282"/>
      <c r="M466" s="282"/>
      <c r="N466" s="282"/>
      <c r="O466" s="282"/>
      <c r="P466" s="282"/>
      <c r="Q466" s="282"/>
      <c r="R466" s="282"/>
      <c r="S466" s="282"/>
      <c r="T466" s="282"/>
      <c r="U466" s="282"/>
      <c r="V466" s="282"/>
      <c r="W466" s="282"/>
    </row>
    <row r="467" spans="1:23" ht="20">
      <c r="A467" s="282"/>
      <c r="B467" s="282"/>
      <c r="C467" s="282"/>
      <c r="D467" s="282"/>
      <c r="E467" s="282"/>
      <c r="F467" s="282"/>
      <c r="G467" s="282"/>
      <c r="H467" s="282"/>
      <c r="I467" s="282"/>
      <c r="J467" s="282"/>
      <c r="K467" s="282"/>
      <c r="L467" s="282"/>
      <c r="M467" s="282"/>
      <c r="N467" s="282"/>
      <c r="O467" s="282"/>
      <c r="P467" s="282"/>
      <c r="Q467" s="282"/>
      <c r="R467" s="282"/>
      <c r="S467" s="282"/>
      <c r="T467" s="282"/>
      <c r="U467" s="282"/>
      <c r="V467" s="282"/>
      <c r="W467" s="282"/>
    </row>
    <row r="468" spans="1:23" ht="20">
      <c r="A468" s="282"/>
      <c r="B468" s="282"/>
      <c r="C468" s="282"/>
      <c r="D468" s="282"/>
      <c r="E468" s="282"/>
      <c r="F468" s="282"/>
      <c r="G468" s="282"/>
      <c r="H468" s="282"/>
      <c r="I468" s="282"/>
      <c r="J468" s="282"/>
      <c r="K468" s="282"/>
      <c r="L468" s="282"/>
      <c r="M468" s="282"/>
      <c r="N468" s="282"/>
      <c r="O468" s="282"/>
      <c r="P468" s="282"/>
      <c r="Q468" s="282"/>
      <c r="R468" s="282"/>
      <c r="S468" s="282"/>
      <c r="T468" s="282"/>
      <c r="U468" s="282"/>
      <c r="V468" s="282"/>
      <c r="W468" s="282"/>
    </row>
    <row r="469" spans="1:23" ht="20">
      <c r="A469" s="282"/>
      <c r="B469" s="282"/>
      <c r="C469" s="282"/>
      <c r="D469" s="282"/>
      <c r="E469" s="282"/>
      <c r="F469" s="282"/>
      <c r="G469" s="282"/>
      <c r="H469" s="282"/>
      <c r="I469" s="282"/>
      <c r="J469" s="282"/>
      <c r="K469" s="282"/>
      <c r="L469" s="282"/>
      <c r="M469" s="282"/>
      <c r="N469" s="282"/>
      <c r="O469" s="282"/>
      <c r="P469" s="282"/>
      <c r="Q469" s="282"/>
      <c r="R469" s="282"/>
      <c r="S469" s="282"/>
      <c r="T469" s="282"/>
      <c r="U469" s="282"/>
      <c r="V469" s="282"/>
      <c r="W469" s="282"/>
    </row>
    <row r="470" spans="1:23" ht="20">
      <c r="A470" s="282"/>
      <c r="B470" s="282"/>
      <c r="C470" s="282"/>
      <c r="D470" s="282"/>
      <c r="E470" s="282"/>
      <c r="F470" s="282"/>
      <c r="G470" s="282"/>
      <c r="H470" s="282"/>
      <c r="I470" s="282"/>
      <c r="J470" s="282"/>
      <c r="K470" s="282"/>
      <c r="L470" s="282"/>
      <c r="M470" s="282"/>
      <c r="N470" s="282"/>
      <c r="O470" s="282"/>
      <c r="P470" s="282"/>
      <c r="Q470" s="282"/>
      <c r="R470" s="282"/>
      <c r="S470" s="282"/>
      <c r="T470" s="282"/>
      <c r="U470" s="282"/>
      <c r="V470" s="282"/>
      <c r="W470" s="282"/>
    </row>
    <row r="471" spans="1:23" ht="20">
      <c r="A471" s="282"/>
      <c r="B471" s="282"/>
      <c r="C471" s="282"/>
      <c r="D471" s="282"/>
      <c r="E471" s="282"/>
      <c r="F471" s="282"/>
      <c r="G471" s="282"/>
      <c r="H471" s="282"/>
      <c r="I471" s="282"/>
      <c r="J471" s="282"/>
      <c r="K471" s="282"/>
      <c r="L471" s="282"/>
      <c r="M471" s="282"/>
      <c r="N471" s="282"/>
      <c r="O471" s="282"/>
      <c r="P471" s="282"/>
      <c r="Q471" s="282"/>
      <c r="R471" s="282"/>
      <c r="S471" s="282"/>
      <c r="T471" s="282"/>
      <c r="U471" s="282"/>
      <c r="V471" s="282"/>
      <c r="W471" s="282"/>
    </row>
    <row r="472" spans="1:23" ht="20">
      <c r="A472" s="282"/>
      <c r="B472" s="282"/>
      <c r="C472" s="282"/>
      <c r="D472" s="282"/>
      <c r="E472" s="282"/>
      <c r="F472" s="282"/>
      <c r="G472" s="282"/>
      <c r="H472" s="282"/>
      <c r="I472" s="282"/>
      <c r="J472" s="282"/>
      <c r="K472" s="282"/>
      <c r="L472" s="282"/>
      <c r="M472" s="282"/>
      <c r="N472" s="282"/>
      <c r="O472" s="282"/>
      <c r="P472" s="282"/>
      <c r="Q472" s="282"/>
      <c r="R472" s="282"/>
      <c r="S472" s="282"/>
      <c r="T472" s="282"/>
      <c r="U472" s="282"/>
      <c r="V472" s="282"/>
      <c r="W472" s="282"/>
    </row>
    <row r="473" spans="1:23" ht="20">
      <c r="A473" s="282"/>
      <c r="B473" s="282"/>
      <c r="C473" s="282"/>
      <c r="D473" s="282"/>
      <c r="E473" s="282"/>
      <c r="F473" s="282"/>
      <c r="G473" s="282"/>
      <c r="H473" s="282"/>
      <c r="I473" s="282"/>
      <c r="J473" s="282"/>
      <c r="K473" s="282"/>
      <c r="L473" s="282"/>
      <c r="M473" s="282"/>
      <c r="N473" s="282"/>
      <c r="O473" s="282"/>
      <c r="P473" s="282"/>
      <c r="Q473" s="282"/>
      <c r="R473" s="282"/>
      <c r="S473" s="282"/>
      <c r="T473" s="282"/>
      <c r="U473" s="282"/>
      <c r="V473" s="282"/>
      <c r="W473" s="282"/>
    </row>
    <row r="474" spans="1:23" ht="20">
      <c r="A474" s="282"/>
      <c r="B474" s="282"/>
      <c r="C474" s="282"/>
      <c r="D474" s="282"/>
      <c r="E474" s="282"/>
      <c r="F474" s="282"/>
      <c r="G474" s="282"/>
      <c r="H474" s="282"/>
      <c r="I474" s="282"/>
      <c r="J474" s="282"/>
      <c r="K474" s="282"/>
      <c r="L474" s="282"/>
      <c r="M474" s="282"/>
      <c r="N474" s="282"/>
      <c r="O474" s="282"/>
      <c r="P474" s="282"/>
      <c r="Q474" s="282"/>
      <c r="R474" s="282"/>
      <c r="S474" s="282"/>
      <c r="T474" s="282"/>
      <c r="U474" s="282"/>
      <c r="V474" s="282"/>
      <c r="W474" s="282"/>
    </row>
    <row r="475" spans="1:23" ht="20">
      <c r="A475" s="282"/>
      <c r="B475" s="282"/>
      <c r="C475" s="282"/>
      <c r="D475" s="282"/>
      <c r="E475" s="282"/>
      <c r="F475" s="282"/>
      <c r="G475" s="282"/>
      <c r="H475" s="282"/>
      <c r="I475" s="282"/>
      <c r="J475" s="282"/>
      <c r="K475" s="282"/>
      <c r="L475" s="282"/>
      <c r="M475" s="282"/>
      <c r="N475" s="282"/>
      <c r="O475" s="282"/>
      <c r="P475" s="282"/>
      <c r="Q475" s="282"/>
      <c r="R475" s="282"/>
      <c r="S475" s="282"/>
      <c r="T475" s="282"/>
      <c r="U475" s="282"/>
      <c r="V475" s="282"/>
      <c r="W475" s="282"/>
    </row>
    <row r="476" spans="1:23" ht="20">
      <c r="A476" s="282"/>
      <c r="B476" s="282"/>
      <c r="C476" s="282"/>
      <c r="D476" s="282"/>
      <c r="E476" s="282"/>
      <c r="F476" s="282"/>
      <c r="G476" s="282"/>
      <c r="H476" s="282"/>
      <c r="I476" s="282"/>
      <c r="J476" s="282"/>
      <c r="K476" s="282"/>
      <c r="L476" s="282"/>
      <c r="M476" s="282"/>
      <c r="N476" s="282"/>
      <c r="O476" s="282"/>
      <c r="P476" s="282"/>
      <c r="Q476" s="282"/>
      <c r="R476" s="282"/>
      <c r="S476" s="282"/>
      <c r="T476" s="282"/>
      <c r="U476" s="282"/>
      <c r="V476" s="282"/>
      <c r="W476" s="282"/>
    </row>
    <row r="477" spans="1:23" ht="20">
      <c r="A477" s="282"/>
      <c r="B477" s="282"/>
      <c r="C477" s="282"/>
      <c r="D477" s="282"/>
      <c r="E477" s="282"/>
      <c r="F477" s="282"/>
      <c r="G477" s="282"/>
      <c r="H477" s="282"/>
      <c r="I477" s="282"/>
      <c r="J477" s="282"/>
      <c r="K477" s="282"/>
      <c r="L477" s="282"/>
      <c r="M477" s="282"/>
      <c r="N477" s="282"/>
      <c r="O477" s="282"/>
      <c r="P477" s="282"/>
      <c r="Q477" s="282"/>
      <c r="R477" s="282"/>
      <c r="S477" s="282"/>
      <c r="T477" s="282"/>
      <c r="U477" s="282"/>
      <c r="V477" s="282"/>
      <c r="W477" s="282"/>
    </row>
    <row r="478" spans="1:23" ht="20">
      <c r="A478" s="282"/>
      <c r="B478" s="282"/>
      <c r="C478" s="282"/>
      <c r="D478" s="282"/>
      <c r="E478" s="282"/>
      <c r="F478" s="282"/>
      <c r="G478" s="282"/>
      <c r="H478" s="282"/>
      <c r="I478" s="282"/>
      <c r="J478" s="282"/>
      <c r="K478" s="282"/>
      <c r="L478" s="282"/>
      <c r="M478" s="282"/>
      <c r="N478" s="282"/>
      <c r="O478" s="282"/>
      <c r="P478" s="282"/>
      <c r="Q478" s="282"/>
      <c r="R478" s="282"/>
      <c r="S478" s="282"/>
      <c r="T478" s="282"/>
      <c r="U478" s="282"/>
      <c r="V478" s="282"/>
      <c r="W478" s="282"/>
    </row>
    <row r="479" spans="1:23" ht="20">
      <c r="A479" s="282"/>
      <c r="B479" s="282"/>
      <c r="C479" s="282"/>
      <c r="D479" s="282"/>
      <c r="E479" s="282"/>
      <c r="F479" s="282"/>
      <c r="G479" s="282"/>
      <c r="H479" s="282"/>
      <c r="I479" s="282"/>
      <c r="J479" s="282"/>
      <c r="K479" s="282"/>
      <c r="L479" s="282"/>
      <c r="M479" s="282"/>
      <c r="N479" s="282"/>
      <c r="O479" s="282"/>
      <c r="P479" s="282"/>
      <c r="Q479" s="282"/>
      <c r="R479" s="282"/>
      <c r="S479" s="282"/>
      <c r="T479" s="282"/>
      <c r="U479" s="282"/>
      <c r="V479" s="282"/>
      <c r="W479" s="282"/>
    </row>
    <row r="480" spans="1:23" ht="20">
      <c r="A480" s="282"/>
      <c r="B480" s="282"/>
      <c r="C480" s="282"/>
      <c r="D480" s="282"/>
      <c r="E480" s="282"/>
      <c r="F480" s="282"/>
      <c r="G480" s="282"/>
      <c r="H480" s="282"/>
      <c r="I480" s="282"/>
      <c r="J480" s="282"/>
      <c r="K480" s="282"/>
      <c r="L480" s="282"/>
      <c r="M480" s="282"/>
      <c r="N480" s="282"/>
      <c r="O480" s="282"/>
      <c r="P480" s="282"/>
      <c r="Q480" s="282"/>
      <c r="R480" s="282"/>
      <c r="S480" s="282"/>
      <c r="T480" s="282"/>
      <c r="U480" s="282"/>
      <c r="V480" s="282"/>
      <c r="W480" s="282"/>
    </row>
    <row r="481" spans="1:23" ht="20">
      <c r="A481" s="282"/>
      <c r="B481" s="282"/>
      <c r="C481" s="282"/>
      <c r="D481" s="282"/>
      <c r="E481" s="282"/>
      <c r="F481" s="282"/>
      <c r="G481" s="282"/>
      <c r="H481" s="282"/>
      <c r="I481" s="282"/>
      <c r="J481" s="282"/>
      <c r="K481" s="282"/>
      <c r="L481" s="282"/>
      <c r="M481" s="282"/>
      <c r="N481" s="282"/>
      <c r="O481" s="282"/>
      <c r="P481" s="282"/>
      <c r="Q481" s="282"/>
      <c r="R481" s="282"/>
      <c r="S481" s="282"/>
      <c r="T481" s="282"/>
      <c r="U481" s="282"/>
      <c r="V481" s="282"/>
      <c r="W481" s="282"/>
    </row>
    <row r="482" spans="1:23" ht="20">
      <c r="A482" s="282"/>
      <c r="B482" s="282"/>
      <c r="C482" s="282"/>
      <c r="D482" s="282"/>
      <c r="E482" s="282"/>
      <c r="F482" s="282"/>
      <c r="G482" s="282"/>
      <c r="H482" s="282"/>
      <c r="I482" s="282"/>
      <c r="J482" s="282"/>
      <c r="K482" s="282"/>
      <c r="L482" s="282"/>
      <c r="M482" s="282"/>
      <c r="N482" s="282"/>
      <c r="O482" s="282"/>
      <c r="P482" s="282"/>
      <c r="Q482" s="282"/>
      <c r="R482" s="282"/>
      <c r="S482" s="282"/>
      <c r="T482" s="282"/>
      <c r="U482" s="282"/>
      <c r="V482" s="282"/>
      <c r="W482" s="282"/>
    </row>
    <row r="483" spans="1:23" ht="20">
      <c r="A483" s="282"/>
      <c r="B483" s="282"/>
      <c r="C483" s="282"/>
      <c r="D483" s="282"/>
      <c r="E483" s="282"/>
      <c r="F483" s="282"/>
      <c r="G483" s="282"/>
      <c r="H483" s="282"/>
      <c r="I483" s="282"/>
      <c r="J483" s="282"/>
      <c r="K483" s="282"/>
      <c r="L483" s="282"/>
      <c r="M483" s="282"/>
      <c r="N483" s="282"/>
      <c r="O483" s="282"/>
      <c r="P483" s="282"/>
      <c r="Q483" s="282"/>
      <c r="R483" s="282"/>
      <c r="S483" s="282"/>
      <c r="T483" s="282"/>
      <c r="U483" s="282"/>
      <c r="V483" s="282"/>
      <c r="W483" s="282"/>
    </row>
    <row r="484" spans="1:23" ht="20">
      <c r="A484" s="282"/>
      <c r="B484" s="282"/>
      <c r="C484" s="282"/>
      <c r="D484" s="282"/>
      <c r="E484" s="282"/>
      <c r="F484" s="282"/>
      <c r="G484" s="282"/>
      <c r="H484" s="282"/>
      <c r="I484" s="282"/>
      <c r="J484" s="282"/>
      <c r="K484" s="282"/>
      <c r="L484" s="282"/>
      <c r="M484" s="282"/>
      <c r="N484" s="282"/>
      <c r="O484" s="282"/>
      <c r="P484" s="282"/>
      <c r="Q484" s="282"/>
      <c r="R484" s="282"/>
      <c r="S484" s="282"/>
      <c r="T484" s="282"/>
      <c r="U484" s="282"/>
      <c r="V484" s="282"/>
      <c r="W484" s="282"/>
    </row>
    <row r="485" spans="1:23" ht="20">
      <c r="A485" s="282"/>
      <c r="B485" s="282"/>
      <c r="C485" s="282"/>
      <c r="D485" s="282"/>
      <c r="E485" s="282"/>
      <c r="F485" s="282"/>
      <c r="G485" s="282"/>
      <c r="H485" s="282"/>
      <c r="I485" s="282"/>
      <c r="J485" s="282"/>
      <c r="K485" s="282"/>
      <c r="L485" s="282"/>
      <c r="M485" s="282"/>
      <c r="N485" s="282"/>
      <c r="O485" s="282"/>
      <c r="P485" s="282"/>
      <c r="Q485" s="282"/>
      <c r="R485" s="282"/>
      <c r="S485" s="282"/>
      <c r="T485" s="282"/>
      <c r="U485" s="282"/>
      <c r="V485" s="282"/>
      <c r="W485" s="282"/>
    </row>
    <row r="486" spans="1:23" ht="20">
      <c r="A486" s="282"/>
      <c r="B486" s="282"/>
      <c r="C486" s="282"/>
      <c r="D486" s="282"/>
      <c r="E486" s="282"/>
      <c r="F486" s="282"/>
      <c r="G486" s="282"/>
      <c r="H486" s="282"/>
      <c r="I486" s="282"/>
      <c r="J486" s="282"/>
      <c r="K486" s="282"/>
      <c r="L486" s="282"/>
      <c r="M486" s="282"/>
      <c r="N486" s="282"/>
      <c r="O486" s="282"/>
      <c r="P486" s="282"/>
      <c r="Q486" s="282"/>
      <c r="R486" s="282"/>
      <c r="S486" s="282"/>
      <c r="T486" s="282"/>
      <c r="U486" s="282"/>
      <c r="V486" s="282"/>
      <c r="W486" s="282"/>
    </row>
    <row r="487" spans="1:23" ht="20">
      <c r="A487" s="282"/>
      <c r="B487" s="282"/>
      <c r="C487" s="282"/>
      <c r="D487" s="282"/>
      <c r="E487" s="282"/>
      <c r="F487" s="282"/>
      <c r="G487" s="282"/>
      <c r="H487" s="282"/>
      <c r="I487" s="282"/>
      <c r="J487" s="282"/>
      <c r="K487" s="282"/>
      <c r="L487" s="282"/>
      <c r="M487" s="282"/>
      <c r="N487" s="282"/>
      <c r="O487" s="282"/>
      <c r="P487" s="282"/>
      <c r="Q487" s="282"/>
      <c r="R487" s="282"/>
      <c r="S487" s="282"/>
      <c r="T487" s="282"/>
      <c r="U487" s="282"/>
      <c r="V487" s="282"/>
      <c r="W487" s="282"/>
    </row>
    <row r="488" spans="1:23" ht="20">
      <c r="A488" s="282"/>
      <c r="B488" s="282"/>
      <c r="C488" s="282"/>
      <c r="D488" s="282"/>
      <c r="E488" s="282"/>
      <c r="F488" s="282"/>
      <c r="G488" s="282"/>
      <c r="H488" s="282"/>
      <c r="I488" s="282"/>
      <c r="J488" s="282"/>
      <c r="K488" s="282"/>
      <c r="L488" s="282"/>
      <c r="M488" s="282"/>
      <c r="N488" s="282"/>
      <c r="O488" s="282"/>
      <c r="P488" s="282"/>
      <c r="Q488" s="282"/>
      <c r="R488" s="282"/>
      <c r="S488" s="282"/>
      <c r="T488" s="282"/>
      <c r="U488" s="282"/>
      <c r="V488" s="282"/>
      <c r="W488" s="282"/>
    </row>
    <row r="489" spans="1:23" ht="20">
      <c r="A489" s="282"/>
      <c r="B489" s="282"/>
      <c r="C489" s="282"/>
      <c r="D489" s="282"/>
      <c r="E489" s="282"/>
      <c r="F489" s="282"/>
      <c r="G489" s="282"/>
      <c r="H489" s="282"/>
      <c r="I489" s="282"/>
      <c r="J489" s="282"/>
      <c r="K489" s="282"/>
      <c r="L489" s="282"/>
      <c r="M489" s="282"/>
      <c r="N489" s="282"/>
      <c r="O489" s="282"/>
      <c r="P489" s="282"/>
      <c r="Q489" s="282"/>
      <c r="R489" s="282"/>
      <c r="S489" s="282"/>
      <c r="T489" s="282"/>
      <c r="U489" s="282"/>
      <c r="V489" s="282"/>
      <c r="W489" s="282"/>
    </row>
    <row r="490" spans="1:23" ht="20">
      <c r="A490" s="282"/>
      <c r="B490" s="282"/>
      <c r="C490" s="282"/>
      <c r="D490" s="282"/>
      <c r="E490" s="282"/>
      <c r="F490" s="282"/>
      <c r="G490" s="282"/>
      <c r="H490" s="282"/>
      <c r="I490" s="282"/>
      <c r="J490" s="282"/>
      <c r="K490" s="282"/>
      <c r="L490" s="282"/>
      <c r="M490" s="282"/>
      <c r="N490" s="282"/>
      <c r="O490" s="282"/>
      <c r="P490" s="282"/>
      <c r="Q490" s="282"/>
      <c r="R490" s="282"/>
      <c r="S490" s="282"/>
      <c r="T490" s="282"/>
      <c r="U490" s="282"/>
      <c r="V490" s="282"/>
      <c r="W490" s="282"/>
    </row>
    <row r="491" spans="1:23" ht="20">
      <c r="A491" s="282"/>
      <c r="B491" s="282"/>
      <c r="C491" s="282"/>
      <c r="D491" s="282"/>
      <c r="E491" s="282"/>
      <c r="F491" s="282"/>
      <c r="G491" s="282"/>
      <c r="H491" s="282"/>
      <c r="I491" s="282"/>
      <c r="J491" s="282"/>
      <c r="K491" s="282"/>
      <c r="L491" s="282"/>
      <c r="M491" s="282"/>
      <c r="N491" s="282"/>
      <c r="O491" s="282"/>
      <c r="P491" s="282"/>
      <c r="Q491" s="282"/>
      <c r="R491" s="282"/>
      <c r="S491" s="282"/>
      <c r="T491" s="282"/>
      <c r="U491" s="282"/>
      <c r="V491" s="282"/>
      <c r="W491" s="282"/>
    </row>
    <row r="492" spans="1:23" ht="20">
      <c r="A492" s="282"/>
      <c r="B492" s="282"/>
      <c r="C492" s="282"/>
      <c r="D492" s="282"/>
      <c r="E492" s="282"/>
      <c r="F492" s="282"/>
      <c r="G492" s="282"/>
      <c r="H492" s="282"/>
      <c r="I492" s="282"/>
      <c r="J492" s="282"/>
      <c r="K492" s="282"/>
      <c r="L492" s="282"/>
      <c r="M492" s="282"/>
      <c r="N492" s="282"/>
      <c r="O492" s="282"/>
      <c r="P492" s="282"/>
      <c r="Q492" s="282"/>
      <c r="R492" s="282"/>
      <c r="S492" s="282"/>
      <c r="T492" s="282"/>
      <c r="U492" s="282"/>
      <c r="V492" s="282"/>
      <c r="W492" s="282"/>
    </row>
    <row r="493" spans="1:23" ht="20">
      <c r="A493" s="282"/>
      <c r="B493" s="282"/>
      <c r="C493" s="282"/>
      <c r="D493" s="282"/>
      <c r="E493" s="282"/>
      <c r="F493" s="282"/>
      <c r="G493" s="282"/>
      <c r="H493" s="282"/>
      <c r="I493" s="282"/>
      <c r="J493" s="282"/>
      <c r="K493" s="282"/>
      <c r="L493" s="282"/>
      <c r="M493" s="282"/>
      <c r="N493" s="282"/>
      <c r="O493" s="282"/>
      <c r="P493" s="282"/>
      <c r="Q493" s="282"/>
      <c r="R493" s="282"/>
      <c r="S493" s="282"/>
      <c r="T493" s="282"/>
      <c r="U493" s="282"/>
      <c r="V493" s="282"/>
      <c r="W493" s="282"/>
    </row>
    <row r="494" spans="1:23" ht="20">
      <c r="A494" s="282"/>
      <c r="B494" s="282"/>
      <c r="C494" s="282"/>
      <c r="D494" s="282"/>
      <c r="E494" s="282"/>
      <c r="F494" s="282"/>
      <c r="G494" s="282"/>
      <c r="H494" s="282"/>
      <c r="I494" s="282"/>
      <c r="J494" s="282"/>
      <c r="K494" s="282"/>
      <c r="L494" s="282"/>
      <c r="M494" s="282"/>
      <c r="N494" s="282"/>
      <c r="O494" s="282"/>
      <c r="P494" s="282"/>
      <c r="Q494" s="282"/>
      <c r="R494" s="282"/>
      <c r="S494" s="282"/>
      <c r="T494" s="282"/>
      <c r="U494" s="282"/>
      <c r="V494" s="282"/>
      <c r="W494" s="282"/>
    </row>
    <row r="495" spans="1:23" ht="20">
      <c r="A495" s="282"/>
      <c r="B495" s="282"/>
      <c r="C495" s="282"/>
      <c r="D495" s="282"/>
      <c r="E495" s="282"/>
      <c r="F495" s="282"/>
      <c r="G495" s="282"/>
      <c r="H495" s="282"/>
      <c r="I495" s="282"/>
      <c r="J495" s="282"/>
      <c r="K495" s="282"/>
      <c r="L495" s="282"/>
      <c r="M495" s="282"/>
      <c r="N495" s="282"/>
      <c r="O495" s="282"/>
      <c r="P495" s="282"/>
      <c r="Q495" s="282"/>
      <c r="R495" s="282"/>
      <c r="S495" s="282"/>
      <c r="T495" s="282"/>
      <c r="U495" s="282"/>
      <c r="V495" s="282"/>
      <c r="W495" s="282"/>
    </row>
    <row r="496" spans="1:23" ht="20">
      <c r="A496" s="282"/>
      <c r="B496" s="282"/>
      <c r="C496" s="282"/>
      <c r="D496" s="282"/>
      <c r="E496" s="282"/>
      <c r="F496" s="282"/>
      <c r="G496" s="282"/>
      <c r="H496" s="282"/>
      <c r="I496" s="282"/>
      <c r="J496" s="282"/>
      <c r="K496" s="282"/>
      <c r="L496" s="282"/>
      <c r="M496" s="282"/>
      <c r="N496" s="282"/>
      <c r="O496" s="282"/>
      <c r="P496" s="282"/>
      <c r="Q496" s="282"/>
      <c r="R496" s="282"/>
      <c r="S496" s="282"/>
      <c r="T496" s="282"/>
      <c r="U496" s="282"/>
      <c r="V496" s="282"/>
      <c r="W496" s="282"/>
    </row>
    <row r="497" spans="1:23" ht="20">
      <c r="A497" s="282"/>
      <c r="B497" s="282"/>
      <c r="C497" s="282"/>
      <c r="D497" s="282"/>
      <c r="E497" s="282"/>
      <c r="F497" s="282"/>
      <c r="G497" s="282"/>
      <c r="H497" s="282"/>
      <c r="I497" s="282"/>
      <c r="J497" s="282"/>
      <c r="K497" s="282"/>
      <c r="L497" s="282"/>
      <c r="M497" s="282"/>
      <c r="N497" s="282"/>
      <c r="O497" s="282"/>
      <c r="P497" s="282"/>
      <c r="Q497" s="282"/>
      <c r="R497" s="282"/>
      <c r="S497" s="282"/>
      <c r="T497" s="282"/>
      <c r="U497" s="282"/>
      <c r="V497" s="282"/>
      <c r="W497" s="282"/>
    </row>
    <row r="498" spans="1:23" ht="20">
      <c r="A498" s="282"/>
      <c r="B498" s="282"/>
      <c r="C498" s="282"/>
      <c r="D498" s="282"/>
      <c r="E498" s="282"/>
      <c r="F498" s="282"/>
      <c r="G498" s="282"/>
      <c r="H498" s="282"/>
      <c r="I498" s="282"/>
      <c r="J498" s="282"/>
      <c r="K498" s="282"/>
      <c r="L498" s="282"/>
      <c r="M498" s="282"/>
      <c r="N498" s="282"/>
      <c r="O498" s="282"/>
      <c r="P498" s="282"/>
      <c r="Q498" s="282"/>
      <c r="R498" s="282"/>
      <c r="S498" s="282"/>
      <c r="T498" s="282"/>
      <c r="U498" s="282"/>
      <c r="V498" s="282"/>
      <c r="W498" s="282"/>
    </row>
    <row r="499" spans="1:23" ht="20">
      <c r="A499" s="282"/>
      <c r="B499" s="282"/>
      <c r="C499" s="282"/>
      <c r="D499" s="282"/>
      <c r="E499" s="282"/>
      <c r="F499" s="282"/>
      <c r="G499" s="282"/>
      <c r="H499" s="282"/>
      <c r="I499" s="282"/>
      <c r="J499" s="282"/>
      <c r="K499" s="282"/>
      <c r="L499" s="282"/>
      <c r="M499" s="282"/>
      <c r="N499" s="282"/>
      <c r="O499" s="282"/>
      <c r="P499" s="282"/>
      <c r="Q499" s="282"/>
      <c r="R499" s="282"/>
      <c r="S499" s="282"/>
      <c r="T499" s="282"/>
      <c r="U499" s="282"/>
      <c r="V499" s="282"/>
      <c r="W499" s="282"/>
    </row>
    <row r="500" spans="1:23" ht="20">
      <c r="A500" s="282"/>
      <c r="B500" s="282"/>
      <c r="C500" s="282"/>
      <c r="D500" s="282"/>
      <c r="E500" s="282"/>
      <c r="F500" s="282"/>
      <c r="G500" s="282"/>
      <c r="H500" s="282"/>
      <c r="I500" s="282"/>
      <c r="J500" s="282"/>
      <c r="K500" s="282"/>
      <c r="L500" s="282"/>
      <c r="M500" s="282"/>
      <c r="N500" s="282"/>
      <c r="O500" s="282"/>
      <c r="P500" s="282"/>
      <c r="Q500" s="282"/>
      <c r="R500" s="282"/>
      <c r="S500" s="282"/>
      <c r="T500" s="282"/>
      <c r="U500" s="282"/>
      <c r="V500" s="282"/>
      <c r="W500" s="282"/>
    </row>
    <row r="501" spans="1:23" ht="20">
      <c r="A501" s="282"/>
      <c r="B501" s="282"/>
      <c r="C501" s="282"/>
      <c r="D501" s="282"/>
      <c r="E501" s="282"/>
      <c r="F501" s="282"/>
      <c r="G501" s="282"/>
      <c r="H501" s="282"/>
      <c r="I501" s="282"/>
      <c r="J501" s="282"/>
      <c r="K501" s="282"/>
      <c r="L501" s="282"/>
      <c r="M501" s="282"/>
      <c r="N501" s="282"/>
      <c r="O501" s="282"/>
      <c r="P501" s="282"/>
      <c r="Q501" s="282"/>
      <c r="R501" s="282"/>
      <c r="S501" s="282"/>
      <c r="T501" s="282"/>
      <c r="U501" s="282"/>
      <c r="V501" s="282"/>
      <c r="W501" s="282"/>
    </row>
    <row r="502" spans="1:23" ht="20">
      <c r="A502" s="282"/>
      <c r="B502" s="282"/>
      <c r="C502" s="282"/>
      <c r="D502" s="282"/>
      <c r="E502" s="282"/>
      <c r="F502" s="282"/>
      <c r="G502" s="282"/>
      <c r="H502" s="282"/>
      <c r="I502" s="282"/>
      <c r="J502" s="282"/>
      <c r="K502" s="282"/>
      <c r="L502" s="282"/>
      <c r="M502" s="282"/>
      <c r="N502" s="282"/>
      <c r="O502" s="282"/>
      <c r="P502" s="282"/>
      <c r="Q502" s="282"/>
      <c r="R502" s="282"/>
      <c r="S502" s="282"/>
      <c r="T502" s="282"/>
      <c r="U502" s="282"/>
      <c r="V502" s="282"/>
      <c r="W502" s="282"/>
    </row>
    <row r="503" spans="1:23" ht="20">
      <c r="A503" s="282"/>
      <c r="B503" s="282"/>
      <c r="C503" s="282"/>
      <c r="D503" s="282"/>
      <c r="E503" s="282"/>
      <c r="F503" s="282"/>
      <c r="G503" s="282"/>
      <c r="H503" s="282"/>
      <c r="I503" s="282"/>
      <c r="J503" s="282"/>
      <c r="K503" s="282"/>
      <c r="L503" s="282"/>
      <c r="M503" s="282"/>
      <c r="N503" s="282"/>
      <c r="O503" s="282"/>
      <c r="P503" s="282"/>
      <c r="Q503" s="282"/>
      <c r="R503" s="282"/>
      <c r="S503" s="282"/>
      <c r="T503" s="282"/>
      <c r="U503" s="282"/>
      <c r="V503" s="282"/>
      <c r="W503" s="282"/>
    </row>
    <row r="504" spans="1:23" ht="20">
      <c r="A504" s="282"/>
      <c r="B504" s="282"/>
      <c r="C504" s="282"/>
      <c r="D504" s="282"/>
      <c r="E504" s="282"/>
      <c r="F504" s="282"/>
      <c r="G504" s="282"/>
      <c r="H504" s="282"/>
      <c r="I504" s="282"/>
      <c r="J504" s="282"/>
      <c r="K504" s="282"/>
      <c r="L504" s="282"/>
      <c r="M504" s="282"/>
      <c r="N504" s="282"/>
      <c r="O504" s="282"/>
      <c r="P504" s="282"/>
      <c r="Q504" s="282"/>
      <c r="R504" s="282"/>
      <c r="S504" s="282"/>
      <c r="T504" s="282"/>
      <c r="U504" s="282"/>
      <c r="V504" s="282"/>
      <c r="W504" s="282"/>
    </row>
    <row r="505" spans="1:23" ht="20">
      <c r="A505" s="282"/>
      <c r="B505" s="282"/>
      <c r="C505" s="282"/>
      <c r="D505" s="282"/>
      <c r="E505" s="282"/>
      <c r="F505" s="282"/>
      <c r="G505" s="282"/>
      <c r="H505" s="282"/>
      <c r="I505" s="282"/>
      <c r="J505" s="282"/>
      <c r="K505" s="282"/>
      <c r="L505" s="282"/>
      <c r="M505" s="282"/>
      <c r="N505" s="282"/>
      <c r="O505" s="282"/>
      <c r="P505" s="282"/>
      <c r="Q505" s="282"/>
      <c r="R505" s="282"/>
      <c r="S505" s="282"/>
      <c r="T505" s="282"/>
      <c r="U505" s="282"/>
      <c r="V505" s="282"/>
      <c r="W505" s="282"/>
    </row>
    <row r="506" spans="1:23" ht="20">
      <c r="A506" s="282"/>
      <c r="B506" s="282"/>
      <c r="C506" s="282"/>
      <c r="D506" s="282"/>
      <c r="E506" s="282"/>
      <c r="F506" s="282"/>
      <c r="G506" s="282"/>
      <c r="H506" s="282"/>
      <c r="I506" s="282"/>
      <c r="J506" s="282"/>
      <c r="K506" s="282"/>
      <c r="L506" s="282"/>
      <c r="M506" s="282"/>
      <c r="N506" s="282"/>
      <c r="O506" s="282"/>
      <c r="P506" s="282"/>
      <c r="Q506" s="282"/>
      <c r="R506" s="282"/>
      <c r="S506" s="282"/>
      <c r="T506" s="282"/>
      <c r="U506" s="282"/>
      <c r="V506" s="282"/>
      <c r="W506" s="282"/>
    </row>
    <row r="507" spans="1:23" ht="20">
      <c r="A507" s="282"/>
      <c r="B507" s="282"/>
      <c r="C507" s="282"/>
      <c r="D507" s="282"/>
      <c r="E507" s="282"/>
      <c r="F507" s="282"/>
      <c r="G507" s="282"/>
      <c r="H507" s="282"/>
      <c r="I507" s="282"/>
      <c r="J507" s="282"/>
      <c r="K507" s="282"/>
      <c r="L507" s="282"/>
      <c r="M507" s="282"/>
      <c r="N507" s="282"/>
      <c r="O507" s="282"/>
      <c r="P507" s="282"/>
      <c r="Q507" s="282"/>
      <c r="R507" s="282"/>
      <c r="S507" s="282"/>
      <c r="T507" s="282"/>
      <c r="U507" s="282"/>
      <c r="V507" s="282"/>
      <c r="W507" s="282"/>
    </row>
    <row r="508" spans="1:23" ht="20">
      <c r="A508" s="282"/>
      <c r="B508" s="282"/>
      <c r="C508" s="282"/>
      <c r="D508" s="282"/>
      <c r="E508" s="282"/>
      <c r="F508" s="282"/>
      <c r="G508" s="282"/>
      <c r="H508" s="282"/>
      <c r="I508" s="282"/>
      <c r="J508" s="282"/>
      <c r="K508" s="282"/>
      <c r="L508" s="282"/>
      <c r="M508" s="282"/>
      <c r="N508" s="282"/>
      <c r="O508" s="282"/>
      <c r="P508" s="282"/>
      <c r="Q508" s="282"/>
      <c r="R508" s="282"/>
      <c r="S508" s="282"/>
      <c r="T508" s="282"/>
      <c r="U508" s="282"/>
      <c r="V508" s="282"/>
      <c r="W508" s="282"/>
    </row>
    <row r="509" spans="1:23" ht="20">
      <c r="A509" s="282"/>
      <c r="B509" s="282"/>
      <c r="C509" s="282"/>
      <c r="D509" s="282"/>
      <c r="E509" s="282"/>
      <c r="F509" s="282"/>
      <c r="G509" s="282"/>
      <c r="H509" s="282"/>
      <c r="I509" s="282"/>
      <c r="J509" s="282"/>
      <c r="K509" s="282"/>
      <c r="L509" s="282"/>
      <c r="M509" s="282"/>
      <c r="N509" s="282"/>
      <c r="O509" s="282"/>
      <c r="P509" s="282"/>
      <c r="Q509" s="282"/>
      <c r="R509" s="282"/>
      <c r="S509" s="282"/>
      <c r="T509" s="282"/>
      <c r="U509" s="282"/>
      <c r="V509" s="282"/>
      <c r="W509" s="282"/>
    </row>
    <row r="510" spans="1:23" ht="20">
      <c r="A510" s="282"/>
      <c r="B510" s="282"/>
      <c r="C510" s="282"/>
      <c r="D510" s="282"/>
      <c r="E510" s="282"/>
      <c r="F510" s="282"/>
      <c r="G510" s="282"/>
      <c r="H510" s="282"/>
      <c r="I510" s="282"/>
      <c r="J510" s="282"/>
      <c r="K510" s="282"/>
      <c r="L510" s="282"/>
      <c r="M510" s="282"/>
      <c r="N510" s="282"/>
      <c r="O510" s="282"/>
      <c r="P510" s="282"/>
      <c r="Q510" s="282"/>
      <c r="R510" s="282"/>
      <c r="S510" s="282"/>
      <c r="T510" s="282"/>
      <c r="U510" s="282"/>
      <c r="V510" s="282"/>
      <c r="W510" s="282"/>
    </row>
    <row r="511" spans="1:23" ht="20">
      <c r="A511" s="282"/>
      <c r="B511" s="282"/>
      <c r="C511" s="282"/>
      <c r="D511" s="282"/>
      <c r="E511" s="282"/>
      <c r="F511" s="282"/>
      <c r="G511" s="282"/>
      <c r="H511" s="282"/>
      <c r="I511" s="282"/>
      <c r="J511" s="282"/>
      <c r="K511" s="282"/>
      <c r="L511" s="282"/>
      <c r="M511" s="282"/>
      <c r="N511" s="282"/>
      <c r="O511" s="282"/>
      <c r="P511" s="282"/>
      <c r="Q511" s="282"/>
      <c r="R511" s="282"/>
      <c r="S511" s="282"/>
      <c r="T511" s="282"/>
      <c r="U511" s="282"/>
      <c r="V511" s="282"/>
      <c r="W511" s="282"/>
    </row>
    <row r="512" spans="1:23" ht="20">
      <c r="A512" s="282"/>
      <c r="B512" s="282"/>
      <c r="C512" s="282"/>
      <c r="D512" s="282"/>
      <c r="E512" s="282"/>
      <c r="F512" s="282"/>
      <c r="G512" s="282"/>
      <c r="H512" s="282"/>
      <c r="I512" s="282"/>
      <c r="J512" s="282"/>
      <c r="K512" s="282"/>
      <c r="L512" s="282"/>
      <c r="M512" s="282"/>
      <c r="N512" s="282"/>
      <c r="O512" s="282"/>
      <c r="P512" s="282"/>
      <c r="Q512" s="282"/>
      <c r="R512" s="282"/>
      <c r="S512" s="282"/>
      <c r="T512" s="282"/>
      <c r="U512" s="282"/>
      <c r="V512" s="282"/>
      <c r="W512" s="282"/>
    </row>
    <row r="513" spans="1:23" ht="20">
      <c r="A513" s="282"/>
      <c r="B513" s="282"/>
      <c r="C513" s="282"/>
      <c r="D513" s="282"/>
      <c r="E513" s="282"/>
      <c r="F513" s="282"/>
      <c r="G513" s="282"/>
      <c r="H513" s="282"/>
      <c r="I513" s="282"/>
      <c r="J513" s="282"/>
      <c r="K513" s="282"/>
      <c r="L513" s="282"/>
      <c r="M513" s="282"/>
      <c r="N513" s="282"/>
      <c r="O513" s="282"/>
      <c r="P513" s="282"/>
      <c r="Q513" s="282"/>
      <c r="R513" s="282"/>
      <c r="S513" s="282"/>
      <c r="T513" s="282"/>
      <c r="U513" s="282"/>
      <c r="V513" s="282"/>
      <c r="W513" s="282"/>
    </row>
    <row r="514" spans="1:23" ht="20">
      <c r="A514" s="282"/>
      <c r="B514" s="282"/>
      <c r="C514" s="282"/>
      <c r="D514" s="282"/>
      <c r="E514" s="282"/>
      <c r="F514" s="282"/>
      <c r="G514" s="282"/>
      <c r="H514" s="282"/>
      <c r="I514" s="282"/>
      <c r="J514" s="282"/>
      <c r="K514" s="282"/>
      <c r="L514" s="282"/>
      <c r="M514" s="282"/>
      <c r="N514" s="282"/>
      <c r="O514" s="282"/>
      <c r="P514" s="282"/>
      <c r="Q514" s="282"/>
      <c r="R514" s="282"/>
      <c r="S514" s="282"/>
      <c r="T514" s="282"/>
      <c r="U514" s="282"/>
      <c r="V514" s="282"/>
      <c r="W514" s="282"/>
    </row>
    <row r="515" spans="1:23" ht="20">
      <c r="A515" s="282"/>
      <c r="B515" s="282"/>
      <c r="C515" s="282"/>
      <c r="D515" s="282"/>
      <c r="E515" s="282"/>
      <c r="F515" s="282"/>
      <c r="G515" s="282"/>
      <c r="H515" s="282"/>
      <c r="I515" s="282"/>
      <c r="J515" s="282"/>
      <c r="K515" s="282"/>
      <c r="L515" s="282"/>
      <c r="M515" s="282"/>
      <c r="N515" s="282"/>
      <c r="O515" s="282"/>
      <c r="P515" s="282"/>
      <c r="Q515" s="282"/>
      <c r="R515" s="282"/>
      <c r="S515" s="282"/>
      <c r="T515" s="282"/>
      <c r="U515" s="282"/>
      <c r="V515" s="282"/>
      <c r="W515" s="282"/>
    </row>
    <row r="516" spans="1:23" ht="20">
      <c r="A516" s="282"/>
      <c r="B516" s="282"/>
      <c r="C516" s="282"/>
      <c r="D516" s="282"/>
      <c r="E516" s="282"/>
      <c r="F516" s="282"/>
      <c r="G516" s="282"/>
      <c r="H516" s="282"/>
      <c r="I516" s="282"/>
      <c r="J516" s="282"/>
      <c r="K516" s="282"/>
      <c r="L516" s="282"/>
      <c r="M516" s="282"/>
      <c r="N516" s="282"/>
      <c r="O516" s="282"/>
      <c r="P516" s="282"/>
      <c r="Q516" s="282"/>
      <c r="R516" s="282"/>
      <c r="S516" s="282"/>
      <c r="T516" s="282"/>
      <c r="U516" s="282"/>
      <c r="V516" s="282"/>
      <c r="W516" s="282"/>
    </row>
    <row r="517" spans="1:23" ht="20">
      <c r="A517" s="282"/>
      <c r="B517" s="282"/>
      <c r="C517" s="282"/>
      <c r="D517" s="282"/>
      <c r="E517" s="282"/>
      <c r="F517" s="282"/>
      <c r="G517" s="282"/>
      <c r="H517" s="282"/>
      <c r="I517" s="282"/>
      <c r="J517" s="282"/>
      <c r="K517" s="282"/>
      <c r="L517" s="282"/>
      <c r="M517" s="282"/>
      <c r="N517" s="282"/>
      <c r="O517" s="282"/>
      <c r="P517" s="282"/>
      <c r="Q517" s="282"/>
      <c r="R517" s="282"/>
      <c r="S517" s="282"/>
      <c r="T517" s="282"/>
      <c r="U517" s="282"/>
      <c r="V517" s="282"/>
      <c r="W517" s="282"/>
    </row>
    <row r="518" spans="1:23" ht="20">
      <c r="A518" s="282"/>
      <c r="B518" s="282"/>
      <c r="C518" s="282"/>
      <c r="D518" s="282"/>
      <c r="E518" s="282"/>
      <c r="F518" s="282"/>
      <c r="G518" s="282"/>
      <c r="H518" s="282"/>
      <c r="I518" s="282"/>
      <c r="J518" s="282"/>
      <c r="K518" s="282"/>
      <c r="L518" s="282"/>
      <c r="M518" s="282"/>
      <c r="N518" s="282"/>
      <c r="O518" s="282"/>
      <c r="P518" s="282"/>
      <c r="Q518" s="282"/>
      <c r="R518" s="282"/>
      <c r="S518" s="282"/>
      <c r="T518" s="282"/>
      <c r="U518" s="282"/>
      <c r="V518" s="282"/>
      <c r="W518" s="282"/>
    </row>
    <row r="519" spans="1:23" ht="20">
      <c r="A519" s="282"/>
      <c r="B519" s="282"/>
      <c r="C519" s="282"/>
      <c r="D519" s="282"/>
      <c r="E519" s="282"/>
      <c r="F519" s="282"/>
      <c r="G519" s="282"/>
      <c r="H519" s="282"/>
      <c r="I519" s="282"/>
      <c r="J519" s="282"/>
      <c r="K519" s="282"/>
      <c r="L519" s="282"/>
      <c r="M519" s="282"/>
      <c r="N519" s="282"/>
      <c r="O519" s="282"/>
      <c r="P519" s="282"/>
      <c r="Q519" s="282"/>
      <c r="R519" s="282"/>
      <c r="S519" s="282"/>
      <c r="T519" s="282"/>
      <c r="U519" s="282"/>
      <c r="V519" s="282"/>
      <c r="W519" s="282"/>
    </row>
    <row r="520" spans="1:23" ht="20">
      <c r="A520" s="282"/>
      <c r="B520" s="282"/>
      <c r="C520" s="282"/>
      <c r="D520" s="282"/>
      <c r="E520" s="282"/>
      <c r="F520" s="282"/>
      <c r="G520" s="282"/>
      <c r="H520" s="282"/>
      <c r="I520" s="282"/>
      <c r="J520" s="282"/>
      <c r="K520" s="282"/>
      <c r="L520" s="282"/>
      <c r="M520" s="282"/>
      <c r="N520" s="282"/>
      <c r="O520" s="282"/>
      <c r="P520" s="282"/>
      <c r="Q520" s="282"/>
      <c r="R520" s="282"/>
      <c r="S520" s="282"/>
      <c r="T520" s="282"/>
      <c r="U520" s="282"/>
      <c r="V520" s="282"/>
      <c r="W520" s="282"/>
    </row>
    <row r="521" spans="1:23" ht="20">
      <c r="A521" s="282"/>
      <c r="B521" s="282"/>
      <c r="C521" s="282"/>
      <c r="D521" s="282"/>
      <c r="E521" s="282"/>
      <c r="F521" s="282"/>
      <c r="G521" s="282"/>
      <c r="H521" s="282"/>
      <c r="I521" s="282"/>
      <c r="J521" s="282"/>
      <c r="K521" s="282"/>
      <c r="L521" s="282"/>
      <c r="M521" s="282"/>
      <c r="N521" s="282"/>
      <c r="O521" s="282"/>
      <c r="P521" s="282"/>
      <c r="Q521" s="282"/>
      <c r="R521" s="282"/>
      <c r="S521" s="282"/>
      <c r="T521" s="282"/>
      <c r="U521" s="282"/>
      <c r="V521" s="282"/>
      <c r="W521" s="282"/>
    </row>
    <row r="522" spans="1:23" ht="20">
      <c r="A522" s="282"/>
      <c r="B522" s="282"/>
      <c r="C522" s="282"/>
      <c r="D522" s="282"/>
      <c r="E522" s="282"/>
      <c r="F522" s="282"/>
      <c r="G522" s="282"/>
      <c r="H522" s="282"/>
      <c r="I522" s="282"/>
      <c r="J522" s="282"/>
      <c r="K522" s="282"/>
      <c r="L522" s="282"/>
      <c r="M522" s="282"/>
      <c r="N522" s="282"/>
      <c r="O522" s="282"/>
      <c r="P522" s="282"/>
      <c r="Q522" s="282"/>
      <c r="R522" s="282"/>
      <c r="S522" s="282"/>
      <c r="T522" s="282"/>
      <c r="U522" s="282"/>
      <c r="V522" s="282"/>
      <c r="W522" s="282"/>
    </row>
    <row r="523" spans="1:23" ht="20">
      <c r="A523" s="282"/>
      <c r="B523" s="282"/>
      <c r="C523" s="282"/>
      <c r="D523" s="282"/>
      <c r="E523" s="282"/>
      <c r="F523" s="282"/>
      <c r="G523" s="282"/>
      <c r="H523" s="282"/>
      <c r="I523" s="282"/>
      <c r="J523" s="282"/>
      <c r="K523" s="282"/>
      <c r="L523" s="282"/>
      <c r="M523" s="282"/>
      <c r="N523" s="282"/>
      <c r="O523" s="282"/>
      <c r="P523" s="282"/>
      <c r="Q523" s="282"/>
      <c r="R523" s="282"/>
      <c r="S523" s="282"/>
      <c r="T523" s="282"/>
      <c r="U523" s="282"/>
      <c r="V523" s="282"/>
      <c r="W523" s="282"/>
    </row>
    <row r="524" spans="1:23" ht="20">
      <c r="A524" s="282"/>
      <c r="B524" s="282"/>
      <c r="C524" s="282"/>
      <c r="D524" s="282"/>
      <c r="E524" s="282"/>
      <c r="F524" s="282"/>
      <c r="G524" s="282"/>
      <c r="H524" s="282"/>
      <c r="I524" s="282"/>
      <c r="J524" s="282"/>
      <c r="K524" s="282"/>
      <c r="L524" s="282"/>
      <c r="M524" s="282"/>
      <c r="N524" s="282"/>
      <c r="O524" s="282"/>
      <c r="P524" s="282"/>
      <c r="Q524" s="282"/>
      <c r="R524" s="282"/>
      <c r="S524" s="282"/>
      <c r="T524" s="282"/>
      <c r="U524" s="282"/>
      <c r="V524" s="282"/>
      <c r="W524" s="282"/>
    </row>
    <row r="525" spans="1:23" ht="20">
      <c r="A525" s="282"/>
      <c r="B525" s="282"/>
      <c r="C525" s="282"/>
      <c r="D525" s="282"/>
      <c r="E525" s="282"/>
      <c r="F525" s="282"/>
      <c r="G525" s="282"/>
      <c r="H525" s="282"/>
      <c r="I525" s="282"/>
      <c r="J525" s="282"/>
      <c r="K525" s="282"/>
      <c r="L525" s="282"/>
      <c r="M525" s="282"/>
      <c r="N525" s="282"/>
      <c r="O525" s="282"/>
      <c r="P525" s="282"/>
      <c r="Q525" s="282"/>
      <c r="R525" s="282"/>
      <c r="S525" s="282"/>
      <c r="T525" s="282"/>
      <c r="U525" s="282"/>
      <c r="V525" s="282"/>
      <c r="W525" s="282"/>
    </row>
    <row r="526" spans="1:23" ht="20">
      <c r="A526" s="282"/>
      <c r="B526" s="282"/>
      <c r="C526" s="282"/>
      <c r="D526" s="282"/>
      <c r="E526" s="282"/>
      <c r="F526" s="282"/>
      <c r="G526" s="282"/>
      <c r="H526" s="282"/>
      <c r="I526" s="282"/>
      <c r="J526" s="282"/>
      <c r="K526" s="282"/>
      <c r="L526" s="282"/>
      <c r="M526" s="282"/>
      <c r="N526" s="282"/>
      <c r="O526" s="282"/>
      <c r="P526" s="282"/>
      <c r="Q526" s="282"/>
      <c r="R526" s="282"/>
      <c r="S526" s="282"/>
      <c r="T526" s="282"/>
      <c r="U526" s="282"/>
      <c r="V526" s="282"/>
      <c r="W526" s="282"/>
    </row>
    <row r="527" spans="1:23" ht="20">
      <c r="A527" s="282"/>
      <c r="B527" s="282"/>
      <c r="C527" s="282"/>
      <c r="D527" s="282"/>
      <c r="E527" s="282"/>
      <c r="F527" s="282"/>
      <c r="G527" s="282"/>
      <c r="H527" s="282"/>
      <c r="I527" s="282"/>
      <c r="J527" s="282"/>
      <c r="K527" s="282"/>
      <c r="L527" s="282"/>
      <c r="M527" s="282"/>
      <c r="N527" s="282"/>
      <c r="O527" s="282"/>
      <c r="P527" s="282"/>
      <c r="Q527" s="282"/>
      <c r="R527" s="282"/>
      <c r="S527" s="282"/>
      <c r="T527" s="282"/>
      <c r="U527" s="282"/>
      <c r="V527" s="282"/>
      <c r="W527" s="282"/>
    </row>
    <row r="528" spans="1:23" ht="20">
      <c r="A528" s="282"/>
      <c r="B528" s="282"/>
      <c r="C528" s="282"/>
      <c r="D528" s="282"/>
      <c r="E528" s="282"/>
      <c r="F528" s="282"/>
      <c r="G528" s="282"/>
      <c r="H528" s="282"/>
      <c r="I528" s="282"/>
      <c r="J528" s="282"/>
      <c r="K528" s="282"/>
      <c r="L528" s="282"/>
      <c r="M528" s="282"/>
      <c r="N528" s="282"/>
      <c r="O528" s="282"/>
      <c r="P528" s="282"/>
      <c r="Q528" s="282"/>
      <c r="R528" s="282"/>
      <c r="S528" s="282"/>
      <c r="T528" s="282"/>
      <c r="U528" s="282"/>
      <c r="V528" s="282"/>
      <c r="W528" s="282"/>
    </row>
    <row r="529" spans="1:23" ht="20">
      <c r="A529" s="282"/>
      <c r="B529" s="282"/>
      <c r="C529" s="282"/>
      <c r="D529" s="282"/>
      <c r="E529" s="282"/>
      <c r="F529" s="282"/>
      <c r="G529" s="282"/>
      <c r="H529" s="282"/>
      <c r="I529" s="282"/>
      <c r="J529" s="282"/>
      <c r="K529" s="282"/>
      <c r="L529" s="282"/>
      <c r="M529" s="282"/>
      <c r="N529" s="282"/>
      <c r="O529" s="282"/>
      <c r="P529" s="282"/>
      <c r="Q529" s="282"/>
      <c r="R529" s="282"/>
      <c r="S529" s="282"/>
      <c r="T529" s="282"/>
      <c r="U529" s="282"/>
      <c r="V529" s="282"/>
      <c r="W529" s="282"/>
    </row>
    <row r="530" spans="1:23" ht="20">
      <c r="A530" s="282"/>
      <c r="B530" s="282"/>
      <c r="C530" s="282"/>
      <c r="D530" s="282"/>
      <c r="E530" s="282"/>
      <c r="F530" s="282"/>
      <c r="G530" s="282"/>
      <c r="H530" s="282"/>
      <c r="I530" s="282"/>
      <c r="J530" s="282"/>
      <c r="K530" s="282"/>
      <c r="L530" s="282"/>
      <c r="M530" s="282"/>
      <c r="N530" s="282"/>
      <c r="O530" s="282"/>
      <c r="P530" s="282"/>
      <c r="Q530" s="282"/>
      <c r="R530" s="282"/>
      <c r="S530" s="282"/>
      <c r="T530" s="282"/>
      <c r="U530" s="282"/>
      <c r="V530" s="282"/>
      <c r="W530" s="282"/>
    </row>
    <row r="531" spans="1:23" ht="20">
      <c r="A531" s="282"/>
      <c r="B531" s="282"/>
      <c r="C531" s="282"/>
      <c r="D531" s="282"/>
      <c r="E531" s="282"/>
      <c r="F531" s="282"/>
      <c r="G531" s="282"/>
      <c r="H531" s="282"/>
      <c r="I531" s="282"/>
      <c r="J531" s="282"/>
      <c r="K531" s="282"/>
      <c r="L531" s="282"/>
      <c r="M531" s="282"/>
      <c r="N531" s="282"/>
      <c r="O531" s="282"/>
      <c r="P531" s="282"/>
      <c r="Q531" s="282"/>
      <c r="R531" s="282"/>
      <c r="S531" s="282"/>
      <c r="T531" s="282"/>
      <c r="U531" s="282"/>
      <c r="V531" s="282"/>
      <c r="W531" s="282"/>
    </row>
    <row r="532" spans="1:23" ht="20">
      <c r="A532" s="282"/>
      <c r="B532" s="282"/>
      <c r="C532" s="282"/>
      <c r="D532" s="282"/>
      <c r="E532" s="282"/>
      <c r="F532" s="282"/>
      <c r="G532" s="282"/>
      <c r="H532" s="282"/>
      <c r="I532" s="282"/>
      <c r="J532" s="282"/>
      <c r="K532" s="282"/>
      <c r="L532" s="282"/>
      <c r="M532" s="282"/>
      <c r="N532" s="282"/>
      <c r="O532" s="282"/>
      <c r="P532" s="282"/>
      <c r="Q532" s="282"/>
      <c r="R532" s="282"/>
      <c r="S532" s="282"/>
      <c r="T532" s="282"/>
      <c r="U532" s="282"/>
      <c r="V532" s="282"/>
      <c r="W532" s="282"/>
    </row>
    <row r="533" spans="1:23" ht="20">
      <c r="A533" s="282"/>
      <c r="B533" s="282"/>
      <c r="C533" s="282"/>
      <c r="D533" s="282"/>
      <c r="E533" s="282"/>
      <c r="F533" s="282"/>
      <c r="G533" s="282"/>
      <c r="H533" s="282"/>
      <c r="I533" s="282"/>
      <c r="J533" s="282"/>
      <c r="K533" s="282"/>
      <c r="L533" s="282"/>
      <c r="M533" s="282"/>
      <c r="N533" s="282"/>
      <c r="O533" s="282"/>
      <c r="P533" s="282"/>
      <c r="Q533" s="282"/>
      <c r="R533" s="282"/>
      <c r="S533" s="282"/>
      <c r="T533" s="282"/>
      <c r="U533" s="282"/>
      <c r="V533" s="282"/>
      <c r="W533" s="282"/>
    </row>
    <row r="534" spans="1:23" ht="20">
      <c r="A534" s="282"/>
      <c r="B534" s="282"/>
      <c r="C534" s="282"/>
      <c r="D534" s="282"/>
      <c r="E534" s="282"/>
      <c r="F534" s="282"/>
      <c r="G534" s="282"/>
      <c r="H534" s="282"/>
      <c r="I534" s="282"/>
      <c r="J534" s="282"/>
      <c r="K534" s="282"/>
      <c r="L534" s="282"/>
      <c r="M534" s="282"/>
      <c r="N534" s="282"/>
      <c r="O534" s="282"/>
      <c r="P534" s="282"/>
      <c r="Q534" s="282"/>
      <c r="R534" s="282"/>
      <c r="S534" s="282"/>
      <c r="T534" s="282"/>
      <c r="U534" s="282"/>
      <c r="V534" s="282"/>
      <c r="W534" s="282"/>
    </row>
    <row r="535" spans="1:23" ht="20">
      <c r="A535" s="282"/>
      <c r="B535" s="282"/>
      <c r="C535" s="282"/>
      <c r="D535" s="282"/>
      <c r="E535" s="282"/>
      <c r="F535" s="282"/>
      <c r="G535" s="282"/>
      <c r="H535" s="282"/>
      <c r="I535" s="282"/>
      <c r="J535" s="282"/>
      <c r="K535" s="282"/>
      <c r="L535" s="282"/>
      <c r="M535" s="282"/>
      <c r="N535" s="282"/>
      <c r="O535" s="282"/>
      <c r="P535" s="282"/>
      <c r="Q535" s="282"/>
      <c r="R535" s="282"/>
      <c r="S535" s="282"/>
      <c r="T535" s="282"/>
      <c r="U535" s="282"/>
      <c r="V535" s="282"/>
      <c r="W535" s="282"/>
    </row>
    <row r="536" spans="1:23" ht="20">
      <c r="A536" s="282"/>
      <c r="B536" s="282"/>
      <c r="C536" s="282"/>
      <c r="D536" s="282"/>
      <c r="E536" s="282"/>
      <c r="F536" s="282"/>
      <c r="G536" s="282"/>
      <c r="H536" s="282"/>
      <c r="I536" s="282"/>
      <c r="J536" s="282"/>
      <c r="K536" s="282"/>
      <c r="L536" s="282"/>
      <c r="M536" s="282"/>
      <c r="N536" s="282"/>
      <c r="O536" s="282"/>
      <c r="P536" s="282"/>
      <c r="Q536" s="282"/>
      <c r="R536" s="282"/>
      <c r="S536" s="282"/>
      <c r="T536" s="282"/>
      <c r="U536" s="282"/>
      <c r="V536" s="282"/>
      <c r="W536" s="282"/>
    </row>
    <row r="537" spans="1:23" ht="20">
      <c r="A537" s="282"/>
      <c r="B537" s="282"/>
      <c r="C537" s="282"/>
      <c r="D537" s="282"/>
      <c r="E537" s="282"/>
      <c r="F537" s="282"/>
      <c r="G537" s="282"/>
      <c r="H537" s="282"/>
      <c r="I537" s="282"/>
      <c r="J537" s="282"/>
      <c r="K537" s="282"/>
      <c r="L537" s="282"/>
      <c r="M537" s="282"/>
      <c r="N537" s="282"/>
      <c r="O537" s="282"/>
      <c r="P537" s="282"/>
      <c r="Q537" s="282"/>
      <c r="R537" s="282"/>
      <c r="S537" s="282"/>
      <c r="T537" s="282"/>
      <c r="U537" s="282"/>
      <c r="V537" s="282"/>
      <c r="W537" s="282"/>
    </row>
    <row r="538" spans="1:23" ht="20">
      <c r="A538" s="282"/>
      <c r="B538" s="282"/>
      <c r="C538" s="282"/>
      <c r="D538" s="282"/>
      <c r="E538" s="282"/>
      <c r="F538" s="282"/>
      <c r="G538" s="282"/>
      <c r="H538" s="282"/>
      <c r="I538" s="282"/>
      <c r="J538" s="282"/>
      <c r="K538" s="282"/>
      <c r="L538" s="282"/>
      <c r="M538" s="282"/>
      <c r="N538" s="282"/>
      <c r="O538" s="282"/>
      <c r="P538" s="282"/>
      <c r="Q538" s="282"/>
      <c r="R538" s="282"/>
      <c r="S538" s="282"/>
      <c r="T538" s="282"/>
      <c r="U538" s="282"/>
      <c r="V538" s="282"/>
      <c r="W538" s="282"/>
    </row>
    <row r="539" spans="1:23" ht="20">
      <c r="A539" s="282"/>
      <c r="B539" s="282"/>
      <c r="C539" s="282"/>
      <c r="D539" s="282"/>
      <c r="E539" s="282"/>
      <c r="F539" s="282"/>
      <c r="G539" s="282"/>
      <c r="H539" s="282"/>
      <c r="I539" s="282"/>
      <c r="J539" s="282"/>
      <c r="K539" s="282"/>
      <c r="L539" s="282"/>
      <c r="M539" s="282"/>
      <c r="N539" s="282"/>
      <c r="O539" s="282"/>
      <c r="P539" s="282"/>
      <c r="Q539" s="282"/>
      <c r="R539" s="282"/>
      <c r="S539" s="282"/>
      <c r="T539" s="282"/>
      <c r="U539" s="282"/>
      <c r="V539" s="282"/>
      <c r="W539" s="282"/>
    </row>
    <row r="540" spans="1:23" ht="20">
      <c r="A540" s="282"/>
      <c r="B540" s="282"/>
      <c r="C540" s="282"/>
      <c r="D540" s="282"/>
      <c r="E540" s="282"/>
      <c r="F540" s="282"/>
      <c r="G540" s="282"/>
      <c r="H540" s="282"/>
      <c r="I540" s="282"/>
      <c r="J540" s="282"/>
      <c r="K540" s="282"/>
      <c r="L540" s="282"/>
      <c r="M540" s="282"/>
      <c r="N540" s="282"/>
      <c r="O540" s="282"/>
      <c r="P540" s="282"/>
      <c r="Q540" s="282"/>
      <c r="R540" s="282"/>
      <c r="S540" s="282"/>
      <c r="T540" s="282"/>
      <c r="U540" s="282"/>
      <c r="V540" s="282"/>
      <c r="W540" s="282"/>
    </row>
    <row r="541" spans="1:23" ht="20">
      <c r="A541" s="282"/>
      <c r="B541" s="282"/>
      <c r="C541" s="282"/>
      <c r="D541" s="282"/>
      <c r="E541" s="282"/>
      <c r="F541" s="282"/>
      <c r="G541" s="282"/>
      <c r="H541" s="282"/>
      <c r="I541" s="282"/>
      <c r="J541" s="282"/>
      <c r="K541" s="282"/>
      <c r="L541" s="282"/>
      <c r="M541" s="282"/>
      <c r="N541" s="282"/>
      <c r="O541" s="282"/>
      <c r="P541" s="282"/>
      <c r="Q541" s="282"/>
      <c r="R541" s="282"/>
      <c r="S541" s="282"/>
      <c r="T541" s="282"/>
      <c r="U541" s="282"/>
      <c r="V541" s="282"/>
      <c r="W541" s="282"/>
    </row>
    <row r="542" spans="1:23" ht="20">
      <c r="A542" s="282"/>
      <c r="B542" s="282"/>
      <c r="C542" s="282"/>
      <c r="D542" s="282"/>
      <c r="E542" s="282"/>
      <c r="F542" s="282"/>
      <c r="G542" s="282"/>
      <c r="H542" s="282"/>
      <c r="I542" s="282"/>
      <c r="J542" s="282"/>
      <c r="K542" s="282"/>
      <c r="L542" s="282"/>
      <c r="M542" s="282"/>
      <c r="N542" s="282"/>
      <c r="O542" s="282"/>
      <c r="P542" s="282"/>
      <c r="Q542" s="282"/>
      <c r="R542" s="282"/>
      <c r="S542" s="282"/>
      <c r="T542" s="282"/>
      <c r="U542" s="282"/>
      <c r="V542" s="282"/>
      <c r="W542" s="282"/>
    </row>
    <row r="543" spans="1:23" ht="20">
      <c r="A543" s="282"/>
      <c r="B543" s="282"/>
      <c r="C543" s="282"/>
      <c r="D543" s="282"/>
      <c r="E543" s="282"/>
      <c r="F543" s="282"/>
      <c r="G543" s="282"/>
      <c r="H543" s="282"/>
      <c r="I543" s="282"/>
      <c r="J543" s="282"/>
      <c r="K543" s="282"/>
      <c r="L543" s="282"/>
      <c r="M543" s="282"/>
      <c r="N543" s="282"/>
      <c r="O543" s="282"/>
      <c r="P543" s="282"/>
      <c r="Q543" s="282"/>
      <c r="R543" s="282"/>
      <c r="S543" s="282"/>
      <c r="T543" s="282"/>
      <c r="U543" s="282"/>
      <c r="V543" s="282"/>
      <c r="W543" s="282"/>
    </row>
    <row r="544" spans="1:23" ht="20">
      <c r="A544" s="282"/>
      <c r="B544" s="282"/>
      <c r="C544" s="282"/>
      <c r="D544" s="282"/>
      <c r="E544" s="282"/>
      <c r="F544" s="282"/>
      <c r="G544" s="282"/>
      <c r="H544" s="282"/>
      <c r="I544" s="282"/>
      <c r="J544" s="282"/>
      <c r="K544" s="282"/>
      <c r="L544" s="282"/>
      <c r="M544" s="282"/>
      <c r="N544" s="282"/>
      <c r="O544" s="282"/>
      <c r="P544" s="282"/>
      <c r="Q544" s="282"/>
      <c r="R544" s="282"/>
      <c r="S544" s="282"/>
      <c r="T544" s="282"/>
      <c r="U544" s="282"/>
      <c r="V544" s="282"/>
      <c r="W544" s="282"/>
    </row>
    <row r="545" spans="1:23" ht="20">
      <c r="A545" s="282"/>
      <c r="B545" s="282"/>
      <c r="C545" s="282"/>
      <c r="D545" s="282"/>
      <c r="E545" s="282"/>
      <c r="F545" s="282"/>
      <c r="G545" s="282"/>
      <c r="H545" s="282"/>
      <c r="I545" s="282"/>
      <c r="J545" s="282"/>
      <c r="K545" s="282"/>
      <c r="L545" s="282"/>
      <c r="M545" s="282"/>
      <c r="N545" s="282"/>
      <c r="O545" s="282"/>
      <c r="P545" s="282"/>
      <c r="Q545" s="282"/>
      <c r="R545" s="282"/>
      <c r="S545" s="282"/>
      <c r="T545" s="282"/>
      <c r="U545" s="282"/>
      <c r="V545" s="282"/>
      <c r="W545" s="282"/>
    </row>
    <row r="546" spans="1:23" ht="20">
      <c r="A546" s="282"/>
      <c r="B546" s="282"/>
      <c r="C546" s="282"/>
      <c r="D546" s="282"/>
      <c r="E546" s="282"/>
      <c r="F546" s="282"/>
      <c r="G546" s="282"/>
      <c r="H546" s="282"/>
      <c r="I546" s="282"/>
      <c r="J546" s="282"/>
      <c r="K546" s="282"/>
      <c r="L546" s="282"/>
      <c r="M546" s="282"/>
      <c r="N546" s="282"/>
      <c r="O546" s="282"/>
      <c r="P546" s="282"/>
      <c r="Q546" s="282"/>
      <c r="R546" s="282"/>
      <c r="S546" s="282"/>
      <c r="T546" s="282"/>
      <c r="U546" s="282"/>
      <c r="V546" s="282"/>
      <c r="W546" s="282"/>
    </row>
    <row r="547" spans="1:23" ht="20">
      <c r="A547" s="282"/>
      <c r="B547" s="282"/>
      <c r="C547" s="282"/>
      <c r="D547" s="282"/>
      <c r="E547" s="282"/>
      <c r="F547" s="282"/>
      <c r="G547" s="282"/>
      <c r="H547" s="282"/>
      <c r="I547" s="282"/>
      <c r="J547" s="282"/>
      <c r="K547" s="282"/>
      <c r="L547" s="282"/>
      <c r="M547" s="282"/>
      <c r="N547" s="282"/>
      <c r="O547" s="282"/>
      <c r="P547" s="282"/>
      <c r="Q547" s="282"/>
      <c r="R547" s="282"/>
      <c r="S547" s="282"/>
      <c r="T547" s="282"/>
      <c r="U547" s="282"/>
      <c r="V547" s="282"/>
      <c r="W547" s="282"/>
    </row>
    <row r="548" spans="1:23" ht="20">
      <c r="A548" s="282"/>
      <c r="B548" s="282"/>
      <c r="C548" s="282"/>
      <c r="D548" s="282"/>
      <c r="E548" s="282"/>
      <c r="F548" s="282"/>
      <c r="G548" s="282"/>
      <c r="H548" s="282"/>
      <c r="I548" s="282"/>
      <c r="J548" s="282"/>
      <c r="K548" s="282"/>
      <c r="L548" s="282"/>
      <c r="M548" s="282"/>
      <c r="N548" s="282"/>
      <c r="O548" s="282"/>
      <c r="P548" s="282"/>
      <c r="Q548" s="282"/>
      <c r="R548" s="282"/>
      <c r="S548" s="282"/>
      <c r="T548" s="282"/>
      <c r="U548" s="282"/>
      <c r="V548" s="282"/>
      <c r="W548" s="282"/>
    </row>
    <row r="549" spans="1:23" ht="20">
      <c r="A549" s="282"/>
      <c r="B549" s="282"/>
      <c r="C549" s="282"/>
      <c r="D549" s="282"/>
      <c r="E549" s="282"/>
      <c r="F549" s="282"/>
      <c r="G549" s="282"/>
      <c r="H549" s="282"/>
      <c r="I549" s="282"/>
      <c r="J549" s="282"/>
      <c r="K549" s="282"/>
      <c r="L549" s="282"/>
      <c r="M549" s="282"/>
      <c r="N549" s="282"/>
      <c r="O549" s="282"/>
      <c r="P549" s="282"/>
      <c r="Q549" s="282"/>
      <c r="R549" s="282"/>
      <c r="S549" s="282"/>
      <c r="T549" s="282"/>
      <c r="U549" s="282"/>
      <c r="V549" s="282"/>
      <c r="W549" s="282"/>
    </row>
    <row r="550" spans="1:23" ht="20">
      <c r="A550" s="282"/>
      <c r="B550" s="282"/>
      <c r="C550" s="282"/>
      <c r="D550" s="282"/>
      <c r="E550" s="282"/>
      <c r="F550" s="282"/>
      <c r="G550" s="282"/>
      <c r="H550" s="282"/>
      <c r="I550" s="282"/>
      <c r="J550" s="282"/>
      <c r="K550" s="282"/>
      <c r="L550" s="282"/>
      <c r="M550" s="282"/>
      <c r="N550" s="282"/>
      <c r="O550" s="282"/>
      <c r="P550" s="282"/>
      <c r="Q550" s="282"/>
      <c r="R550" s="282"/>
      <c r="S550" s="282"/>
      <c r="T550" s="282"/>
      <c r="U550" s="282"/>
      <c r="V550" s="282"/>
      <c r="W550" s="282"/>
    </row>
    <row r="551" spans="1:23" ht="20">
      <c r="A551" s="282"/>
      <c r="B551" s="282"/>
      <c r="C551" s="282"/>
      <c r="D551" s="282"/>
      <c r="E551" s="282"/>
      <c r="F551" s="282"/>
      <c r="G551" s="282"/>
      <c r="H551" s="282"/>
      <c r="I551" s="282"/>
      <c r="J551" s="282"/>
      <c r="K551" s="282"/>
      <c r="L551" s="282"/>
      <c r="M551" s="282"/>
      <c r="N551" s="282"/>
      <c r="O551" s="282"/>
      <c r="P551" s="282"/>
      <c r="Q551" s="282"/>
      <c r="R551" s="282"/>
      <c r="S551" s="282"/>
      <c r="T551" s="282"/>
      <c r="U551" s="282"/>
      <c r="V551" s="282"/>
      <c r="W551" s="282"/>
    </row>
    <row r="552" spans="1:23" ht="20">
      <c r="A552" s="282"/>
      <c r="B552" s="282"/>
      <c r="C552" s="282"/>
      <c r="D552" s="282"/>
      <c r="E552" s="282"/>
      <c r="F552" s="282"/>
      <c r="G552" s="282"/>
      <c r="H552" s="282"/>
      <c r="I552" s="282"/>
      <c r="J552" s="282"/>
      <c r="K552" s="282"/>
      <c r="L552" s="282"/>
      <c r="M552" s="282"/>
      <c r="N552" s="282"/>
      <c r="O552" s="282"/>
      <c r="P552" s="282"/>
      <c r="Q552" s="282"/>
      <c r="R552" s="282"/>
      <c r="S552" s="282"/>
      <c r="T552" s="282"/>
      <c r="U552" s="282"/>
      <c r="V552" s="282"/>
      <c r="W552" s="282"/>
    </row>
    <row r="553" spans="1:23" ht="20">
      <c r="A553" s="282"/>
      <c r="B553" s="282"/>
      <c r="C553" s="282"/>
      <c r="D553" s="282"/>
      <c r="E553" s="282"/>
      <c r="F553" s="282"/>
      <c r="G553" s="282"/>
      <c r="H553" s="282"/>
      <c r="I553" s="282"/>
      <c r="J553" s="282"/>
      <c r="K553" s="282"/>
      <c r="L553" s="282"/>
      <c r="M553" s="282"/>
      <c r="N553" s="282"/>
      <c r="O553" s="282"/>
      <c r="P553" s="282"/>
      <c r="Q553" s="282"/>
      <c r="R553" s="282"/>
      <c r="S553" s="282"/>
      <c r="T553" s="282"/>
      <c r="U553" s="282"/>
      <c r="V553" s="282"/>
      <c r="W553" s="282"/>
    </row>
    <row r="554" spans="1:23" ht="20">
      <c r="A554" s="282"/>
      <c r="B554" s="282"/>
      <c r="C554" s="282"/>
      <c r="D554" s="282"/>
      <c r="E554" s="282"/>
      <c r="F554" s="282"/>
      <c r="G554" s="282"/>
      <c r="H554" s="282"/>
      <c r="I554" s="282"/>
      <c r="J554" s="282"/>
      <c r="K554" s="282"/>
      <c r="L554" s="282"/>
      <c r="M554" s="282"/>
      <c r="N554" s="282"/>
      <c r="O554" s="282"/>
      <c r="P554" s="282"/>
      <c r="Q554" s="282"/>
      <c r="R554" s="282"/>
      <c r="S554" s="282"/>
      <c r="T554" s="282"/>
      <c r="U554" s="282"/>
      <c r="V554" s="282"/>
      <c r="W554" s="282"/>
    </row>
    <row r="555" spans="1:23" ht="20">
      <c r="A555" s="282"/>
      <c r="B555" s="282"/>
      <c r="C555" s="282"/>
      <c r="D555" s="282"/>
      <c r="E555" s="282"/>
      <c r="F555" s="282"/>
      <c r="G555" s="282"/>
      <c r="H555" s="282"/>
      <c r="I555" s="282"/>
      <c r="J555" s="282"/>
      <c r="K555" s="282"/>
      <c r="L555" s="282"/>
      <c r="M555" s="282"/>
      <c r="N555" s="282"/>
      <c r="O555" s="282"/>
      <c r="P555" s="282"/>
      <c r="Q555" s="282"/>
      <c r="R555" s="282"/>
      <c r="S555" s="282"/>
      <c r="T555" s="282"/>
      <c r="U555" s="282"/>
      <c r="V555" s="282"/>
      <c r="W555" s="282"/>
    </row>
    <row r="556" spans="1:23" ht="20">
      <c r="A556" s="282"/>
      <c r="B556" s="282"/>
      <c r="C556" s="282"/>
      <c r="D556" s="282"/>
      <c r="E556" s="282"/>
      <c r="F556" s="282"/>
      <c r="G556" s="282"/>
      <c r="H556" s="282"/>
      <c r="I556" s="282"/>
      <c r="J556" s="282"/>
      <c r="K556" s="282"/>
      <c r="L556" s="282"/>
      <c r="M556" s="282"/>
      <c r="N556" s="282"/>
      <c r="O556" s="282"/>
      <c r="P556" s="282"/>
      <c r="Q556" s="282"/>
      <c r="R556" s="282"/>
      <c r="S556" s="282"/>
      <c r="T556" s="282"/>
      <c r="U556" s="282"/>
      <c r="V556" s="282"/>
      <c r="W556" s="282"/>
    </row>
    <row r="557" spans="1:23" ht="20">
      <c r="A557" s="282"/>
      <c r="B557" s="282"/>
      <c r="C557" s="282"/>
      <c r="D557" s="282"/>
      <c r="E557" s="282"/>
      <c r="F557" s="282"/>
      <c r="G557" s="282"/>
      <c r="H557" s="282"/>
      <c r="I557" s="282"/>
      <c r="J557" s="282"/>
      <c r="K557" s="282"/>
      <c r="L557" s="282"/>
      <c r="M557" s="282"/>
      <c r="N557" s="282"/>
      <c r="O557" s="282"/>
      <c r="P557" s="282"/>
      <c r="Q557" s="282"/>
      <c r="R557" s="282"/>
      <c r="S557" s="282"/>
      <c r="T557" s="282"/>
      <c r="U557" s="282"/>
      <c r="V557" s="282"/>
      <c r="W557" s="282"/>
    </row>
    <row r="558" spans="1:23" ht="20">
      <c r="A558" s="282"/>
      <c r="B558" s="282"/>
      <c r="C558" s="282"/>
      <c r="D558" s="282"/>
      <c r="E558" s="282"/>
      <c r="F558" s="282"/>
      <c r="G558" s="282"/>
      <c r="H558" s="282"/>
      <c r="I558" s="282"/>
      <c r="J558" s="282"/>
      <c r="K558" s="282"/>
      <c r="L558" s="282"/>
      <c r="M558" s="282"/>
      <c r="N558" s="282"/>
      <c r="O558" s="282"/>
      <c r="P558" s="282"/>
      <c r="Q558" s="282"/>
      <c r="R558" s="282"/>
      <c r="S558" s="282"/>
      <c r="T558" s="282"/>
      <c r="U558" s="282"/>
      <c r="V558" s="282"/>
      <c r="W558" s="282"/>
    </row>
    <row r="559" spans="1:23" ht="20">
      <c r="A559" s="282"/>
      <c r="B559" s="282"/>
      <c r="C559" s="282"/>
      <c r="D559" s="282"/>
      <c r="E559" s="282"/>
      <c r="F559" s="282"/>
      <c r="G559" s="282"/>
      <c r="H559" s="282"/>
      <c r="I559" s="282"/>
      <c r="J559" s="282"/>
      <c r="K559" s="282"/>
      <c r="L559" s="282"/>
      <c r="M559" s="282"/>
      <c r="N559" s="282"/>
      <c r="O559" s="282"/>
      <c r="P559" s="282"/>
      <c r="Q559" s="282"/>
      <c r="R559" s="282"/>
      <c r="S559" s="282"/>
      <c r="T559" s="282"/>
      <c r="U559" s="282"/>
      <c r="V559" s="282"/>
      <c r="W559" s="282"/>
    </row>
    <row r="560" spans="1:23" ht="20">
      <c r="A560" s="282"/>
      <c r="B560" s="282"/>
      <c r="C560" s="282"/>
      <c r="D560" s="282"/>
      <c r="E560" s="282"/>
      <c r="F560" s="282"/>
      <c r="G560" s="282"/>
      <c r="H560" s="282"/>
      <c r="I560" s="282"/>
      <c r="J560" s="282"/>
      <c r="K560" s="282"/>
      <c r="L560" s="282"/>
      <c r="M560" s="282"/>
      <c r="N560" s="282"/>
      <c r="O560" s="282"/>
      <c r="P560" s="282"/>
      <c r="Q560" s="282"/>
      <c r="R560" s="282"/>
      <c r="S560" s="282"/>
      <c r="T560" s="282"/>
      <c r="U560" s="282"/>
      <c r="V560" s="282"/>
      <c r="W560" s="282"/>
    </row>
    <row r="561" spans="1:23" ht="20">
      <c r="A561" s="282"/>
      <c r="B561" s="282"/>
      <c r="C561" s="282"/>
      <c r="D561" s="282"/>
      <c r="E561" s="282"/>
      <c r="F561" s="282"/>
      <c r="G561" s="282"/>
      <c r="H561" s="282"/>
      <c r="I561" s="282"/>
      <c r="J561" s="282"/>
      <c r="K561" s="282"/>
      <c r="L561" s="282"/>
      <c r="M561" s="282"/>
      <c r="N561" s="282"/>
      <c r="O561" s="282"/>
      <c r="P561" s="282"/>
      <c r="Q561" s="282"/>
      <c r="R561" s="282"/>
      <c r="S561" s="282"/>
      <c r="T561" s="282"/>
      <c r="U561" s="282"/>
      <c r="V561" s="282"/>
      <c r="W561" s="282"/>
    </row>
    <row r="562" spans="1:23" ht="20">
      <c r="A562" s="282"/>
      <c r="B562" s="282"/>
      <c r="C562" s="282"/>
      <c r="D562" s="282"/>
      <c r="E562" s="282"/>
      <c r="F562" s="282"/>
      <c r="G562" s="282"/>
      <c r="H562" s="282"/>
      <c r="I562" s="282"/>
      <c r="J562" s="282"/>
      <c r="K562" s="282"/>
      <c r="L562" s="282"/>
      <c r="M562" s="282"/>
      <c r="N562" s="282"/>
      <c r="O562" s="282"/>
      <c r="P562" s="282"/>
      <c r="Q562" s="282"/>
      <c r="R562" s="282"/>
      <c r="S562" s="282"/>
      <c r="T562" s="282"/>
      <c r="U562" s="282"/>
      <c r="V562" s="282"/>
      <c r="W562" s="282"/>
    </row>
    <row r="563" spans="1:23" ht="20">
      <c r="A563" s="282"/>
      <c r="B563" s="282"/>
      <c r="C563" s="282"/>
      <c r="D563" s="282"/>
      <c r="E563" s="282"/>
      <c r="F563" s="282"/>
      <c r="G563" s="282"/>
      <c r="H563" s="282"/>
      <c r="I563" s="282"/>
      <c r="J563" s="282"/>
      <c r="K563" s="282"/>
      <c r="L563" s="282"/>
      <c r="M563" s="282"/>
      <c r="N563" s="282"/>
      <c r="O563" s="282"/>
      <c r="P563" s="282"/>
      <c r="Q563" s="282"/>
      <c r="R563" s="282"/>
      <c r="S563" s="282"/>
      <c r="T563" s="282"/>
      <c r="U563" s="282"/>
      <c r="V563" s="282"/>
      <c r="W563" s="282"/>
    </row>
    <row r="564" spans="1:23" ht="20">
      <c r="A564" s="282"/>
      <c r="B564" s="282"/>
      <c r="C564" s="282"/>
      <c r="D564" s="282"/>
      <c r="E564" s="282"/>
      <c r="F564" s="282"/>
      <c r="G564" s="282"/>
      <c r="H564" s="282"/>
      <c r="I564" s="282"/>
      <c r="J564" s="282"/>
      <c r="K564" s="282"/>
      <c r="L564" s="282"/>
      <c r="M564" s="282"/>
      <c r="N564" s="282"/>
      <c r="O564" s="282"/>
      <c r="P564" s="282"/>
      <c r="Q564" s="282"/>
      <c r="R564" s="282"/>
      <c r="S564" s="282"/>
      <c r="T564" s="282"/>
      <c r="U564" s="282"/>
      <c r="V564" s="282"/>
      <c r="W564" s="282"/>
    </row>
    <row r="565" spans="1:23" ht="20">
      <c r="A565" s="282"/>
      <c r="B565" s="282"/>
      <c r="C565" s="282"/>
      <c r="D565" s="282"/>
      <c r="E565" s="282"/>
      <c r="F565" s="282"/>
      <c r="G565" s="282"/>
      <c r="H565" s="282"/>
      <c r="I565" s="282"/>
      <c r="J565" s="282"/>
      <c r="K565" s="282"/>
      <c r="L565" s="282"/>
      <c r="M565" s="282"/>
      <c r="N565" s="282"/>
      <c r="O565" s="282"/>
      <c r="P565" s="282"/>
      <c r="Q565" s="282"/>
      <c r="R565" s="282"/>
      <c r="S565" s="282"/>
      <c r="T565" s="282"/>
      <c r="U565" s="282"/>
      <c r="V565" s="282"/>
      <c r="W565" s="282"/>
    </row>
    <row r="566" spans="1:23" ht="20">
      <c r="A566" s="282"/>
      <c r="B566" s="282"/>
      <c r="C566" s="282"/>
      <c r="D566" s="282"/>
      <c r="E566" s="282"/>
      <c r="F566" s="282"/>
      <c r="G566" s="282"/>
      <c r="H566" s="282"/>
      <c r="I566" s="282"/>
      <c r="J566" s="282"/>
      <c r="K566" s="282"/>
      <c r="L566" s="282"/>
      <c r="M566" s="282"/>
      <c r="N566" s="282"/>
      <c r="O566" s="282"/>
      <c r="P566" s="282"/>
      <c r="Q566" s="282"/>
      <c r="R566" s="282"/>
      <c r="S566" s="282"/>
      <c r="T566" s="282"/>
      <c r="U566" s="282"/>
      <c r="V566" s="282"/>
      <c r="W566" s="282"/>
    </row>
    <row r="567" spans="1:23" ht="20">
      <c r="A567" s="282"/>
      <c r="B567" s="282"/>
      <c r="C567" s="282"/>
      <c r="D567" s="282"/>
      <c r="E567" s="282"/>
      <c r="F567" s="282"/>
      <c r="G567" s="282"/>
      <c r="H567" s="282"/>
      <c r="I567" s="282"/>
      <c r="J567" s="282"/>
      <c r="K567" s="282"/>
      <c r="L567" s="282"/>
      <c r="M567" s="282"/>
      <c r="N567" s="282"/>
      <c r="O567" s="282"/>
      <c r="P567" s="282"/>
      <c r="Q567" s="282"/>
      <c r="R567" s="282"/>
      <c r="S567" s="282"/>
      <c r="T567" s="282"/>
      <c r="U567" s="282"/>
      <c r="V567" s="282"/>
      <c r="W567" s="282"/>
    </row>
    <row r="568" spans="1:23" ht="20">
      <c r="A568" s="282"/>
      <c r="B568" s="282"/>
      <c r="C568" s="282"/>
      <c r="D568" s="282"/>
      <c r="E568" s="282"/>
      <c r="F568" s="282"/>
      <c r="G568" s="282"/>
      <c r="H568" s="282"/>
      <c r="I568" s="282"/>
      <c r="J568" s="282"/>
      <c r="K568" s="282"/>
      <c r="L568" s="282"/>
      <c r="M568" s="282"/>
      <c r="N568" s="282"/>
      <c r="O568" s="282"/>
      <c r="P568" s="282"/>
      <c r="Q568" s="282"/>
      <c r="R568" s="282"/>
      <c r="S568" s="282"/>
      <c r="T568" s="282"/>
      <c r="U568" s="282"/>
      <c r="V568" s="282"/>
      <c r="W568" s="282"/>
    </row>
    <row r="569" spans="1:23" ht="20">
      <c r="A569" s="282"/>
      <c r="B569" s="282"/>
      <c r="C569" s="282"/>
      <c r="D569" s="282"/>
      <c r="E569" s="282"/>
      <c r="F569" s="282"/>
      <c r="G569" s="282"/>
      <c r="H569" s="282"/>
      <c r="I569" s="282"/>
      <c r="J569" s="282"/>
      <c r="K569" s="282"/>
      <c r="L569" s="282"/>
      <c r="M569" s="282"/>
      <c r="N569" s="282"/>
      <c r="O569" s="282"/>
      <c r="P569" s="282"/>
      <c r="Q569" s="282"/>
      <c r="R569" s="282"/>
      <c r="S569" s="282"/>
      <c r="T569" s="282"/>
      <c r="U569" s="282"/>
      <c r="V569" s="282"/>
      <c r="W569" s="282"/>
    </row>
    <row r="570" spans="1:23" ht="20">
      <c r="A570" s="282"/>
      <c r="B570" s="282"/>
      <c r="C570" s="282"/>
      <c r="D570" s="282"/>
      <c r="E570" s="282"/>
      <c r="F570" s="282"/>
      <c r="G570" s="282"/>
      <c r="H570" s="282"/>
      <c r="I570" s="282"/>
      <c r="J570" s="282"/>
      <c r="K570" s="282"/>
      <c r="L570" s="282"/>
      <c r="M570" s="282"/>
      <c r="N570" s="282"/>
      <c r="O570" s="282"/>
      <c r="P570" s="282"/>
      <c r="Q570" s="282"/>
      <c r="R570" s="282"/>
      <c r="S570" s="282"/>
      <c r="T570" s="282"/>
      <c r="U570" s="282"/>
      <c r="V570" s="282"/>
      <c r="W570" s="282"/>
    </row>
    <row r="571" spans="1:23" ht="20">
      <c r="A571" s="282"/>
      <c r="B571" s="282"/>
      <c r="C571" s="282"/>
      <c r="D571" s="282"/>
      <c r="E571" s="282"/>
      <c r="F571" s="282"/>
      <c r="G571" s="282"/>
      <c r="H571" s="282"/>
      <c r="I571" s="282"/>
      <c r="J571" s="282"/>
      <c r="K571" s="282"/>
      <c r="L571" s="282"/>
      <c r="M571" s="282"/>
      <c r="N571" s="282"/>
      <c r="O571" s="282"/>
      <c r="P571" s="282"/>
      <c r="Q571" s="282"/>
      <c r="R571" s="282"/>
      <c r="S571" s="282"/>
      <c r="T571" s="282"/>
      <c r="U571" s="282"/>
      <c r="V571" s="282"/>
      <c r="W571" s="282"/>
    </row>
    <row r="572" spans="1:23" ht="20">
      <c r="A572" s="282"/>
      <c r="B572" s="282"/>
      <c r="C572" s="282"/>
      <c r="D572" s="282"/>
      <c r="E572" s="282"/>
      <c r="F572" s="282"/>
      <c r="G572" s="282"/>
      <c r="H572" s="282"/>
      <c r="I572" s="282"/>
      <c r="J572" s="282"/>
      <c r="K572" s="282"/>
      <c r="L572" s="282"/>
      <c r="M572" s="282"/>
      <c r="N572" s="282"/>
      <c r="O572" s="282"/>
      <c r="P572" s="282"/>
      <c r="Q572" s="282"/>
      <c r="R572" s="282"/>
      <c r="S572" s="282"/>
      <c r="T572" s="282"/>
      <c r="U572" s="282"/>
      <c r="V572" s="282"/>
      <c r="W572" s="282"/>
    </row>
    <row r="573" spans="1:23" ht="20">
      <c r="A573" s="282"/>
      <c r="B573" s="282"/>
      <c r="C573" s="282"/>
      <c r="D573" s="282"/>
      <c r="E573" s="282"/>
      <c r="F573" s="282"/>
      <c r="G573" s="282"/>
      <c r="H573" s="282"/>
      <c r="I573" s="282"/>
      <c r="J573" s="282"/>
      <c r="K573" s="282"/>
      <c r="L573" s="282"/>
      <c r="M573" s="282"/>
      <c r="N573" s="282"/>
      <c r="O573" s="282"/>
      <c r="P573" s="282"/>
      <c r="Q573" s="282"/>
      <c r="R573" s="282"/>
      <c r="S573" s="282"/>
      <c r="T573" s="282"/>
      <c r="U573" s="282"/>
      <c r="V573" s="282"/>
      <c r="W573" s="282"/>
    </row>
    <row r="574" spans="1:23" ht="20">
      <c r="A574" s="282"/>
      <c r="B574" s="282"/>
      <c r="C574" s="282"/>
      <c r="D574" s="282"/>
      <c r="E574" s="282"/>
      <c r="F574" s="282"/>
      <c r="G574" s="282"/>
      <c r="H574" s="282"/>
      <c r="I574" s="282"/>
      <c r="J574" s="282"/>
      <c r="K574" s="282"/>
      <c r="L574" s="282"/>
      <c r="M574" s="282"/>
      <c r="N574" s="282"/>
      <c r="O574" s="282"/>
      <c r="P574" s="282"/>
      <c r="Q574" s="282"/>
      <c r="R574" s="282"/>
      <c r="S574" s="282"/>
      <c r="T574" s="282"/>
      <c r="U574" s="282"/>
      <c r="V574" s="282"/>
      <c r="W574" s="282"/>
    </row>
    <row r="575" spans="1:23" ht="20">
      <c r="A575" s="282"/>
      <c r="B575" s="282"/>
      <c r="C575" s="282"/>
      <c r="D575" s="282"/>
      <c r="E575" s="282"/>
      <c r="F575" s="282"/>
      <c r="G575" s="282"/>
      <c r="H575" s="282"/>
      <c r="I575" s="282"/>
      <c r="J575" s="282"/>
      <c r="K575" s="282"/>
      <c r="L575" s="282"/>
      <c r="M575" s="282"/>
      <c r="N575" s="282"/>
      <c r="O575" s="282"/>
      <c r="P575" s="282"/>
      <c r="Q575" s="282"/>
      <c r="R575" s="282"/>
      <c r="S575" s="282"/>
      <c r="T575" s="282"/>
      <c r="U575" s="282"/>
      <c r="V575" s="282"/>
      <c r="W575" s="282"/>
    </row>
    <row r="576" spans="1:23" ht="20">
      <c r="A576" s="282"/>
      <c r="B576" s="282"/>
      <c r="C576" s="282"/>
      <c r="D576" s="282"/>
      <c r="E576" s="282"/>
      <c r="F576" s="282"/>
      <c r="G576" s="282"/>
      <c r="H576" s="282"/>
      <c r="I576" s="282"/>
      <c r="J576" s="282"/>
      <c r="K576" s="282"/>
      <c r="L576" s="282"/>
      <c r="M576" s="282"/>
      <c r="N576" s="282"/>
      <c r="O576" s="282"/>
      <c r="P576" s="282"/>
      <c r="Q576" s="282"/>
      <c r="R576" s="282"/>
      <c r="S576" s="282"/>
      <c r="T576" s="282"/>
      <c r="U576" s="282"/>
      <c r="V576" s="282"/>
      <c r="W576" s="282"/>
    </row>
    <row r="577" spans="1:23" ht="20">
      <c r="A577" s="282"/>
      <c r="B577" s="282"/>
      <c r="C577" s="282"/>
      <c r="D577" s="282"/>
      <c r="E577" s="282"/>
      <c r="F577" s="282"/>
      <c r="G577" s="282"/>
      <c r="H577" s="282"/>
      <c r="I577" s="282"/>
      <c r="J577" s="282"/>
      <c r="K577" s="282"/>
      <c r="L577" s="282"/>
      <c r="M577" s="282"/>
      <c r="N577" s="282"/>
      <c r="O577" s="282"/>
      <c r="P577" s="282"/>
      <c r="Q577" s="282"/>
      <c r="R577" s="282"/>
      <c r="S577" s="282"/>
      <c r="T577" s="282"/>
      <c r="U577" s="282"/>
      <c r="V577" s="282"/>
      <c r="W577" s="282"/>
    </row>
    <row r="578" spans="1:23" ht="20">
      <c r="A578" s="282"/>
      <c r="B578" s="282"/>
      <c r="C578" s="282"/>
      <c r="D578" s="282"/>
      <c r="E578" s="282"/>
      <c r="F578" s="282"/>
      <c r="G578" s="282"/>
      <c r="H578" s="282"/>
      <c r="I578" s="282"/>
      <c r="J578" s="282"/>
      <c r="K578" s="282"/>
      <c r="L578" s="282"/>
      <c r="M578" s="282"/>
      <c r="N578" s="282"/>
      <c r="O578" s="282"/>
      <c r="P578" s="282"/>
      <c r="Q578" s="282"/>
      <c r="R578" s="282"/>
      <c r="S578" s="282"/>
      <c r="T578" s="282"/>
      <c r="U578" s="282"/>
      <c r="V578" s="282"/>
      <c r="W578" s="282"/>
    </row>
    <row r="579" spans="1:23" ht="20">
      <c r="A579" s="282"/>
      <c r="B579" s="282"/>
      <c r="C579" s="282"/>
      <c r="D579" s="282"/>
      <c r="E579" s="282"/>
      <c r="F579" s="282"/>
      <c r="G579" s="282"/>
      <c r="H579" s="282"/>
      <c r="I579" s="282"/>
      <c r="J579" s="282"/>
      <c r="K579" s="282"/>
      <c r="L579" s="282"/>
      <c r="M579" s="282"/>
      <c r="N579" s="282"/>
      <c r="O579" s="282"/>
      <c r="P579" s="282"/>
      <c r="Q579" s="282"/>
      <c r="R579" s="282"/>
      <c r="S579" s="282"/>
      <c r="T579" s="282"/>
      <c r="U579" s="282"/>
      <c r="V579" s="282"/>
      <c r="W579" s="282"/>
    </row>
    <row r="580" spans="1:23" ht="20">
      <c r="A580" s="282"/>
      <c r="B580" s="282"/>
      <c r="C580" s="282"/>
      <c r="D580" s="282"/>
      <c r="E580" s="282"/>
      <c r="F580" s="282"/>
      <c r="G580" s="282"/>
      <c r="H580" s="282"/>
      <c r="I580" s="282"/>
      <c r="J580" s="282"/>
      <c r="K580" s="282"/>
      <c r="L580" s="282"/>
      <c r="M580" s="282"/>
      <c r="N580" s="282"/>
      <c r="O580" s="282"/>
      <c r="P580" s="282"/>
      <c r="Q580" s="282"/>
      <c r="R580" s="282"/>
      <c r="S580" s="282"/>
      <c r="T580" s="282"/>
      <c r="U580" s="282"/>
      <c r="V580" s="282"/>
      <c r="W580" s="282"/>
    </row>
    <row r="581" spans="1:23" ht="20">
      <c r="A581" s="282"/>
      <c r="B581" s="282"/>
      <c r="C581" s="282"/>
      <c r="D581" s="282"/>
      <c r="E581" s="282"/>
      <c r="F581" s="282"/>
      <c r="G581" s="282"/>
      <c r="H581" s="282"/>
      <c r="I581" s="282"/>
      <c r="J581" s="282"/>
      <c r="K581" s="282"/>
      <c r="L581" s="282"/>
      <c r="M581" s="282"/>
      <c r="N581" s="282"/>
      <c r="O581" s="282"/>
      <c r="P581" s="282"/>
      <c r="Q581" s="282"/>
      <c r="R581" s="282"/>
      <c r="S581" s="282"/>
      <c r="T581" s="282"/>
      <c r="U581" s="282"/>
      <c r="V581" s="282"/>
      <c r="W581" s="282"/>
    </row>
    <row r="582" spans="1:23" ht="20">
      <c r="A582" s="282"/>
      <c r="B582" s="282"/>
      <c r="C582" s="282"/>
      <c r="D582" s="282"/>
      <c r="E582" s="282"/>
      <c r="F582" s="282"/>
      <c r="G582" s="282"/>
      <c r="H582" s="282"/>
      <c r="I582" s="282"/>
      <c r="J582" s="282"/>
      <c r="K582" s="282"/>
      <c r="L582" s="282"/>
      <c r="M582" s="282"/>
      <c r="N582" s="282"/>
      <c r="O582" s="282"/>
      <c r="P582" s="282"/>
      <c r="Q582" s="282"/>
      <c r="R582" s="282"/>
      <c r="S582" s="282"/>
      <c r="T582" s="282"/>
      <c r="U582" s="282"/>
      <c r="V582" s="282"/>
      <c r="W582" s="282"/>
    </row>
    <row r="583" spans="1:23" ht="20">
      <c r="A583" s="282"/>
      <c r="B583" s="282"/>
      <c r="C583" s="282"/>
      <c r="D583" s="282"/>
      <c r="E583" s="282"/>
      <c r="F583" s="282"/>
      <c r="G583" s="282"/>
      <c r="H583" s="282"/>
      <c r="I583" s="282"/>
      <c r="J583" s="282"/>
      <c r="K583" s="282"/>
      <c r="L583" s="282"/>
      <c r="M583" s="282"/>
      <c r="N583" s="282"/>
      <c r="O583" s="282"/>
      <c r="P583" s="282"/>
      <c r="Q583" s="282"/>
      <c r="R583" s="282"/>
      <c r="S583" s="282"/>
      <c r="T583" s="282"/>
      <c r="U583" s="282"/>
      <c r="V583" s="282"/>
      <c r="W583" s="282"/>
    </row>
    <row r="584" spans="1:23" ht="20">
      <c r="A584" s="282"/>
      <c r="B584" s="282"/>
      <c r="C584" s="282"/>
      <c r="D584" s="282"/>
      <c r="E584" s="282"/>
      <c r="F584" s="282"/>
      <c r="G584" s="282"/>
      <c r="H584" s="282"/>
      <c r="I584" s="282"/>
      <c r="J584" s="282"/>
      <c r="K584" s="282"/>
      <c r="L584" s="282"/>
      <c r="M584" s="282"/>
      <c r="N584" s="282"/>
      <c r="O584" s="282"/>
      <c r="P584" s="282"/>
      <c r="Q584" s="282"/>
      <c r="R584" s="282"/>
      <c r="S584" s="282"/>
      <c r="T584" s="282"/>
      <c r="U584" s="282"/>
      <c r="V584" s="282"/>
      <c r="W584" s="282"/>
    </row>
    <row r="585" spans="1:23" ht="20">
      <c r="A585" s="282"/>
      <c r="B585" s="282"/>
      <c r="C585" s="282"/>
      <c r="D585" s="282"/>
      <c r="E585" s="282"/>
      <c r="F585" s="282"/>
      <c r="G585" s="282"/>
      <c r="H585" s="282"/>
      <c r="I585" s="282"/>
      <c r="J585" s="282"/>
      <c r="K585" s="282"/>
      <c r="L585" s="282"/>
      <c r="M585" s="282"/>
      <c r="N585" s="282"/>
      <c r="O585" s="282"/>
      <c r="P585" s="282"/>
      <c r="Q585" s="282"/>
      <c r="R585" s="282"/>
      <c r="S585" s="282"/>
      <c r="T585" s="282"/>
      <c r="U585" s="282"/>
      <c r="V585" s="282"/>
      <c r="W585" s="282"/>
    </row>
    <row r="586" spans="1:23" ht="20">
      <c r="A586" s="282"/>
      <c r="B586" s="282"/>
      <c r="C586" s="282"/>
      <c r="D586" s="282"/>
      <c r="E586" s="282"/>
      <c r="F586" s="282"/>
      <c r="G586" s="282"/>
      <c r="H586" s="282"/>
      <c r="I586" s="282"/>
      <c r="J586" s="282"/>
      <c r="K586" s="282"/>
      <c r="L586" s="282"/>
      <c r="M586" s="282"/>
      <c r="N586" s="282"/>
      <c r="O586" s="282"/>
      <c r="P586" s="282"/>
      <c r="Q586" s="282"/>
      <c r="R586" s="282"/>
      <c r="S586" s="282"/>
      <c r="T586" s="282"/>
      <c r="U586" s="282"/>
      <c r="V586" s="282"/>
      <c r="W586" s="282"/>
    </row>
    <row r="587" spans="1:23" ht="20">
      <c r="A587" s="282"/>
      <c r="B587" s="282"/>
      <c r="C587" s="282"/>
      <c r="D587" s="282"/>
      <c r="E587" s="282"/>
      <c r="F587" s="282"/>
      <c r="G587" s="282"/>
      <c r="H587" s="282"/>
      <c r="I587" s="282"/>
      <c r="J587" s="282"/>
      <c r="K587" s="282"/>
      <c r="L587" s="282"/>
      <c r="M587" s="282"/>
      <c r="N587" s="282"/>
      <c r="O587" s="282"/>
      <c r="P587" s="282"/>
      <c r="Q587" s="282"/>
      <c r="R587" s="282"/>
      <c r="S587" s="282"/>
      <c r="T587" s="282"/>
      <c r="U587" s="282"/>
      <c r="V587" s="282"/>
      <c r="W587" s="282"/>
    </row>
    <row r="588" spans="1:23" ht="20">
      <c r="A588" s="282"/>
      <c r="B588" s="282"/>
      <c r="C588" s="282"/>
      <c r="D588" s="282"/>
      <c r="E588" s="282"/>
      <c r="F588" s="282"/>
      <c r="G588" s="282"/>
      <c r="H588" s="282"/>
      <c r="I588" s="282"/>
      <c r="J588" s="282"/>
      <c r="K588" s="282"/>
      <c r="L588" s="282"/>
      <c r="M588" s="282"/>
      <c r="N588" s="282"/>
      <c r="O588" s="282"/>
      <c r="P588" s="282"/>
      <c r="Q588" s="282"/>
      <c r="R588" s="282"/>
      <c r="S588" s="282"/>
      <c r="T588" s="282"/>
      <c r="U588" s="282"/>
      <c r="V588" s="282"/>
      <c r="W588" s="282"/>
    </row>
    <row r="589" spans="1:23" ht="20">
      <c r="A589" s="282"/>
      <c r="B589" s="282"/>
      <c r="C589" s="282"/>
      <c r="D589" s="282"/>
      <c r="E589" s="282"/>
      <c r="F589" s="282"/>
      <c r="G589" s="282"/>
      <c r="H589" s="282"/>
      <c r="I589" s="282"/>
      <c r="J589" s="282"/>
      <c r="K589" s="282"/>
      <c r="L589" s="282"/>
      <c r="M589" s="282"/>
      <c r="N589" s="282"/>
      <c r="O589" s="282"/>
      <c r="P589" s="282"/>
      <c r="Q589" s="282"/>
      <c r="R589" s="282"/>
      <c r="S589" s="282"/>
      <c r="T589" s="282"/>
      <c r="U589" s="282"/>
      <c r="V589" s="282"/>
      <c r="W589" s="282"/>
    </row>
    <row r="590" spans="1:23" ht="20">
      <c r="A590" s="282"/>
      <c r="B590" s="282"/>
      <c r="C590" s="282"/>
      <c r="D590" s="282"/>
      <c r="E590" s="282"/>
      <c r="F590" s="282"/>
      <c r="G590" s="282"/>
      <c r="H590" s="282"/>
      <c r="I590" s="282"/>
      <c r="J590" s="282"/>
      <c r="K590" s="282"/>
      <c r="L590" s="282"/>
      <c r="M590" s="282"/>
      <c r="N590" s="282"/>
      <c r="O590" s="282"/>
      <c r="P590" s="282"/>
      <c r="Q590" s="282"/>
      <c r="R590" s="282"/>
      <c r="S590" s="282"/>
      <c r="T590" s="282"/>
      <c r="U590" s="282"/>
      <c r="V590" s="282"/>
      <c r="W590" s="282"/>
    </row>
    <row r="591" spans="1:23" ht="20">
      <c r="A591" s="282"/>
      <c r="B591" s="282"/>
      <c r="C591" s="282"/>
      <c r="D591" s="282"/>
      <c r="E591" s="282"/>
      <c r="F591" s="282"/>
      <c r="G591" s="282"/>
      <c r="H591" s="282"/>
      <c r="I591" s="282"/>
      <c r="J591" s="282"/>
      <c r="K591" s="282"/>
      <c r="L591" s="282"/>
      <c r="M591" s="282"/>
      <c r="N591" s="282"/>
      <c r="O591" s="282"/>
      <c r="P591" s="282"/>
      <c r="Q591" s="282"/>
      <c r="R591" s="282"/>
      <c r="S591" s="282"/>
      <c r="T591" s="282"/>
      <c r="U591" s="282"/>
      <c r="V591" s="282"/>
      <c r="W591" s="282"/>
    </row>
    <row r="592" spans="1:23" ht="20">
      <c r="A592" s="282"/>
      <c r="B592" s="282"/>
      <c r="C592" s="282"/>
      <c r="D592" s="282"/>
      <c r="E592" s="282"/>
      <c r="F592" s="282"/>
      <c r="G592" s="282"/>
      <c r="H592" s="282"/>
      <c r="I592" s="282"/>
      <c r="J592" s="282"/>
      <c r="K592" s="282"/>
      <c r="L592" s="282"/>
      <c r="M592" s="282"/>
      <c r="N592" s="282"/>
      <c r="O592" s="282"/>
      <c r="P592" s="282"/>
      <c r="Q592" s="282"/>
      <c r="R592" s="282"/>
      <c r="S592" s="282"/>
      <c r="T592" s="282"/>
      <c r="U592" s="282"/>
      <c r="V592" s="282"/>
      <c r="W592" s="282"/>
    </row>
    <row r="593" spans="1:23" ht="20">
      <c r="A593" s="282"/>
      <c r="B593" s="282"/>
      <c r="C593" s="282"/>
      <c r="D593" s="282"/>
      <c r="E593" s="282"/>
      <c r="F593" s="282"/>
      <c r="G593" s="282"/>
      <c r="H593" s="282"/>
      <c r="I593" s="282"/>
      <c r="J593" s="282"/>
      <c r="K593" s="282"/>
      <c r="L593" s="282"/>
      <c r="M593" s="282"/>
      <c r="N593" s="282"/>
      <c r="O593" s="282"/>
      <c r="P593" s="282"/>
      <c r="Q593" s="282"/>
      <c r="R593" s="282"/>
      <c r="S593" s="282"/>
      <c r="T593" s="282"/>
      <c r="U593" s="282"/>
      <c r="V593" s="282"/>
      <c r="W593" s="282"/>
    </row>
    <row r="594" spans="1:23" ht="20">
      <c r="A594" s="282"/>
      <c r="B594" s="282"/>
      <c r="C594" s="282"/>
      <c r="D594" s="282"/>
      <c r="E594" s="282"/>
      <c r="F594" s="282"/>
      <c r="G594" s="282"/>
      <c r="H594" s="282"/>
      <c r="I594" s="282"/>
      <c r="J594" s="282"/>
      <c r="K594" s="282"/>
      <c r="L594" s="282"/>
      <c r="M594" s="282"/>
      <c r="N594" s="282"/>
      <c r="O594" s="282"/>
      <c r="P594" s="282"/>
      <c r="Q594" s="282"/>
      <c r="R594" s="282"/>
      <c r="S594" s="282"/>
      <c r="T594" s="282"/>
      <c r="U594" s="282"/>
      <c r="V594" s="282"/>
      <c r="W594" s="282"/>
    </row>
    <row r="595" spans="1:23" ht="20">
      <c r="A595" s="282"/>
      <c r="B595" s="282"/>
      <c r="C595" s="282"/>
      <c r="D595" s="282"/>
      <c r="E595" s="282"/>
      <c r="F595" s="282"/>
      <c r="G595" s="282"/>
      <c r="H595" s="282"/>
      <c r="I595" s="282"/>
      <c r="J595" s="282"/>
      <c r="K595" s="282"/>
      <c r="L595" s="282"/>
      <c r="M595" s="282"/>
      <c r="N595" s="282"/>
      <c r="O595" s="282"/>
      <c r="P595" s="282"/>
      <c r="Q595" s="282"/>
      <c r="R595" s="282"/>
      <c r="S595" s="282"/>
      <c r="T595" s="282"/>
      <c r="U595" s="282"/>
      <c r="V595" s="282"/>
      <c r="W595" s="282"/>
    </row>
    <row r="596" spans="1:23" ht="20">
      <c r="A596" s="282"/>
      <c r="B596" s="282"/>
      <c r="C596" s="282"/>
      <c r="D596" s="282"/>
      <c r="E596" s="282"/>
      <c r="F596" s="282"/>
      <c r="G596" s="282"/>
      <c r="H596" s="282"/>
      <c r="I596" s="282"/>
      <c r="J596" s="282"/>
      <c r="K596" s="282"/>
      <c r="L596" s="282"/>
      <c r="M596" s="282"/>
      <c r="N596" s="282"/>
      <c r="O596" s="282"/>
      <c r="P596" s="282"/>
      <c r="Q596" s="282"/>
      <c r="R596" s="282"/>
      <c r="S596" s="282"/>
      <c r="T596" s="282"/>
      <c r="U596" s="282"/>
      <c r="V596" s="282"/>
      <c r="W596" s="282"/>
    </row>
    <row r="597" spans="1:23" ht="20">
      <c r="A597" s="282"/>
      <c r="B597" s="282"/>
      <c r="C597" s="282"/>
      <c r="D597" s="282"/>
      <c r="E597" s="282"/>
      <c r="F597" s="282"/>
      <c r="G597" s="282"/>
      <c r="H597" s="282"/>
      <c r="I597" s="282"/>
      <c r="J597" s="282"/>
      <c r="K597" s="282"/>
      <c r="L597" s="282"/>
      <c r="M597" s="282"/>
      <c r="N597" s="282"/>
      <c r="O597" s="282"/>
      <c r="P597" s="282"/>
      <c r="Q597" s="282"/>
      <c r="R597" s="282"/>
      <c r="S597" s="282"/>
      <c r="T597" s="282"/>
      <c r="U597" s="282"/>
      <c r="V597" s="282"/>
      <c r="W597" s="282"/>
    </row>
    <row r="598" spans="1:23" ht="20">
      <c r="A598" s="282"/>
      <c r="B598" s="282"/>
      <c r="C598" s="282"/>
      <c r="D598" s="282"/>
      <c r="E598" s="282"/>
      <c r="F598" s="282"/>
      <c r="G598" s="282"/>
      <c r="H598" s="282"/>
      <c r="I598" s="282"/>
      <c r="J598" s="282"/>
      <c r="K598" s="282"/>
      <c r="L598" s="282"/>
      <c r="M598" s="282"/>
      <c r="N598" s="282"/>
      <c r="O598" s="282"/>
      <c r="P598" s="282"/>
      <c r="Q598" s="282"/>
      <c r="R598" s="282"/>
      <c r="S598" s="282"/>
      <c r="T598" s="282"/>
      <c r="U598" s="282"/>
      <c r="V598" s="282"/>
      <c r="W598" s="282"/>
    </row>
    <row r="599" spans="1:23" ht="20">
      <c r="A599" s="282"/>
      <c r="B599" s="282"/>
      <c r="C599" s="282"/>
      <c r="D599" s="282"/>
      <c r="E599" s="282"/>
      <c r="F599" s="282"/>
      <c r="G599" s="282"/>
      <c r="H599" s="282"/>
      <c r="I599" s="282"/>
      <c r="J599" s="282"/>
      <c r="K599" s="282"/>
      <c r="L599" s="282"/>
      <c r="M599" s="282"/>
      <c r="N599" s="282"/>
      <c r="O599" s="282"/>
      <c r="P599" s="282"/>
      <c r="Q599" s="282"/>
      <c r="R599" s="282"/>
      <c r="S599" s="282"/>
      <c r="T599" s="282"/>
      <c r="U599" s="282"/>
      <c r="V599" s="282"/>
      <c r="W599" s="282"/>
    </row>
    <row r="600" spans="1:23" ht="20">
      <c r="A600" s="282"/>
      <c r="B600" s="282"/>
      <c r="C600" s="282"/>
      <c r="D600" s="282"/>
      <c r="E600" s="282"/>
      <c r="F600" s="282"/>
      <c r="G600" s="282"/>
      <c r="H600" s="282"/>
      <c r="I600" s="282"/>
      <c r="J600" s="282"/>
      <c r="K600" s="282"/>
      <c r="L600" s="282"/>
      <c r="M600" s="282"/>
      <c r="N600" s="282"/>
      <c r="O600" s="282"/>
      <c r="P600" s="282"/>
      <c r="Q600" s="282"/>
      <c r="R600" s="282"/>
      <c r="S600" s="282"/>
      <c r="T600" s="282"/>
      <c r="U600" s="282"/>
      <c r="V600" s="282"/>
      <c r="W600" s="282"/>
    </row>
    <row r="601" spans="1:23" ht="20">
      <c r="A601" s="282"/>
      <c r="B601" s="282"/>
      <c r="C601" s="282"/>
      <c r="D601" s="282"/>
      <c r="E601" s="282"/>
      <c r="F601" s="282"/>
      <c r="G601" s="282"/>
      <c r="H601" s="282"/>
      <c r="I601" s="282"/>
      <c r="J601" s="282"/>
      <c r="K601" s="282"/>
      <c r="L601" s="282"/>
      <c r="M601" s="282"/>
      <c r="N601" s="282"/>
      <c r="O601" s="282"/>
      <c r="P601" s="282"/>
      <c r="Q601" s="282"/>
      <c r="R601" s="282"/>
      <c r="S601" s="282"/>
      <c r="T601" s="282"/>
      <c r="U601" s="282"/>
      <c r="V601" s="282"/>
      <c r="W601" s="282"/>
    </row>
    <row r="602" spans="1:23" ht="20">
      <c r="A602" s="282"/>
      <c r="B602" s="282"/>
      <c r="C602" s="282"/>
      <c r="D602" s="282"/>
      <c r="E602" s="282"/>
      <c r="F602" s="282"/>
      <c r="G602" s="282"/>
      <c r="H602" s="282"/>
      <c r="I602" s="282"/>
      <c r="J602" s="282"/>
      <c r="K602" s="282"/>
      <c r="L602" s="282"/>
      <c r="M602" s="282"/>
      <c r="N602" s="282"/>
      <c r="O602" s="282"/>
      <c r="P602" s="282"/>
      <c r="Q602" s="282"/>
      <c r="R602" s="282"/>
      <c r="S602" s="282"/>
      <c r="T602" s="282"/>
      <c r="U602" s="282"/>
      <c r="V602" s="282"/>
      <c r="W602" s="282"/>
    </row>
    <row r="603" spans="1:23" ht="20">
      <c r="A603" s="282"/>
      <c r="B603" s="282"/>
      <c r="C603" s="282"/>
      <c r="D603" s="282"/>
      <c r="E603" s="282"/>
      <c r="F603" s="282"/>
      <c r="G603" s="282"/>
      <c r="H603" s="282"/>
      <c r="I603" s="282"/>
      <c r="J603" s="282"/>
      <c r="K603" s="282"/>
      <c r="L603" s="282"/>
      <c r="M603" s="282"/>
      <c r="N603" s="282"/>
      <c r="O603" s="282"/>
      <c r="P603" s="282"/>
      <c r="Q603" s="282"/>
      <c r="R603" s="282"/>
      <c r="S603" s="282"/>
      <c r="T603" s="282"/>
      <c r="U603" s="282"/>
      <c r="V603" s="282"/>
      <c r="W603" s="282"/>
    </row>
    <row r="604" spans="1:23" ht="20">
      <c r="A604" s="282"/>
      <c r="B604" s="282"/>
      <c r="C604" s="282"/>
      <c r="D604" s="282"/>
      <c r="E604" s="282"/>
      <c r="F604" s="282"/>
      <c r="G604" s="282"/>
      <c r="H604" s="282"/>
      <c r="I604" s="282"/>
      <c r="J604" s="282"/>
      <c r="K604" s="282"/>
      <c r="L604" s="282"/>
      <c r="M604" s="282"/>
      <c r="N604" s="282"/>
      <c r="O604" s="282"/>
      <c r="P604" s="282"/>
      <c r="Q604" s="282"/>
      <c r="R604" s="282"/>
      <c r="S604" s="282"/>
      <c r="T604" s="282"/>
      <c r="U604" s="282"/>
      <c r="V604" s="282"/>
      <c r="W604" s="282"/>
    </row>
    <row r="605" spans="1:23" ht="20">
      <c r="A605" s="282"/>
      <c r="B605" s="282"/>
      <c r="C605" s="282"/>
      <c r="D605" s="282"/>
      <c r="E605" s="282"/>
      <c r="F605" s="282"/>
      <c r="G605" s="282"/>
      <c r="H605" s="282"/>
      <c r="I605" s="282"/>
      <c r="J605" s="282"/>
      <c r="K605" s="282"/>
      <c r="L605" s="282"/>
      <c r="M605" s="282"/>
      <c r="N605" s="282"/>
      <c r="O605" s="282"/>
      <c r="P605" s="282"/>
      <c r="Q605" s="282"/>
      <c r="R605" s="282"/>
      <c r="S605" s="282"/>
      <c r="T605" s="282"/>
      <c r="U605" s="282"/>
      <c r="V605" s="282"/>
      <c r="W605" s="282"/>
    </row>
    <row r="606" spans="1:23" ht="20">
      <c r="A606" s="282"/>
      <c r="B606" s="282"/>
      <c r="C606" s="282"/>
      <c r="D606" s="282"/>
      <c r="E606" s="282"/>
      <c r="F606" s="282"/>
      <c r="G606" s="282"/>
      <c r="H606" s="282"/>
      <c r="I606" s="282"/>
      <c r="J606" s="282"/>
      <c r="K606" s="282"/>
      <c r="L606" s="282"/>
      <c r="M606" s="282"/>
      <c r="N606" s="282"/>
      <c r="O606" s="282"/>
      <c r="P606" s="282"/>
      <c r="Q606" s="282"/>
      <c r="R606" s="282"/>
      <c r="S606" s="282"/>
      <c r="T606" s="282"/>
      <c r="U606" s="282"/>
      <c r="V606" s="282"/>
      <c r="W606" s="282"/>
    </row>
    <row r="607" spans="1:23" ht="20">
      <c r="A607" s="282"/>
      <c r="B607" s="282"/>
      <c r="C607" s="282"/>
      <c r="D607" s="282"/>
      <c r="E607" s="282"/>
      <c r="F607" s="282"/>
      <c r="G607" s="282"/>
      <c r="H607" s="282"/>
      <c r="I607" s="282"/>
      <c r="J607" s="282"/>
      <c r="K607" s="282"/>
      <c r="L607" s="282"/>
      <c r="M607" s="282"/>
      <c r="N607" s="282"/>
      <c r="O607" s="282"/>
      <c r="P607" s="282"/>
      <c r="Q607" s="282"/>
      <c r="R607" s="282"/>
      <c r="S607" s="282"/>
      <c r="T607" s="282"/>
      <c r="U607" s="282"/>
      <c r="V607" s="282"/>
      <c r="W607" s="282"/>
    </row>
    <row r="608" spans="1:23" ht="20">
      <c r="A608" s="282"/>
      <c r="B608" s="282"/>
      <c r="C608" s="282"/>
      <c r="D608" s="282"/>
      <c r="E608" s="282"/>
      <c r="F608" s="282"/>
      <c r="G608" s="282"/>
      <c r="H608" s="282"/>
      <c r="I608" s="282"/>
      <c r="J608" s="282"/>
      <c r="K608" s="282"/>
      <c r="L608" s="282"/>
      <c r="M608" s="282"/>
      <c r="N608" s="282"/>
      <c r="O608" s="282"/>
      <c r="P608" s="282"/>
      <c r="Q608" s="282"/>
      <c r="R608" s="282"/>
      <c r="S608" s="282"/>
      <c r="T608" s="282"/>
      <c r="U608" s="282"/>
      <c r="V608" s="282"/>
      <c r="W608" s="282"/>
    </row>
    <row r="609" spans="1:23" ht="20">
      <c r="A609" s="282"/>
      <c r="B609" s="282"/>
      <c r="C609" s="282"/>
      <c r="D609" s="282"/>
      <c r="E609" s="282"/>
      <c r="F609" s="282"/>
      <c r="G609" s="282"/>
      <c r="H609" s="282"/>
      <c r="I609" s="282"/>
      <c r="J609" s="282"/>
      <c r="K609" s="282"/>
      <c r="L609" s="282"/>
      <c r="M609" s="282"/>
      <c r="N609" s="282"/>
      <c r="O609" s="282"/>
      <c r="P609" s="282"/>
      <c r="Q609" s="282"/>
      <c r="R609" s="282"/>
      <c r="S609" s="282"/>
      <c r="T609" s="282"/>
      <c r="U609" s="282"/>
      <c r="V609" s="282"/>
      <c r="W609" s="282"/>
    </row>
    <row r="610" spans="1:23" ht="20">
      <c r="A610" s="282"/>
      <c r="B610" s="282"/>
      <c r="C610" s="282"/>
      <c r="D610" s="282"/>
      <c r="E610" s="282"/>
      <c r="F610" s="282"/>
      <c r="G610" s="282"/>
      <c r="H610" s="282"/>
      <c r="I610" s="282"/>
      <c r="J610" s="282"/>
      <c r="K610" s="282"/>
      <c r="L610" s="282"/>
      <c r="M610" s="282"/>
      <c r="N610" s="282"/>
      <c r="O610" s="282"/>
      <c r="P610" s="282"/>
      <c r="Q610" s="282"/>
      <c r="R610" s="282"/>
      <c r="S610" s="282"/>
      <c r="T610" s="282"/>
      <c r="U610" s="282"/>
      <c r="V610" s="282"/>
      <c r="W610" s="282"/>
    </row>
    <row r="611" spans="1:23" ht="20">
      <c r="A611" s="282"/>
      <c r="B611" s="282"/>
      <c r="C611" s="282"/>
      <c r="D611" s="282"/>
      <c r="E611" s="282"/>
      <c r="F611" s="282"/>
      <c r="G611" s="282"/>
      <c r="H611" s="282"/>
      <c r="I611" s="282"/>
      <c r="J611" s="282"/>
      <c r="K611" s="282"/>
      <c r="L611" s="282"/>
      <c r="M611" s="282"/>
      <c r="N611" s="282"/>
      <c r="O611" s="282"/>
      <c r="P611" s="282"/>
      <c r="Q611" s="282"/>
      <c r="R611" s="282"/>
      <c r="S611" s="282"/>
      <c r="T611" s="282"/>
      <c r="U611" s="282"/>
      <c r="V611" s="282"/>
      <c r="W611" s="282"/>
    </row>
    <row r="612" spans="1:23" ht="20">
      <c r="A612" s="282"/>
      <c r="B612" s="282"/>
      <c r="C612" s="282"/>
      <c r="D612" s="282"/>
      <c r="E612" s="282"/>
      <c r="F612" s="282"/>
      <c r="G612" s="282"/>
      <c r="H612" s="282"/>
      <c r="I612" s="282"/>
      <c r="J612" s="282"/>
      <c r="K612" s="282"/>
      <c r="L612" s="282"/>
      <c r="M612" s="282"/>
      <c r="N612" s="282"/>
      <c r="O612" s="282"/>
      <c r="P612" s="282"/>
      <c r="Q612" s="282"/>
      <c r="R612" s="282"/>
      <c r="S612" s="282"/>
      <c r="T612" s="282"/>
      <c r="U612" s="282"/>
      <c r="V612" s="282"/>
      <c r="W612" s="282"/>
    </row>
    <row r="613" spans="1:23" ht="20">
      <c r="A613" s="282"/>
      <c r="B613" s="282"/>
      <c r="C613" s="282"/>
      <c r="D613" s="282"/>
      <c r="E613" s="282"/>
      <c r="F613" s="282"/>
      <c r="G613" s="282"/>
      <c r="H613" s="282"/>
      <c r="I613" s="282"/>
      <c r="J613" s="282"/>
      <c r="K613" s="282"/>
      <c r="L613" s="282"/>
      <c r="M613" s="282"/>
      <c r="N613" s="282"/>
      <c r="O613" s="282"/>
      <c r="P613" s="282"/>
      <c r="Q613" s="282"/>
      <c r="R613" s="282"/>
      <c r="S613" s="282"/>
      <c r="T613" s="282"/>
      <c r="U613" s="282"/>
      <c r="V613" s="282"/>
      <c r="W613" s="282"/>
    </row>
    <row r="614" spans="1:23" ht="20">
      <c r="A614" s="282"/>
      <c r="B614" s="282"/>
      <c r="C614" s="282"/>
      <c r="D614" s="282"/>
      <c r="E614" s="282"/>
      <c r="F614" s="282"/>
      <c r="G614" s="282"/>
      <c r="H614" s="282"/>
      <c r="I614" s="282"/>
      <c r="J614" s="282"/>
      <c r="K614" s="282"/>
      <c r="L614" s="282"/>
      <c r="M614" s="282"/>
      <c r="N614" s="282"/>
      <c r="O614" s="282"/>
      <c r="P614" s="282"/>
      <c r="Q614" s="282"/>
      <c r="R614" s="282"/>
      <c r="S614" s="282"/>
      <c r="T614" s="282"/>
      <c r="U614" s="282"/>
      <c r="V614" s="282"/>
      <c r="W614" s="282"/>
    </row>
    <row r="615" spans="1:23" ht="20">
      <c r="A615" s="282"/>
      <c r="B615" s="282"/>
      <c r="C615" s="282"/>
      <c r="D615" s="282"/>
      <c r="E615" s="282"/>
      <c r="F615" s="282"/>
      <c r="G615" s="282"/>
      <c r="H615" s="282"/>
      <c r="I615" s="282"/>
      <c r="J615" s="282"/>
      <c r="K615" s="282"/>
      <c r="L615" s="282"/>
      <c r="M615" s="282"/>
      <c r="N615" s="282"/>
      <c r="O615" s="282"/>
      <c r="P615" s="282"/>
      <c r="Q615" s="282"/>
      <c r="R615" s="282"/>
      <c r="S615" s="282"/>
      <c r="T615" s="282"/>
      <c r="U615" s="282"/>
      <c r="V615" s="282"/>
      <c r="W615" s="282"/>
    </row>
    <row r="616" spans="1:23" ht="20">
      <c r="A616" s="282"/>
      <c r="B616" s="282"/>
      <c r="C616" s="282"/>
      <c r="D616" s="282"/>
      <c r="E616" s="282"/>
      <c r="F616" s="282"/>
      <c r="G616" s="282"/>
      <c r="H616" s="282"/>
      <c r="I616" s="282"/>
      <c r="J616" s="282"/>
      <c r="K616" s="282"/>
      <c r="L616" s="282"/>
      <c r="M616" s="282"/>
      <c r="N616" s="282"/>
      <c r="O616" s="282"/>
      <c r="P616" s="282"/>
      <c r="Q616" s="282"/>
      <c r="R616" s="282"/>
      <c r="S616" s="282"/>
      <c r="T616" s="282"/>
      <c r="U616" s="282"/>
      <c r="V616" s="282"/>
      <c r="W616" s="282"/>
    </row>
    <row r="617" spans="1:23" ht="20">
      <c r="A617" s="282"/>
      <c r="B617" s="282"/>
      <c r="C617" s="282"/>
      <c r="D617" s="282"/>
      <c r="E617" s="282"/>
      <c r="F617" s="282"/>
      <c r="G617" s="282"/>
      <c r="H617" s="282"/>
      <c r="I617" s="282"/>
      <c r="J617" s="282"/>
      <c r="K617" s="282"/>
      <c r="L617" s="282"/>
      <c r="M617" s="282"/>
      <c r="N617" s="282"/>
      <c r="O617" s="282"/>
      <c r="P617" s="282"/>
      <c r="Q617" s="282"/>
      <c r="R617" s="282"/>
      <c r="S617" s="282"/>
      <c r="T617" s="282"/>
      <c r="U617" s="282"/>
      <c r="V617" s="282"/>
      <c r="W617" s="282"/>
    </row>
    <row r="618" spans="1:23" ht="20">
      <c r="A618" s="282"/>
      <c r="B618" s="282"/>
      <c r="C618" s="282"/>
      <c r="D618" s="282"/>
      <c r="E618" s="282"/>
      <c r="F618" s="282"/>
      <c r="G618" s="282"/>
      <c r="H618" s="282"/>
      <c r="I618" s="282"/>
      <c r="J618" s="282"/>
      <c r="K618" s="282"/>
      <c r="L618" s="282"/>
      <c r="M618" s="282"/>
      <c r="N618" s="282"/>
      <c r="O618" s="282"/>
      <c r="P618" s="282"/>
      <c r="Q618" s="282"/>
      <c r="R618" s="282"/>
      <c r="S618" s="282"/>
      <c r="T618" s="282"/>
      <c r="U618" s="282"/>
      <c r="V618" s="282"/>
      <c r="W618" s="282"/>
    </row>
    <row r="619" spans="1:23" ht="20">
      <c r="A619" s="282"/>
      <c r="B619" s="282"/>
      <c r="C619" s="282"/>
      <c r="D619" s="282"/>
      <c r="E619" s="282"/>
      <c r="F619" s="282"/>
      <c r="G619" s="282"/>
      <c r="H619" s="282"/>
      <c r="I619" s="282"/>
      <c r="J619" s="282"/>
      <c r="K619" s="282"/>
      <c r="L619" s="282"/>
      <c r="M619" s="282"/>
      <c r="N619" s="282"/>
      <c r="O619" s="282"/>
      <c r="P619" s="282"/>
      <c r="Q619" s="282"/>
      <c r="R619" s="282"/>
      <c r="S619" s="282"/>
      <c r="T619" s="282"/>
      <c r="U619" s="282"/>
      <c r="V619" s="282"/>
      <c r="W619" s="282"/>
    </row>
    <row r="620" spans="1:23" ht="20">
      <c r="A620" s="282"/>
      <c r="B620" s="282"/>
      <c r="C620" s="282"/>
      <c r="D620" s="282"/>
      <c r="E620" s="282"/>
      <c r="F620" s="282"/>
      <c r="G620" s="282"/>
      <c r="H620" s="282"/>
      <c r="I620" s="282"/>
      <c r="J620" s="282"/>
      <c r="K620" s="282"/>
      <c r="L620" s="282"/>
      <c r="M620" s="282"/>
      <c r="N620" s="282"/>
      <c r="O620" s="282"/>
      <c r="P620" s="282"/>
      <c r="Q620" s="282"/>
      <c r="R620" s="282"/>
      <c r="S620" s="282"/>
      <c r="T620" s="282"/>
      <c r="U620" s="282"/>
      <c r="V620" s="282"/>
      <c r="W620" s="282"/>
    </row>
    <row r="621" spans="1:23" ht="20">
      <c r="A621" s="282"/>
      <c r="B621" s="282"/>
      <c r="C621" s="282"/>
      <c r="D621" s="282"/>
      <c r="E621" s="282"/>
      <c r="F621" s="282"/>
      <c r="G621" s="282"/>
      <c r="H621" s="282"/>
      <c r="I621" s="282"/>
      <c r="J621" s="282"/>
      <c r="K621" s="282"/>
      <c r="L621" s="282"/>
      <c r="M621" s="282"/>
      <c r="N621" s="282"/>
      <c r="O621" s="282"/>
      <c r="P621" s="282"/>
      <c r="Q621" s="282"/>
      <c r="R621" s="282"/>
      <c r="S621" s="282"/>
      <c r="T621" s="282"/>
      <c r="U621" s="282"/>
      <c r="V621" s="282"/>
      <c r="W621" s="282"/>
    </row>
    <row r="622" spans="1:23" ht="20">
      <c r="A622" s="282"/>
      <c r="B622" s="282"/>
      <c r="C622" s="282"/>
      <c r="D622" s="282"/>
      <c r="E622" s="282"/>
      <c r="F622" s="282"/>
      <c r="G622" s="282"/>
      <c r="H622" s="282"/>
      <c r="I622" s="282"/>
      <c r="J622" s="282"/>
      <c r="K622" s="282"/>
      <c r="L622" s="282"/>
      <c r="M622" s="282"/>
      <c r="N622" s="282"/>
      <c r="O622" s="282"/>
      <c r="P622" s="282"/>
      <c r="Q622" s="282"/>
      <c r="R622" s="282"/>
      <c r="S622" s="282"/>
      <c r="T622" s="282"/>
      <c r="U622" s="282"/>
      <c r="V622" s="282"/>
      <c r="W622" s="282"/>
    </row>
    <row r="623" spans="1:23" ht="20">
      <c r="A623" s="282"/>
      <c r="B623" s="282"/>
      <c r="C623" s="282"/>
      <c r="D623" s="282"/>
      <c r="E623" s="282"/>
      <c r="F623" s="282"/>
      <c r="G623" s="282"/>
      <c r="H623" s="282"/>
      <c r="I623" s="282"/>
      <c r="J623" s="282"/>
      <c r="K623" s="282"/>
      <c r="L623" s="282"/>
      <c r="M623" s="282"/>
      <c r="N623" s="282"/>
      <c r="O623" s="282"/>
      <c r="P623" s="282"/>
      <c r="Q623" s="282"/>
      <c r="R623" s="282"/>
      <c r="S623" s="282"/>
      <c r="T623" s="282"/>
      <c r="U623" s="282"/>
      <c r="V623" s="282"/>
      <c r="W623" s="282"/>
    </row>
    <row r="624" spans="1:23" ht="20">
      <c r="A624" s="282"/>
      <c r="B624" s="282"/>
      <c r="C624" s="282"/>
      <c r="D624" s="282"/>
      <c r="E624" s="282"/>
      <c r="F624" s="282"/>
      <c r="G624" s="282"/>
      <c r="H624" s="282"/>
      <c r="I624" s="282"/>
      <c r="J624" s="282"/>
      <c r="K624" s="282"/>
      <c r="L624" s="282"/>
      <c r="M624" s="282"/>
      <c r="N624" s="282"/>
      <c r="O624" s="282"/>
      <c r="P624" s="282"/>
      <c r="Q624" s="282"/>
      <c r="R624" s="282"/>
      <c r="S624" s="282"/>
      <c r="T624" s="282"/>
      <c r="U624" s="282"/>
      <c r="V624" s="282"/>
      <c r="W624" s="282"/>
    </row>
    <row r="625" spans="1:23" ht="20">
      <c r="A625" s="282"/>
      <c r="B625" s="282"/>
      <c r="C625" s="282"/>
      <c r="D625" s="282"/>
      <c r="E625" s="282"/>
      <c r="F625" s="282"/>
      <c r="G625" s="282"/>
      <c r="H625" s="282"/>
      <c r="I625" s="282"/>
      <c r="J625" s="282"/>
      <c r="K625" s="282"/>
      <c r="L625" s="282"/>
      <c r="M625" s="282"/>
      <c r="N625" s="282"/>
      <c r="O625" s="282"/>
      <c r="P625" s="282"/>
      <c r="Q625" s="282"/>
      <c r="R625" s="282"/>
      <c r="S625" s="282"/>
      <c r="T625" s="282"/>
      <c r="U625" s="282"/>
      <c r="V625" s="282"/>
      <c r="W625" s="282"/>
    </row>
    <row r="626" spans="1:23" ht="20">
      <c r="A626" s="282"/>
      <c r="B626" s="282"/>
      <c r="C626" s="282"/>
      <c r="D626" s="282"/>
      <c r="E626" s="282"/>
      <c r="F626" s="282"/>
      <c r="G626" s="282"/>
      <c r="H626" s="282"/>
      <c r="I626" s="282"/>
      <c r="J626" s="282"/>
      <c r="K626" s="282"/>
      <c r="L626" s="282"/>
      <c r="M626" s="282"/>
      <c r="N626" s="282"/>
      <c r="O626" s="282"/>
      <c r="P626" s="282"/>
      <c r="Q626" s="282"/>
      <c r="R626" s="282"/>
      <c r="S626" s="282"/>
      <c r="T626" s="282"/>
      <c r="U626" s="282"/>
      <c r="V626" s="282"/>
      <c r="W626" s="282"/>
    </row>
    <row r="627" spans="1:23" ht="20">
      <c r="A627" s="282"/>
      <c r="B627" s="282"/>
      <c r="C627" s="282"/>
      <c r="D627" s="282"/>
      <c r="E627" s="282"/>
      <c r="F627" s="282"/>
      <c r="G627" s="282"/>
      <c r="H627" s="282"/>
      <c r="I627" s="282"/>
      <c r="J627" s="282"/>
      <c r="K627" s="282"/>
      <c r="L627" s="282"/>
      <c r="M627" s="282"/>
      <c r="N627" s="282"/>
      <c r="O627" s="282"/>
      <c r="P627" s="282"/>
      <c r="Q627" s="282"/>
      <c r="R627" s="282"/>
      <c r="S627" s="282"/>
      <c r="T627" s="282"/>
      <c r="U627" s="282"/>
      <c r="V627" s="282"/>
      <c r="W627" s="282"/>
    </row>
    <row r="628" spans="1:23" ht="20">
      <c r="A628" s="282"/>
      <c r="B628" s="282"/>
      <c r="C628" s="282"/>
      <c r="D628" s="282"/>
      <c r="E628" s="282"/>
      <c r="F628" s="282"/>
      <c r="G628" s="282"/>
      <c r="H628" s="282"/>
      <c r="I628" s="282"/>
      <c r="J628" s="282"/>
      <c r="K628" s="282"/>
      <c r="L628" s="282"/>
      <c r="M628" s="282"/>
      <c r="N628" s="282"/>
      <c r="O628" s="282"/>
      <c r="P628" s="282"/>
      <c r="Q628" s="282"/>
      <c r="R628" s="282"/>
      <c r="S628" s="282"/>
      <c r="T628" s="282"/>
      <c r="U628" s="282"/>
      <c r="V628" s="282"/>
      <c r="W628" s="282"/>
    </row>
    <row r="629" spans="1:23" ht="20">
      <c r="A629" s="282"/>
      <c r="B629" s="282"/>
      <c r="C629" s="282"/>
      <c r="D629" s="282"/>
      <c r="E629" s="282"/>
      <c r="F629" s="282"/>
      <c r="G629" s="282"/>
      <c r="H629" s="282"/>
      <c r="I629" s="282"/>
      <c r="J629" s="282"/>
      <c r="K629" s="282"/>
      <c r="L629" s="282"/>
      <c r="M629" s="282"/>
      <c r="N629" s="282"/>
      <c r="O629" s="282"/>
      <c r="P629" s="282"/>
      <c r="Q629" s="282"/>
      <c r="R629" s="282"/>
      <c r="S629" s="282"/>
      <c r="T629" s="282"/>
      <c r="U629" s="282"/>
      <c r="V629" s="282"/>
      <c r="W629" s="282"/>
    </row>
    <row r="630" spans="1:23" ht="20">
      <c r="A630" s="282"/>
      <c r="B630" s="282"/>
      <c r="C630" s="282"/>
      <c r="D630" s="282"/>
      <c r="E630" s="282"/>
      <c r="F630" s="282"/>
      <c r="G630" s="282"/>
      <c r="H630" s="282"/>
      <c r="I630" s="282"/>
      <c r="J630" s="282"/>
      <c r="K630" s="282"/>
      <c r="L630" s="282"/>
      <c r="M630" s="282"/>
      <c r="N630" s="282"/>
      <c r="O630" s="282"/>
      <c r="P630" s="282"/>
      <c r="Q630" s="282"/>
      <c r="R630" s="282"/>
      <c r="S630" s="282"/>
      <c r="T630" s="282"/>
      <c r="U630" s="282"/>
      <c r="V630" s="282"/>
      <c r="W630" s="282"/>
    </row>
    <row r="631" spans="1:23" ht="20">
      <c r="A631" s="282"/>
      <c r="B631" s="282"/>
      <c r="C631" s="282"/>
      <c r="D631" s="282"/>
      <c r="E631" s="282"/>
      <c r="F631" s="282"/>
      <c r="G631" s="282"/>
      <c r="H631" s="282"/>
      <c r="I631" s="282"/>
      <c r="J631" s="282"/>
      <c r="K631" s="282"/>
      <c r="L631" s="282"/>
      <c r="M631" s="282"/>
      <c r="N631" s="282"/>
      <c r="O631" s="282"/>
      <c r="P631" s="282"/>
      <c r="Q631" s="282"/>
      <c r="R631" s="282"/>
      <c r="S631" s="282"/>
      <c r="T631" s="282"/>
      <c r="U631" s="282"/>
      <c r="V631" s="282"/>
      <c r="W631" s="282"/>
    </row>
    <row r="632" spans="1:23" ht="20">
      <c r="A632" s="282"/>
      <c r="B632" s="282"/>
      <c r="C632" s="282"/>
      <c r="D632" s="282"/>
      <c r="E632" s="282"/>
      <c r="F632" s="282"/>
      <c r="G632" s="282"/>
      <c r="H632" s="282"/>
      <c r="I632" s="282"/>
      <c r="J632" s="282"/>
      <c r="K632" s="282"/>
      <c r="L632" s="282"/>
      <c r="M632" s="282"/>
      <c r="N632" s="282"/>
      <c r="O632" s="282"/>
      <c r="P632" s="282"/>
      <c r="Q632" s="282"/>
      <c r="R632" s="282"/>
      <c r="S632" s="282"/>
      <c r="T632" s="282"/>
      <c r="U632" s="282"/>
      <c r="V632" s="282"/>
      <c r="W632" s="282"/>
    </row>
    <row r="633" spans="1:23" ht="20">
      <c r="A633" s="282"/>
      <c r="B633" s="282"/>
      <c r="C633" s="282"/>
      <c r="D633" s="282"/>
      <c r="E633" s="282"/>
      <c r="F633" s="282"/>
      <c r="G633" s="282"/>
      <c r="H633" s="282"/>
      <c r="I633" s="282"/>
      <c r="J633" s="282"/>
      <c r="K633" s="282"/>
      <c r="L633" s="282"/>
      <c r="M633" s="282"/>
      <c r="N633" s="282"/>
      <c r="O633" s="282"/>
      <c r="P633" s="282"/>
      <c r="Q633" s="282"/>
      <c r="R633" s="282"/>
      <c r="S633" s="282"/>
      <c r="T633" s="282"/>
      <c r="U633" s="282"/>
      <c r="V633" s="282"/>
      <c r="W633" s="282"/>
    </row>
    <row r="634" spans="1:23" ht="20">
      <c r="A634" s="282"/>
      <c r="B634" s="282"/>
      <c r="C634" s="282"/>
      <c r="D634" s="282"/>
      <c r="E634" s="282"/>
      <c r="F634" s="282"/>
      <c r="G634" s="282"/>
      <c r="H634" s="282"/>
      <c r="I634" s="282"/>
      <c r="J634" s="282"/>
      <c r="K634" s="282"/>
      <c r="L634" s="282"/>
      <c r="M634" s="282"/>
      <c r="N634" s="282"/>
      <c r="O634" s="282"/>
      <c r="P634" s="282"/>
      <c r="Q634" s="282"/>
      <c r="R634" s="282"/>
      <c r="S634" s="282"/>
      <c r="T634" s="282"/>
      <c r="U634" s="282"/>
      <c r="V634" s="282"/>
      <c r="W634" s="282"/>
    </row>
    <row r="635" spans="1:23" ht="20">
      <c r="A635" s="282"/>
      <c r="B635" s="282"/>
      <c r="C635" s="282"/>
      <c r="D635" s="282"/>
      <c r="E635" s="282"/>
      <c r="F635" s="282"/>
      <c r="G635" s="282"/>
      <c r="H635" s="282"/>
      <c r="I635" s="282"/>
      <c r="J635" s="282"/>
      <c r="K635" s="282"/>
      <c r="L635" s="282"/>
      <c r="M635" s="282"/>
      <c r="N635" s="282"/>
      <c r="O635" s="282"/>
      <c r="P635" s="282"/>
      <c r="Q635" s="282"/>
      <c r="R635" s="282"/>
      <c r="S635" s="282"/>
      <c r="T635" s="282"/>
      <c r="U635" s="282"/>
      <c r="V635" s="282"/>
      <c r="W635" s="282"/>
    </row>
    <row r="636" spans="1:23" ht="20">
      <c r="A636" s="282"/>
      <c r="B636" s="282"/>
      <c r="C636" s="282"/>
      <c r="D636" s="282"/>
      <c r="E636" s="282"/>
      <c r="F636" s="282"/>
      <c r="G636" s="282"/>
      <c r="H636" s="282"/>
      <c r="I636" s="282"/>
      <c r="J636" s="282"/>
      <c r="K636" s="282"/>
      <c r="L636" s="282"/>
      <c r="M636" s="282"/>
      <c r="N636" s="282"/>
      <c r="O636" s="282"/>
      <c r="P636" s="282"/>
      <c r="Q636" s="282"/>
      <c r="R636" s="282"/>
      <c r="S636" s="282"/>
      <c r="T636" s="282"/>
      <c r="U636" s="282"/>
      <c r="V636" s="282"/>
      <c r="W636" s="282"/>
    </row>
    <row r="637" spans="1:23" ht="20">
      <c r="A637" s="282"/>
      <c r="B637" s="282"/>
      <c r="C637" s="282"/>
      <c r="D637" s="282"/>
      <c r="E637" s="282"/>
      <c r="F637" s="282"/>
      <c r="G637" s="282"/>
      <c r="H637" s="282"/>
      <c r="I637" s="282"/>
      <c r="J637" s="282"/>
      <c r="K637" s="282"/>
      <c r="L637" s="282"/>
      <c r="M637" s="282"/>
      <c r="N637" s="282"/>
      <c r="O637" s="282"/>
      <c r="P637" s="282"/>
      <c r="Q637" s="282"/>
      <c r="R637" s="282"/>
      <c r="S637" s="282"/>
      <c r="T637" s="282"/>
      <c r="U637" s="282"/>
      <c r="V637" s="282"/>
      <c r="W637" s="282"/>
    </row>
    <row r="638" spans="1:23" ht="20">
      <c r="A638" s="282"/>
      <c r="B638" s="282"/>
      <c r="C638" s="282"/>
      <c r="D638" s="282"/>
      <c r="E638" s="282"/>
      <c r="F638" s="282"/>
      <c r="G638" s="282"/>
      <c r="H638" s="282"/>
      <c r="I638" s="282"/>
      <c r="J638" s="282"/>
      <c r="K638" s="282"/>
      <c r="L638" s="282"/>
      <c r="M638" s="282"/>
      <c r="N638" s="282"/>
      <c r="O638" s="282"/>
      <c r="P638" s="282"/>
      <c r="Q638" s="282"/>
      <c r="R638" s="282"/>
      <c r="S638" s="282"/>
      <c r="T638" s="282"/>
      <c r="U638" s="282"/>
      <c r="V638" s="282"/>
      <c r="W638" s="282"/>
    </row>
    <row r="639" spans="1:23" ht="20">
      <c r="A639" s="282"/>
      <c r="B639" s="282"/>
      <c r="C639" s="282"/>
      <c r="D639" s="282"/>
      <c r="E639" s="282"/>
      <c r="F639" s="282"/>
      <c r="G639" s="282"/>
      <c r="H639" s="282"/>
      <c r="I639" s="282"/>
      <c r="J639" s="282"/>
      <c r="K639" s="282"/>
      <c r="L639" s="282"/>
      <c r="M639" s="282"/>
      <c r="N639" s="282"/>
      <c r="O639" s="282"/>
      <c r="P639" s="282"/>
      <c r="Q639" s="282"/>
      <c r="R639" s="282"/>
      <c r="S639" s="282"/>
      <c r="T639" s="282"/>
      <c r="U639" s="282"/>
      <c r="V639" s="282"/>
      <c r="W639" s="282"/>
    </row>
    <row r="640" spans="1:23" ht="20">
      <c r="A640" s="282"/>
      <c r="B640" s="282"/>
      <c r="C640" s="282"/>
      <c r="D640" s="282"/>
      <c r="E640" s="282"/>
      <c r="F640" s="282"/>
      <c r="G640" s="282"/>
      <c r="H640" s="282"/>
      <c r="I640" s="282"/>
      <c r="J640" s="282"/>
      <c r="K640" s="282"/>
      <c r="L640" s="282"/>
      <c r="M640" s="282"/>
      <c r="N640" s="282"/>
      <c r="O640" s="282"/>
      <c r="P640" s="282"/>
      <c r="Q640" s="282"/>
      <c r="R640" s="282"/>
      <c r="S640" s="282"/>
      <c r="T640" s="282"/>
      <c r="U640" s="282"/>
      <c r="V640" s="282"/>
      <c r="W640" s="282"/>
    </row>
    <row r="641" spans="1:23" ht="20">
      <c r="A641" s="282"/>
      <c r="B641" s="282"/>
      <c r="C641" s="282"/>
      <c r="D641" s="282"/>
      <c r="E641" s="282"/>
      <c r="F641" s="282"/>
      <c r="G641" s="282"/>
      <c r="H641" s="282"/>
      <c r="I641" s="282"/>
      <c r="J641" s="282"/>
      <c r="K641" s="282"/>
      <c r="L641" s="282"/>
      <c r="M641" s="282"/>
      <c r="N641" s="282"/>
      <c r="O641" s="282"/>
      <c r="P641" s="282"/>
      <c r="Q641" s="282"/>
      <c r="R641" s="282"/>
      <c r="S641" s="282"/>
      <c r="T641" s="282"/>
      <c r="U641" s="282"/>
      <c r="V641" s="282"/>
      <c r="W641" s="282"/>
    </row>
    <row r="642" spans="1:23" ht="20">
      <c r="A642" s="282"/>
      <c r="B642" s="282"/>
      <c r="C642" s="282"/>
      <c r="D642" s="282"/>
      <c r="E642" s="282"/>
      <c r="F642" s="282"/>
      <c r="G642" s="282"/>
      <c r="H642" s="282"/>
      <c r="I642" s="282"/>
      <c r="J642" s="282"/>
      <c r="K642" s="282"/>
      <c r="L642" s="282"/>
      <c r="M642" s="282"/>
      <c r="N642" s="282"/>
      <c r="O642" s="282"/>
      <c r="P642" s="282"/>
      <c r="Q642" s="282"/>
      <c r="R642" s="282"/>
      <c r="S642" s="282"/>
      <c r="T642" s="282"/>
      <c r="U642" s="282"/>
      <c r="V642" s="282"/>
      <c r="W642" s="282"/>
    </row>
    <row r="643" spans="1:23" ht="20">
      <c r="A643" s="282"/>
      <c r="B643" s="282"/>
      <c r="C643" s="282"/>
      <c r="D643" s="282"/>
      <c r="E643" s="282"/>
      <c r="F643" s="282"/>
      <c r="G643" s="282"/>
      <c r="H643" s="282"/>
      <c r="I643" s="282"/>
      <c r="J643" s="282"/>
      <c r="K643" s="282"/>
      <c r="L643" s="282"/>
      <c r="M643" s="282"/>
      <c r="N643" s="282"/>
      <c r="O643" s="282"/>
      <c r="P643" s="282"/>
      <c r="Q643" s="282"/>
      <c r="R643" s="282"/>
      <c r="S643" s="282"/>
      <c r="T643" s="282"/>
      <c r="U643" s="282"/>
      <c r="V643" s="282"/>
      <c r="W643" s="282"/>
    </row>
    <row r="644" spans="1:23" ht="20">
      <c r="A644" s="282"/>
      <c r="B644" s="282"/>
      <c r="C644" s="282"/>
      <c r="D644" s="282"/>
      <c r="E644" s="282"/>
      <c r="F644" s="282"/>
      <c r="G644" s="282"/>
      <c r="H644" s="282"/>
      <c r="I644" s="282"/>
      <c r="J644" s="282"/>
      <c r="K644" s="282"/>
      <c r="L644" s="282"/>
      <c r="M644" s="282"/>
      <c r="N644" s="282"/>
      <c r="O644" s="282"/>
      <c r="P644" s="282"/>
      <c r="Q644" s="282"/>
      <c r="R644" s="282"/>
      <c r="S644" s="282"/>
      <c r="T644" s="282"/>
      <c r="U644" s="282"/>
      <c r="V644" s="282"/>
      <c r="W644" s="282"/>
    </row>
    <row r="645" spans="1:23" ht="20">
      <c r="A645" s="282"/>
      <c r="B645" s="282"/>
      <c r="C645" s="282"/>
      <c r="D645" s="282"/>
      <c r="E645" s="282"/>
      <c r="F645" s="282"/>
      <c r="G645" s="282"/>
      <c r="H645" s="282"/>
      <c r="I645" s="282"/>
      <c r="J645" s="282"/>
      <c r="K645" s="282"/>
      <c r="L645" s="282"/>
      <c r="M645" s="282"/>
      <c r="N645" s="282"/>
      <c r="O645" s="282"/>
      <c r="P645" s="282"/>
      <c r="Q645" s="282"/>
      <c r="R645" s="282"/>
      <c r="S645" s="282"/>
      <c r="T645" s="282"/>
      <c r="U645" s="282"/>
      <c r="V645" s="282"/>
      <c r="W645" s="282"/>
    </row>
    <row r="646" spans="1:23" ht="20">
      <c r="A646" s="282"/>
      <c r="B646" s="282"/>
      <c r="C646" s="282"/>
      <c r="D646" s="282"/>
      <c r="E646" s="282"/>
      <c r="F646" s="282"/>
      <c r="G646" s="282"/>
      <c r="H646" s="282"/>
      <c r="I646" s="282"/>
      <c r="J646" s="282"/>
      <c r="K646" s="282"/>
      <c r="L646" s="282"/>
      <c r="M646" s="282"/>
      <c r="N646" s="282"/>
      <c r="O646" s="282"/>
      <c r="P646" s="282"/>
      <c r="Q646" s="282"/>
      <c r="R646" s="282"/>
      <c r="S646" s="282"/>
      <c r="T646" s="282"/>
      <c r="U646" s="282"/>
      <c r="V646" s="282"/>
      <c r="W646" s="282"/>
    </row>
    <row r="647" spans="1:23" ht="20">
      <c r="A647" s="282"/>
      <c r="B647" s="282"/>
      <c r="C647" s="282"/>
      <c r="D647" s="282"/>
      <c r="E647" s="282"/>
      <c r="F647" s="282"/>
      <c r="G647" s="282"/>
      <c r="H647" s="282"/>
      <c r="I647" s="282"/>
      <c r="J647" s="282"/>
      <c r="K647" s="282"/>
      <c r="L647" s="282"/>
      <c r="M647" s="282"/>
      <c r="N647" s="282"/>
      <c r="O647" s="282"/>
      <c r="P647" s="282"/>
      <c r="Q647" s="282"/>
      <c r="R647" s="282"/>
      <c r="S647" s="282"/>
      <c r="T647" s="282"/>
      <c r="U647" s="282"/>
      <c r="V647" s="282"/>
      <c r="W647" s="282"/>
    </row>
    <row r="648" spans="1:23" ht="20">
      <c r="A648" s="282"/>
      <c r="B648" s="282"/>
      <c r="C648" s="282"/>
      <c r="D648" s="282"/>
      <c r="E648" s="282"/>
      <c r="F648" s="282"/>
      <c r="G648" s="282"/>
      <c r="H648" s="282"/>
      <c r="I648" s="282"/>
      <c r="J648" s="282"/>
      <c r="K648" s="282"/>
      <c r="L648" s="282"/>
      <c r="M648" s="282"/>
      <c r="N648" s="282"/>
      <c r="O648" s="282"/>
      <c r="P648" s="282"/>
      <c r="Q648" s="282"/>
      <c r="R648" s="282"/>
      <c r="S648" s="282"/>
      <c r="T648" s="282"/>
      <c r="U648" s="282"/>
      <c r="V648" s="282"/>
      <c r="W648" s="282"/>
    </row>
    <row r="649" spans="1:23" ht="20">
      <c r="A649" s="282"/>
      <c r="B649" s="282"/>
      <c r="C649" s="282"/>
      <c r="D649" s="282"/>
      <c r="E649" s="282"/>
      <c r="F649" s="282"/>
      <c r="G649" s="282"/>
      <c r="H649" s="282"/>
      <c r="I649" s="282"/>
      <c r="J649" s="282"/>
      <c r="K649" s="282"/>
      <c r="L649" s="282"/>
      <c r="M649" s="282"/>
      <c r="N649" s="282"/>
      <c r="O649" s="282"/>
      <c r="P649" s="282"/>
      <c r="Q649" s="282"/>
      <c r="R649" s="282"/>
      <c r="S649" s="282"/>
      <c r="T649" s="282"/>
      <c r="U649" s="282"/>
      <c r="V649" s="282"/>
      <c r="W649" s="282"/>
    </row>
    <row r="650" spans="1:23" ht="20">
      <c r="A650" s="282"/>
      <c r="B650" s="282"/>
      <c r="C650" s="282"/>
      <c r="D650" s="282"/>
      <c r="E650" s="282"/>
      <c r="F650" s="282"/>
      <c r="G650" s="282"/>
      <c r="H650" s="282"/>
      <c r="I650" s="282"/>
      <c r="J650" s="282"/>
      <c r="K650" s="282"/>
      <c r="L650" s="282"/>
      <c r="M650" s="282"/>
      <c r="N650" s="282"/>
      <c r="O650" s="282"/>
      <c r="P650" s="282"/>
      <c r="Q650" s="282"/>
      <c r="R650" s="282"/>
      <c r="S650" s="282"/>
      <c r="T650" s="282"/>
      <c r="U650" s="282"/>
      <c r="V650" s="282"/>
      <c r="W650" s="282"/>
    </row>
    <row r="651" spans="1:23" ht="20">
      <c r="A651" s="282"/>
      <c r="B651" s="282"/>
      <c r="C651" s="282"/>
      <c r="D651" s="282"/>
      <c r="E651" s="282"/>
      <c r="F651" s="282"/>
      <c r="G651" s="282"/>
      <c r="H651" s="282"/>
      <c r="I651" s="282"/>
      <c r="J651" s="282"/>
      <c r="K651" s="282"/>
      <c r="L651" s="282"/>
      <c r="M651" s="282"/>
      <c r="N651" s="282"/>
      <c r="O651" s="282"/>
      <c r="P651" s="282"/>
      <c r="Q651" s="282"/>
      <c r="R651" s="282"/>
      <c r="S651" s="282"/>
      <c r="T651" s="282"/>
      <c r="U651" s="282"/>
      <c r="V651" s="282"/>
      <c r="W651" s="282"/>
    </row>
    <row r="652" spans="1:23" ht="20">
      <c r="A652" s="282"/>
      <c r="B652" s="282"/>
      <c r="C652" s="282"/>
      <c r="D652" s="282"/>
      <c r="E652" s="282"/>
      <c r="F652" s="282"/>
      <c r="G652" s="282"/>
      <c r="H652" s="282"/>
      <c r="I652" s="282"/>
      <c r="J652" s="282"/>
      <c r="K652" s="282"/>
      <c r="L652" s="282"/>
      <c r="M652" s="282"/>
      <c r="N652" s="282"/>
      <c r="O652" s="282"/>
      <c r="P652" s="282"/>
      <c r="Q652" s="282"/>
      <c r="R652" s="282"/>
      <c r="S652" s="282"/>
      <c r="T652" s="282"/>
      <c r="U652" s="282"/>
      <c r="V652" s="282"/>
      <c r="W652" s="282"/>
    </row>
    <row r="653" spans="1:23" ht="20">
      <c r="A653" s="282"/>
      <c r="B653" s="282"/>
      <c r="C653" s="282"/>
      <c r="D653" s="282"/>
      <c r="E653" s="282"/>
      <c r="F653" s="282"/>
      <c r="G653" s="282"/>
      <c r="H653" s="282"/>
      <c r="I653" s="282"/>
      <c r="J653" s="282"/>
      <c r="K653" s="282"/>
      <c r="L653" s="282"/>
      <c r="M653" s="282"/>
      <c r="N653" s="282"/>
      <c r="O653" s="282"/>
      <c r="P653" s="282"/>
      <c r="Q653" s="282"/>
      <c r="R653" s="282"/>
      <c r="S653" s="282"/>
      <c r="T653" s="282"/>
      <c r="U653" s="282"/>
      <c r="V653" s="282"/>
      <c r="W653" s="282"/>
    </row>
    <row r="654" spans="1:23" ht="20">
      <c r="A654" s="282"/>
      <c r="B654" s="282"/>
      <c r="C654" s="282"/>
      <c r="D654" s="282"/>
      <c r="E654" s="282"/>
      <c r="F654" s="282"/>
      <c r="G654" s="282"/>
      <c r="H654" s="282"/>
      <c r="I654" s="282"/>
      <c r="J654" s="282"/>
      <c r="K654" s="282"/>
      <c r="L654" s="282"/>
      <c r="M654" s="282"/>
      <c r="N654" s="282"/>
      <c r="O654" s="282"/>
      <c r="P654" s="282"/>
      <c r="Q654" s="282"/>
      <c r="R654" s="282"/>
      <c r="S654" s="282"/>
      <c r="T654" s="282"/>
      <c r="U654" s="282"/>
      <c r="V654" s="282"/>
      <c r="W654" s="282"/>
    </row>
    <row r="655" spans="1:23" ht="20">
      <c r="A655" s="282"/>
      <c r="B655" s="282"/>
      <c r="C655" s="282"/>
      <c r="D655" s="282"/>
      <c r="E655" s="282"/>
      <c r="F655" s="282"/>
      <c r="G655" s="282"/>
      <c r="H655" s="282"/>
      <c r="I655" s="282"/>
      <c r="J655" s="282"/>
      <c r="K655" s="282"/>
      <c r="L655" s="282"/>
      <c r="M655" s="282"/>
      <c r="N655" s="282"/>
      <c r="O655" s="282"/>
      <c r="P655" s="282"/>
      <c r="Q655" s="282"/>
      <c r="R655" s="282"/>
      <c r="S655" s="282"/>
      <c r="T655" s="282"/>
      <c r="U655" s="282"/>
      <c r="V655" s="282"/>
      <c r="W655" s="282"/>
    </row>
    <row r="656" spans="1:23" ht="20">
      <c r="A656" s="282"/>
      <c r="B656" s="282"/>
      <c r="C656" s="282"/>
      <c r="D656" s="282"/>
      <c r="E656" s="282"/>
      <c r="F656" s="282"/>
      <c r="G656" s="282"/>
      <c r="H656" s="282"/>
      <c r="I656" s="282"/>
      <c r="J656" s="282"/>
      <c r="K656" s="282"/>
      <c r="L656" s="282"/>
      <c r="M656" s="282"/>
      <c r="N656" s="282"/>
      <c r="O656" s="282"/>
      <c r="P656" s="282"/>
      <c r="Q656" s="282"/>
      <c r="R656" s="282"/>
      <c r="S656" s="282"/>
      <c r="T656" s="282"/>
      <c r="U656" s="282"/>
      <c r="V656" s="282"/>
      <c r="W656" s="282"/>
    </row>
    <row r="657" spans="1:23" ht="20">
      <c r="A657" s="282"/>
      <c r="B657" s="282"/>
      <c r="C657" s="282"/>
      <c r="D657" s="282"/>
      <c r="E657" s="282"/>
      <c r="F657" s="282"/>
      <c r="G657" s="282"/>
      <c r="H657" s="282"/>
      <c r="I657" s="282"/>
      <c r="J657" s="282"/>
      <c r="K657" s="282"/>
      <c r="L657" s="282"/>
      <c r="M657" s="282"/>
      <c r="N657" s="282"/>
      <c r="O657" s="282"/>
      <c r="P657" s="282"/>
      <c r="Q657" s="282"/>
      <c r="R657" s="282"/>
      <c r="S657" s="282"/>
      <c r="T657" s="282"/>
      <c r="U657" s="282"/>
      <c r="V657" s="282"/>
      <c r="W657" s="282"/>
    </row>
    <row r="658" spans="1:23" ht="20">
      <c r="A658" s="282"/>
      <c r="B658" s="282"/>
      <c r="C658" s="282"/>
      <c r="D658" s="282"/>
      <c r="E658" s="282"/>
      <c r="F658" s="282"/>
      <c r="G658" s="282"/>
      <c r="H658" s="282"/>
      <c r="I658" s="282"/>
      <c r="J658" s="282"/>
      <c r="K658" s="282"/>
      <c r="L658" s="282"/>
      <c r="M658" s="282"/>
      <c r="N658" s="282"/>
      <c r="O658" s="282"/>
      <c r="P658" s="282"/>
      <c r="Q658" s="282"/>
      <c r="R658" s="282"/>
      <c r="S658" s="282"/>
      <c r="T658" s="282"/>
      <c r="U658" s="282"/>
      <c r="V658" s="282"/>
      <c r="W658" s="282"/>
    </row>
    <row r="659" spans="1:23" ht="20">
      <c r="A659" s="282"/>
      <c r="B659" s="282"/>
      <c r="C659" s="282"/>
      <c r="D659" s="282"/>
      <c r="E659" s="282"/>
      <c r="F659" s="282"/>
      <c r="G659" s="282"/>
      <c r="H659" s="282"/>
      <c r="I659" s="282"/>
      <c r="J659" s="282"/>
      <c r="K659" s="282"/>
      <c r="L659" s="282"/>
      <c r="M659" s="282"/>
      <c r="N659" s="282"/>
      <c r="O659" s="282"/>
      <c r="P659" s="282"/>
      <c r="Q659" s="282"/>
      <c r="R659" s="282"/>
      <c r="S659" s="282"/>
      <c r="T659" s="282"/>
      <c r="U659" s="282"/>
      <c r="V659" s="282"/>
      <c r="W659" s="282"/>
    </row>
    <row r="660" spans="1:23" ht="20">
      <c r="A660" s="282"/>
      <c r="B660" s="282"/>
      <c r="C660" s="282"/>
      <c r="D660" s="282"/>
      <c r="E660" s="282"/>
      <c r="F660" s="282"/>
      <c r="G660" s="282"/>
      <c r="H660" s="282"/>
      <c r="I660" s="282"/>
      <c r="J660" s="282"/>
      <c r="K660" s="282"/>
      <c r="L660" s="282"/>
      <c r="M660" s="282"/>
      <c r="N660" s="282"/>
      <c r="O660" s="282"/>
      <c r="P660" s="282"/>
      <c r="Q660" s="282"/>
      <c r="R660" s="282"/>
      <c r="S660" s="282"/>
      <c r="T660" s="282"/>
      <c r="U660" s="282"/>
      <c r="V660" s="282"/>
      <c r="W660" s="282"/>
    </row>
    <row r="661" spans="1:23" ht="20">
      <c r="A661" s="282"/>
      <c r="B661" s="282"/>
      <c r="C661" s="282"/>
      <c r="D661" s="282"/>
      <c r="E661" s="282"/>
      <c r="F661" s="282"/>
      <c r="G661" s="282"/>
      <c r="H661" s="282"/>
      <c r="I661" s="282"/>
      <c r="J661" s="282"/>
      <c r="K661" s="282"/>
      <c r="L661" s="282"/>
      <c r="M661" s="282"/>
      <c r="N661" s="282"/>
      <c r="O661" s="282"/>
      <c r="P661" s="282"/>
      <c r="Q661" s="282"/>
      <c r="R661" s="282"/>
      <c r="S661" s="282"/>
      <c r="T661" s="282"/>
      <c r="U661" s="282"/>
      <c r="V661" s="282"/>
      <c r="W661" s="282"/>
    </row>
    <row r="662" spans="1:23" ht="20">
      <c r="A662" s="282"/>
      <c r="B662" s="282"/>
      <c r="C662" s="282"/>
      <c r="D662" s="282"/>
      <c r="E662" s="282"/>
      <c r="F662" s="282"/>
      <c r="G662" s="282"/>
      <c r="H662" s="282"/>
      <c r="I662" s="282"/>
      <c r="J662" s="282"/>
      <c r="K662" s="282"/>
      <c r="L662" s="282"/>
      <c r="M662" s="282"/>
      <c r="N662" s="282"/>
      <c r="O662" s="282"/>
      <c r="P662" s="282"/>
      <c r="Q662" s="282"/>
      <c r="R662" s="282"/>
      <c r="S662" s="282"/>
      <c r="T662" s="282"/>
      <c r="U662" s="282"/>
      <c r="V662" s="282"/>
      <c r="W662" s="282"/>
    </row>
    <row r="663" spans="1:23" ht="20">
      <c r="A663" s="282"/>
      <c r="B663" s="282"/>
      <c r="C663" s="282"/>
      <c r="D663" s="282"/>
      <c r="E663" s="282"/>
      <c r="F663" s="282"/>
      <c r="G663" s="282"/>
      <c r="H663" s="282"/>
      <c r="I663" s="282"/>
      <c r="J663" s="282"/>
      <c r="K663" s="282"/>
      <c r="L663" s="282"/>
      <c r="M663" s="282"/>
      <c r="N663" s="282"/>
      <c r="O663" s="282"/>
      <c r="P663" s="282"/>
      <c r="Q663" s="282"/>
      <c r="R663" s="282"/>
      <c r="S663" s="282"/>
      <c r="T663" s="282"/>
      <c r="U663" s="282"/>
      <c r="V663" s="282"/>
      <c r="W663" s="282"/>
    </row>
    <row r="664" spans="1:23" ht="20">
      <c r="A664" s="282"/>
      <c r="B664" s="282"/>
      <c r="C664" s="282"/>
      <c r="D664" s="282"/>
      <c r="E664" s="282"/>
      <c r="F664" s="282"/>
      <c r="G664" s="282"/>
      <c r="H664" s="282"/>
      <c r="I664" s="282"/>
      <c r="J664" s="282"/>
      <c r="K664" s="282"/>
      <c r="L664" s="282"/>
      <c r="M664" s="282"/>
      <c r="N664" s="282"/>
      <c r="O664" s="282"/>
      <c r="P664" s="282"/>
      <c r="Q664" s="282"/>
      <c r="R664" s="282"/>
      <c r="S664" s="282"/>
      <c r="T664" s="282"/>
      <c r="U664" s="282"/>
      <c r="V664" s="282"/>
      <c r="W664" s="282"/>
    </row>
    <row r="665" spans="1:23" ht="20">
      <c r="A665" s="282"/>
      <c r="B665" s="282"/>
      <c r="C665" s="282"/>
      <c r="D665" s="282"/>
      <c r="E665" s="282"/>
      <c r="F665" s="282"/>
      <c r="G665" s="282"/>
      <c r="H665" s="282"/>
      <c r="I665" s="282"/>
      <c r="J665" s="282"/>
      <c r="K665" s="282"/>
      <c r="L665" s="282"/>
      <c r="M665" s="282"/>
      <c r="N665" s="282"/>
      <c r="O665" s="282"/>
      <c r="P665" s="282"/>
      <c r="Q665" s="282"/>
      <c r="R665" s="282"/>
      <c r="S665" s="282"/>
      <c r="T665" s="282"/>
      <c r="U665" s="282"/>
      <c r="V665" s="282"/>
      <c r="W665" s="282"/>
    </row>
    <row r="666" spans="1:23" ht="20">
      <c r="A666" s="282"/>
      <c r="B666" s="282"/>
      <c r="C666" s="282"/>
      <c r="D666" s="282"/>
      <c r="E666" s="282"/>
      <c r="F666" s="282"/>
      <c r="G666" s="282"/>
      <c r="H666" s="282"/>
      <c r="I666" s="282"/>
      <c r="J666" s="282"/>
      <c r="K666" s="282"/>
      <c r="L666" s="282"/>
      <c r="M666" s="282"/>
      <c r="N666" s="282"/>
      <c r="O666" s="282"/>
      <c r="P666" s="282"/>
      <c r="Q666" s="282"/>
      <c r="R666" s="282"/>
      <c r="S666" s="282"/>
      <c r="T666" s="282"/>
      <c r="U666" s="282"/>
      <c r="V666" s="282"/>
      <c r="W666" s="282"/>
    </row>
    <row r="667" spans="1:23" ht="20">
      <c r="A667" s="282"/>
      <c r="B667" s="282"/>
      <c r="C667" s="282"/>
      <c r="D667" s="282"/>
      <c r="E667" s="282"/>
      <c r="F667" s="282"/>
      <c r="G667" s="282"/>
      <c r="H667" s="282"/>
      <c r="I667" s="282"/>
      <c r="J667" s="282"/>
      <c r="K667" s="282"/>
      <c r="L667" s="282"/>
      <c r="M667" s="282"/>
      <c r="N667" s="282"/>
      <c r="O667" s="282"/>
      <c r="P667" s="282"/>
      <c r="Q667" s="282"/>
      <c r="R667" s="282"/>
      <c r="S667" s="282"/>
      <c r="T667" s="282"/>
      <c r="U667" s="282"/>
      <c r="V667" s="282"/>
      <c r="W667" s="282"/>
    </row>
    <row r="668" spans="1:23" ht="20">
      <c r="A668" s="282"/>
      <c r="B668" s="282"/>
      <c r="C668" s="282"/>
      <c r="D668" s="282"/>
      <c r="E668" s="282"/>
      <c r="F668" s="282"/>
      <c r="G668" s="282"/>
      <c r="H668" s="282"/>
      <c r="I668" s="282"/>
      <c r="J668" s="282"/>
      <c r="K668" s="282"/>
      <c r="L668" s="282"/>
      <c r="M668" s="282"/>
      <c r="N668" s="282"/>
      <c r="O668" s="282"/>
      <c r="P668" s="282"/>
      <c r="Q668" s="282"/>
      <c r="R668" s="282"/>
      <c r="S668" s="282"/>
      <c r="T668" s="282"/>
      <c r="U668" s="282"/>
      <c r="V668" s="282"/>
      <c r="W668" s="282"/>
    </row>
    <row r="669" spans="1:23" ht="20">
      <c r="A669" s="282"/>
      <c r="B669" s="282"/>
      <c r="C669" s="282"/>
      <c r="D669" s="282"/>
      <c r="E669" s="282"/>
      <c r="F669" s="282"/>
      <c r="G669" s="282"/>
      <c r="H669" s="282"/>
      <c r="I669" s="282"/>
      <c r="J669" s="282"/>
      <c r="K669" s="282"/>
      <c r="L669" s="282"/>
      <c r="M669" s="282"/>
      <c r="N669" s="282"/>
      <c r="O669" s="282"/>
      <c r="P669" s="282"/>
      <c r="Q669" s="282"/>
      <c r="R669" s="282"/>
      <c r="S669" s="282"/>
      <c r="T669" s="282"/>
      <c r="U669" s="282"/>
      <c r="V669" s="282"/>
      <c r="W669" s="282"/>
    </row>
    <row r="670" spans="1:23" ht="20">
      <c r="A670" s="282"/>
      <c r="B670" s="282"/>
      <c r="C670" s="282"/>
      <c r="D670" s="282"/>
      <c r="E670" s="282"/>
      <c r="F670" s="282"/>
      <c r="G670" s="282"/>
      <c r="H670" s="282"/>
      <c r="I670" s="282"/>
      <c r="J670" s="282"/>
      <c r="K670" s="282"/>
      <c r="L670" s="282"/>
      <c r="M670" s="282"/>
      <c r="N670" s="282"/>
      <c r="O670" s="282"/>
      <c r="P670" s="282"/>
      <c r="Q670" s="282"/>
      <c r="R670" s="282"/>
      <c r="S670" s="282"/>
      <c r="T670" s="282"/>
      <c r="U670" s="282"/>
      <c r="V670" s="282"/>
      <c r="W670" s="282"/>
    </row>
    <row r="671" spans="1:23" ht="20">
      <c r="A671" s="282"/>
      <c r="B671" s="282"/>
      <c r="C671" s="282"/>
      <c r="D671" s="282"/>
      <c r="E671" s="282"/>
      <c r="F671" s="282"/>
      <c r="G671" s="282"/>
      <c r="H671" s="282"/>
      <c r="I671" s="282"/>
      <c r="J671" s="282"/>
      <c r="K671" s="282"/>
      <c r="L671" s="282"/>
      <c r="M671" s="282"/>
      <c r="N671" s="282"/>
      <c r="O671" s="282"/>
      <c r="P671" s="282"/>
      <c r="Q671" s="282"/>
      <c r="R671" s="282"/>
      <c r="S671" s="282"/>
      <c r="T671" s="282"/>
      <c r="U671" s="282"/>
      <c r="V671" s="282"/>
      <c r="W671" s="282"/>
    </row>
    <row r="672" spans="1:23" ht="20">
      <c r="A672" s="282"/>
      <c r="B672" s="282"/>
      <c r="C672" s="282"/>
      <c r="D672" s="282"/>
      <c r="E672" s="282"/>
      <c r="F672" s="282"/>
      <c r="G672" s="282"/>
      <c r="H672" s="282"/>
      <c r="I672" s="282"/>
      <c r="J672" s="282"/>
      <c r="K672" s="282"/>
      <c r="L672" s="282"/>
      <c r="M672" s="282"/>
      <c r="N672" s="282"/>
      <c r="O672" s="282"/>
      <c r="P672" s="282"/>
      <c r="Q672" s="282"/>
      <c r="R672" s="282"/>
      <c r="S672" s="282"/>
      <c r="T672" s="282"/>
      <c r="U672" s="282"/>
      <c r="V672" s="282"/>
      <c r="W672" s="282"/>
    </row>
    <row r="673" spans="1:23" ht="20">
      <c r="A673" s="282"/>
      <c r="B673" s="282"/>
      <c r="C673" s="282"/>
      <c r="D673" s="282"/>
      <c r="E673" s="282"/>
      <c r="F673" s="282"/>
      <c r="G673" s="282"/>
      <c r="H673" s="282"/>
      <c r="I673" s="282"/>
      <c r="J673" s="282"/>
      <c r="K673" s="282"/>
      <c r="L673" s="282"/>
      <c r="M673" s="282"/>
      <c r="N673" s="282"/>
      <c r="O673" s="282"/>
      <c r="P673" s="282"/>
      <c r="Q673" s="282"/>
      <c r="R673" s="282"/>
      <c r="S673" s="282"/>
      <c r="T673" s="282"/>
      <c r="U673" s="282"/>
      <c r="V673" s="282"/>
      <c r="W673" s="282"/>
    </row>
    <row r="674" spans="1:23" ht="20">
      <c r="A674" s="282"/>
      <c r="B674" s="282"/>
      <c r="C674" s="282"/>
      <c r="D674" s="282"/>
      <c r="E674" s="282"/>
      <c r="F674" s="282"/>
      <c r="G674" s="282"/>
      <c r="H674" s="282"/>
      <c r="I674" s="282"/>
      <c r="J674" s="282"/>
      <c r="K674" s="282"/>
      <c r="L674" s="282"/>
      <c r="M674" s="282"/>
      <c r="N674" s="282"/>
      <c r="O674" s="282"/>
      <c r="P674" s="282"/>
      <c r="Q674" s="282"/>
      <c r="R674" s="282"/>
      <c r="S674" s="282"/>
      <c r="T674" s="282"/>
      <c r="U674" s="282"/>
      <c r="V674" s="282"/>
      <c r="W674" s="282"/>
    </row>
    <row r="675" spans="1:23" ht="20">
      <c r="A675" s="282"/>
      <c r="B675" s="282"/>
      <c r="C675" s="282"/>
      <c r="D675" s="282"/>
      <c r="E675" s="282"/>
      <c r="F675" s="282"/>
      <c r="G675" s="282"/>
      <c r="H675" s="282"/>
      <c r="I675" s="282"/>
      <c r="J675" s="282"/>
      <c r="K675" s="282"/>
      <c r="L675" s="282"/>
      <c r="M675" s="282"/>
      <c r="N675" s="282"/>
      <c r="O675" s="282"/>
      <c r="P675" s="282"/>
      <c r="Q675" s="282"/>
      <c r="R675" s="282"/>
      <c r="S675" s="282"/>
      <c r="T675" s="282"/>
      <c r="U675" s="282"/>
      <c r="V675" s="282"/>
      <c r="W675" s="282"/>
    </row>
    <row r="676" spans="1:23" ht="20">
      <c r="A676" s="282"/>
      <c r="B676" s="282"/>
      <c r="C676" s="282"/>
      <c r="D676" s="282"/>
      <c r="E676" s="282"/>
      <c r="F676" s="282"/>
      <c r="G676" s="282"/>
      <c r="H676" s="282"/>
      <c r="I676" s="282"/>
      <c r="J676" s="282"/>
      <c r="K676" s="282"/>
      <c r="L676" s="282"/>
      <c r="M676" s="282"/>
      <c r="N676" s="282"/>
      <c r="O676" s="282"/>
      <c r="P676" s="282"/>
      <c r="Q676" s="282"/>
      <c r="R676" s="282"/>
      <c r="S676" s="282"/>
      <c r="T676" s="282"/>
      <c r="U676" s="282"/>
      <c r="V676" s="282"/>
      <c r="W676" s="282"/>
    </row>
    <row r="677" spans="1:23" ht="20">
      <c r="A677" s="282"/>
      <c r="B677" s="282"/>
      <c r="C677" s="282"/>
      <c r="D677" s="282"/>
      <c r="E677" s="282"/>
      <c r="F677" s="282"/>
      <c r="G677" s="282"/>
      <c r="H677" s="282"/>
      <c r="I677" s="282"/>
      <c r="J677" s="282"/>
      <c r="K677" s="282"/>
      <c r="L677" s="282"/>
      <c r="M677" s="282"/>
      <c r="N677" s="282"/>
      <c r="O677" s="282"/>
      <c r="P677" s="282"/>
      <c r="Q677" s="282"/>
      <c r="R677" s="282"/>
      <c r="S677" s="282"/>
      <c r="T677" s="282"/>
      <c r="U677" s="282"/>
      <c r="V677" s="282"/>
      <c r="W677" s="282"/>
    </row>
    <row r="678" spans="1:23" ht="20">
      <c r="A678" s="282"/>
      <c r="B678" s="282"/>
      <c r="C678" s="282"/>
      <c r="D678" s="282"/>
      <c r="E678" s="282"/>
      <c r="F678" s="282"/>
      <c r="G678" s="282"/>
      <c r="H678" s="282"/>
      <c r="I678" s="282"/>
      <c r="J678" s="282"/>
      <c r="K678" s="282"/>
      <c r="L678" s="282"/>
      <c r="M678" s="282"/>
      <c r="N678" s="282"/>
      <c r="O678" s="282"/>
      <c r="P678" s="282"/>
      <c r="Q678" s="282"/>
      <c r="R678" s="282"/>
      <c r="S678" s="282"/>
      <c r="T678" s="282"/>
      <c r="U678" s="282"/>
      <c r="V678" s="282"/>
      <c r="W678" s="282"/>
    </row>
    <row r="679" spans="1:23" ht="20">
      <c r="A679" s="282"/>
      <c r="B679" s="282"/>
      <c r="C679" s="282"/>
      <c r="D679" s="282"/>
      <c r="E679" s="282"/>
      <c r="F679" s="282"/>
      <c r="G679" s="282"/>
      <c r="H679" s="282"/>
      <c r="I679" s="282"/>
      <c r="J679" s="282"/>
      <c r="K679" s="282"/>
      <c r="L679" s="282"/>
      <c r="M679" s="282"/>
      <c r="N679" s="282"/>
      <c r="O679" s="282"/>
      <c r="P679" s="282"/>
      <c r="Q679" s="282"/>
      <c r="R679" s="282"/>
      <c r="S679" s="282"/>
      <c r="T679" s="282"/>
      <c r="U679" s="282"/>
      <c r="V679" s="282"/>
      <c r="W679" s="282"/>
    </row>
    <row r="680" spans="1:23" ht="20">
      <c r="A680" s="282"/>
      <c r="B680" s="282"/>
      <c r="C680" s="282"/>
      <c r="D680" s="282"/>
      <c r="E680" s="282"/>
      <c r="F680" s="282"/>
      <c r="G680" s="282"/>
      <c r="H680" s="282"/>
      <c r="I680" s="282"/>
      <c r="J680" s="282"/>
      <c r="K680" s="282"/>
      <c r="L680" s="282"/>
      <c r="M680" s="282"/>
      <c r="N680" s="282"/>
      <c r="O680" s="282"/>
      <c r="P680" s="282"/>
      <c r="Q680" s="282"/>
      <c r="R680" s="282"/>
      <c r="S680" s="282"/>
      <c r="T680" s="282"/>
      <c r="U680" s="282"/>
      <c r="V680" s="282"/>
      <c r="W680" s="282"/>
    </row>
    <row r="681" spans="1:23" ht="20">
      <c r="A681" s="282"/>
      <c r="B681" s="282"/>
      <c r="C681" s="282"/>
      <c r="D681" s="282"/>
      <c r="E681" s="282"/>
      <c r="F681" s="282"/>
      <c r="G681" s="282"/>
      <c r="H681" s="282"/>
      <c r="I681" s="282"/>
      <c r="J681" s="282"/>
      <c r="K681" s="282"/>
      <c r="L681" s="282"/>
      <c r="M681" s="282"/>
      <c r="N681" s="282"/>
      <c r="O681" s="282"/>
      <c r="P681" s="282"/>
      <c r="Q681" s="282"/>
      <c r="R681" s="282"/>
      <c r="S681" s="282"/>
      <c r="T681" s="282"/>
      <c r="U681" s="282"/>
      <c r="V681" s="282"/>
      <c r="W681" s="282"/>
    </row>
    <row r="682" spans="1:23" ht="20">
      <c r="A682" s="282"/>
      <c r="B682" s="282"/>
      <c r="C682" s="282"/>
      <c r="D682" s="282"/>
      <c r="E682" s="282"/>
      <c r="F682" s="282"/>
      <c r="G682" s="282"/>
      <c r="H682" s="282"/>
      <c r="I682" s="282"/>
      <c r="J682" s="282"/>
      <c r="K682" s="282"/>
      <c r="L682" s="282"/>
      <c r="M682" s="282"/>
      <c r="N682" s="282"/>
      <c r="O682" s="282"/>
      <c r="P682" s="282"/>
      <c r="Q682" s="282"/>
      <c r="R682" s="282"/>
      <c r="S682" s="282"/>
      <c r="T682" s="282"/>
      <c r="U682" s="282"/>
      <c r="V682" s="282"/>
      <c r="W682" s="282"/>
    </row>
    <row r="683" spans="1:23" ht="20">
      <c r="A683" s="282"/>
      <c r="B683" s="282"/>
      <c r="C683" s="282"/>
      <c r="D683" s="282"/>
      <c r="E683" s="282"/>
      <c r="F683" s="282"/>
      <c r="G683" s="282"/>
      <c r="H683" s="282"/>
      <c r="I683" s="282"/>
      <c r="J683" s="282"/>
      <c r="K683" s="282"/>
      <c r="L683" s="282"/>
      <c r="M683" s="282"/>
      <c r="N683" s="282"/>
      <c r="O683" s="282"/>
      <c r="P683" s="282"/>
      <c r="Q683" s="282"/>
      <c r="R683" s="282"/>
      <c r="S683" s="282"/>
      <c r="T683" s="282"/>
      <c r="U683" s="282"/>
      <c r="V683" s="282"/>
      <c r="W683" s="282"/>
    </row>
    <row r="684" spans="1:23" ht="20">
      <c r="A684" s="282"/>
      <c r="B684" s="282"/>
      <c r="C684" s="282"/>
      <c r="D684" s="282"/>
      <c r="E684" s="282"/>
      <c r="F684" s="282"/>
      <c r="G684" s="282"/>
      <c r="H684" s="282"/>
      <c r="I684" s="282"/>
      <c r="J684" s="282"/>
      <c r="K684" s="282"/>
      <c r="L684" s="282"/>
      <c r="M684" s="282"/>
      <c r="N684" s="282"/>
      <c r="O684" s="282"/>
      <c r="P684" s="282"/>
      <c r="Q684" s="282"/>
      <c r="R684" s="282"/>
      <c r="S684" s="282"/>
      <c r="T684" s="282"/>
      <c r="U684" s="282"/>
      <c r="V684" s="282"/>
      <c r="W684" s="282"/>
    </row>
    <row r="685" spans="1:23" ht="20">
      <c r="A685" s="282"/>
      <c r="B685" s="282"/>
      <c r="C685" s="282"/>
      <c r="D685" s="282"/>
      <c r="E685" s="282"/>
      <c r="F685" s="282"/>
      <c r="G685" s="282"/>
      <c r="H685" s="282"/>
      <c r="I685" s="282"/>
      <c r="J685" s="282"/>
      <c r="K685" s="282"/>
      <c r="L685" s="282"/>
      <c r="M685" s="282"/>
      <c r="N685" s="282"/>
      <c r="O685" s="282"/>
      <c r="P685" s="282"/>
      <c r="Q685" s="282"/>
      <c r="R685" s="282"/>
      <c r="S685" s="282"/>
      <c r="T685" s="282"/>
      <c r="U685" s="282"/>
      <c r="V685" s="282"/>
      <c r="W685" s="282"/>
    </row>
    <row r="686" spans="1:23" ht="20">
      <c r="A686" s="282"/>
      <c r="B686" s="282"/>
      <c r="C686" s="282"/>
      <c r="D686" s="282"/>
      <c r="E686" s="282"/>
      <c r="F686" s="282"/>
      <c r="G686" s="282"/>
      <c r="H686" s="282"/>
      <c r="I686" s="282"/>
      <c r="J686" s="282"/>
      <c r="K686" s="282"/>
      <c r="L686" s="282"/>
      <c r="M686" s="282"/>
      <c r="N686" s="282"/>
      <c r="O686" s="282"/>
      <c r="P686" s="282"/>
      <c r="Q686" s="282"/>
      <c r="R686" s="282"/>
      <c r="S686" s="282"/>
      <c r="T686" s="282"/>
      <c r="U686" s="282"/>
      <c r="V686" s="282"/>
      <c r="W686" s="282"/>
    </row>
    <row r="687" spans="1:23" ht="20">
      <c r="A687" s="282"/>
      <c r="B687" s="282"/>
      <c r="C687" s="282"/>
      <c r="D687" s="282"/>
      <c r="E687" s="282"/>
      <c r="F687" s="282"/>
      <c r="G687" s="282"/>
      <c r="H687" s="282"/>
      <c r="I687" s="282"/>
      <c r="J687" s="282"/>
      <c r="K687" s="282"/>
      <c r="L687" s="282"/>
      <c r="M687" s="282"/>
      <c r="N687" s="282"/>
      <c r="O687" s="282"/>
      <c r="P687" s="282"/>
      <c r="Q687" s="282"/>
      <c r="R687" s="282"/>
      <c r="S687" s="282"/>
      <c r="T687" s="282"/>
      <c r="U687" s="282"/>
      <c r="V687" s="282"/>
      <c r="W687" s="282"/>
    </row>
    <row r="688" spans="1:23" ht="20">
      <c r="A688" s="282"/>
      <c r="B688" s="282"/>
      <c r="C688" s="282"/>
      <c r="D688" s="282"/>
      <c r="E688" s="282"/>
      <c r="F688" s="282"/>
      <c r="G688" s="282"/>
      <c r="H688" s="282"/>
      <c r="I688" s="282"/>
      <c r="J688" s="282"/>
      <c r="K688" s="282"/>
      <c r="L688" s="282"/>
      <c r="M688" s="282"/>
      <c r="N688" s="282"/>
      <c r="O688" s="282"/>
      <c r="P688" s="282"/>
      <c r="Q688" s="282"/>
      <c r="R688" s="282"/>
      <c r="S688" s="282"/>
      <c r="T688" s="282"/>
      <c r="U688" s="282"/>
      <c r="V688" s="282"/>
      <c r="W688" s="282"/>
    </row>
    <row r="689" spans="1:23" ht="20">
      <c r="A689" s="282"/>
      <c r="B689" s="282"/>
      <c r="C689" s="282"/>
      <c r="D689" s="282"/>
      <c r="E689" s="282"/>
      <c r="F689" s="282"/>
      <c r="G689" s="282"/>
      <c r="H689" s="282"/>
      <c r="I689" s="282"/>
      <c r="J689" s="282"/>
      <c r="K689" s="282"/>
      <c r="L689" s="282"/>
      <c r="M689" s="282"/>
      <c r="N689" s="282"/>
      <c r="O689" s="282"/>
      <c r="P689" s="282"/>
      <c r="Q689" s="282"/>
      <c r="R689" s="282"/>
      <c r="S689" s="282"/>
      <c r="T689" s="282"/>
      <c r="U689" s="282"/>
      <c r="V689" s="282"/>
      <c r="W689" s="282"/>
    </row>
    <row r="690" spans="1:23" ht="20">
      <c r="A690" s="282"/>
      <c r="B690" s="282"/>
      <c r="C690" s="282"/>
      <c r="D690" s="282"/>
      <c r="E690" s="282"/>
      <c r="F690" s="282"/>
      <c r="G690" s="282"/>
      <c r="H690" s="282"/>
      <c r="I690" s="282"/>
      <c r="J690" s="282"/>
      <c r="K690" s="282"/>
      <c r="L690" s="282"/>
      <c r="M690" s="282"/>
      <c r="N690" s="282"/>
      <c r="O690" s="282"/>
      <c r="P690" s="282"/>
      <c r="Q690" s="282"/>
      <c r="R690" s="282"/>
      <c r="S690" s="282"/>
      <c r="T690" s="282"/>
      <c r="U690" s="282"/>
      <c r="V690" s="282"/>
      <c r="W690" s="282"/>
    </row>
    <row r="691" spans="1:23" ht="20">
      <c r="A691" s="282"/>
      <c r="B691" s="282"/>
      <c r="C691" s="282"/>
      <c r="D691" s="282"/>
      <c r="E691" s="282"/>
      <c r="F691" s="282"/>
      <c r="G691" s="282"/>
      <c r="H691" s="282"/>
      <c r="I691" s="282"/>
      <c r="J691" s="282"/>
      <c r="K691" s="282"/>
      <c r="L691" s="282"/>
      <c r="M691" s="282"/>
      <c r="N691" s="282"/>
      <c r="O691" s="282"/>
      <c r="P691" s="282"/>
      <c r="Q691" s="282"/>
      <c r="R691" s="282"/>
      <c r="S691" s="282"/>
      <c r="T691" s="282"/>
      <c r="U691" s="282"/>
      <c r="V691" s="282"/>
      <c r="W691" s="282"/>
    </row>
    <row r="692" spans="1:23" ht="20">
      <c r="A692" s="282"/>
      <c r="B692" s="282"/>
      <c r="C692" s="282"/>
      <c r="D692" s="282"/>
      <c r="E692" s="282"/>
      <c r="F692" s="282"/>
      <c r="G692" s="282"/>
      <c r="H692" s="282"/>
      <c r="I692" s="282"/>
      <c r="J692" s="282"/>
      <c r="K692" s="282"/>
      <c r="L692" s="282"/>
      <c r="M692" s="282"/>
      <c r="N692" s="282"/>
      <c r="O692" s="282"/>
      <c r="P692" s="282"/>
      <c r="Q692" s="282"/>
      <c r="R692" s="282"/>
      <c r="S692" s="282"/>
      <c r="T692" s="282"/>
      <c r="U692" s="282"/>
      <c r="V692" s="282"/>
      <c r="W692" s="282"/>
    </row>
    <row r="693" spans="1:23" ht="20">
      <c r="A693" s="282"/>
      <c r="B693" s="282"/>
      <c r="C693" s="282"/>
      <c r="D693" s="282"/>
      <c r="E693" s="282"/>
      <c r="F693" s="282"/>
      <c r="G693" s="282"/>
      <c r="H693" s="282"/>
      <c r="I693" s="282"/>
      <c r="J693" s="282"/>
      <c r="K693" s="282"/>
      <c r="L693" s="282"/>
      <c r="M693" s="282"/>
      <c r="N693" s="282"/>
      <c r="O693" s="282"/>
      <c r="P693" s="282"/>
      <c r="Q693" s="282"/>
      <c r="R693" s="282"/>
      <c r="S693" s="282"/>
      <c r="T693" s="282"/>
      <c r="U693" s="282"/>
      <c r="V693" s="282"/>
      <c r="W693" s="282"/>
    </row>
    <row r="694" spans="1:23" ht="20">
      <c r="A694" s="282"/>
      <c r="B694" s="282"/>
      <c r="C694" s="282"/>
      <c r="D694" s="282"/>
      <c r="E694" s="282"/>
      <c r="F694" s="282"/>
      <c r="G694" s="282"/>
      <c r="H694" s="282"/>
      <c r="I694" s="282"/>
      <c r="J694" s="282"/>
      <c r="K694" s="282"/>
      <c r="L694" s="282"/>
      <c r="M694" s="282"/>
      <c r="N694" s="282"/>
      <c r="O694" s="282"/>
      <c r="P694" s="282"/>
      <c r="Q694" s="282"/>
      <c r="R694" s="282"/>
      <c r="S694" s="282"/>
      <c r="T694" s="282"/>
      <c r="U694" s="282"/>
      <c r="V694" s="282"/>
      <c r="W694" s="282"/>
    </row>
    <row r="695" spans="1:23" ht="20">
      <c r="A695" s="282"/>
      <c r="B695" s="282"/>
      <c r="C695" s="282"/>
      <c r="D695" s="282"/>
      <c r="E695" s="282"/>
      <c r="F695" s="282"/>
      <c r="G695" s="282"/>
      <c r="H695" s="282"/>
      <c r="I695" s="282"/>
      <c r="J695" s="282"/>
      <c r="K695" s="282"/>
      <c r="L695" s="282"/>
      <c r="M695" s="282"/>
      <c r="N695" s="282"/>
      <c r="O695" s="282"/>
      <c r="P695" s="282"/>
      <c r="Q695" s="282"/>
      <c r="R695" s="282"/>
      <c r="S695" s="282"/>
      <c r="T695" s="282"/>
      <c r="U695" s="282"/>
      <c r="V695" s="282"/>
      <c r="W695" s="282"/>
    </row>
    <row r="696" spans="1:23" ht="20">
      <c r="A696" s="282"/>
      <c r="B696" s="282"/>
      <c r="C696" s="282"/>
      <c r="D696" s="282"/>
      <c r="E696" s="282"/>
      <c r="F696" s="282"/>
      <c r="G696" s="282"/>
      <c r="H696" s="282"/>
      <c r="I696" s="282"/>
      <c r="J696" s="282"/>
      <c r="K696" s="282"/>
      <c r="L696" s="282"/>
      <c r="M696" s="282"/>
      <c r="N696" s="282"/>
      <c r="O696" s="282"/>
      <c r="P696" s="282"/>
      <c r="Q696" s="282"/>
      <c r="R696" s="282"/>
      <c r="S696" s="282"/>
      <c r="T696" s="282"/>
      <c r="U696" s="282"/>
      <c r="V696" s="282"/>
      <c r="W696" s="282"/>
    </row>
    <row r="697" spans="1:23" ht="20">
      <c r="A697" s="282"/>
      <c r="B697" s="282"/>
      <c r="C697" s="282"/>
      <c r="D697" s="282"/>
      <c r="E697" s="282"/>
      <c r="F697" s="282"/>
      <c r="G697" s="282"/>
      <c r="H697" s="282"/>
      <c r="I697" s="282"/>
      <c r="J697" s="282"/>
      <c r="K697" s="282"/>
      <c r="L697" s="282"/>
      <c r="M697" s="282"/>
      <c r="N697" s="282"/>
      <c r="O697" s="282"/>
      <c r="P697" s="282"/>
      <c r="Q697" s="282"/>
      <c r="R697" s="282"/>
      <c r="S697" s="282"/>
      <c r="T697" s="282"/>
      <c r="U697" s="282"/>
      <c r="V697" s="282"/>
      <c r="W697" s="282"/>
    </row>
    <row r="698" spans="1:23" ht="20">
      <c r="A698" s="282"/>
      <c r="B698" s="282"/>
      <c r="C698" s="282"/>
      <c r="D698" s="282"/>
      <c r="E698" s="282"/>
      <c r="F698" s="282"/>
      <c r="G698" s="282"/>
      <c r="H698" s="282"/>
      <c r="I698" s="282"/>
      <c r="J698" s="282"/>
      <c r="K698" s="282"/>
      <c r="L698" s="282"/>
      <c r="M698" s="282"/>
      <c r="N698" s="282"/>
      <c r="O698" s="282"/>
      <c r="P698" s="282"/>
      <c r="Q698" s="282"/>
      <c r="R698" s="282"/>
      <c r="S698" s="282"/>
      <c r="T698" s="282"/>
      <c r="U698" s="282"/>
      <c r="V698" s="282"/>
      <c r="W698" s="282"/>
    </row>
    <row r="699" spans="1:23" ht="20">
      <c r="A699" s="282"/>
      <c r="B699" s="282"/>
      <c r="C699" s="282"/>
      <c r="D699" s="282"/>
      <c r="E699" s="282"/>
      <c r="F699" s="282"/>
      <c r="G699" s="282"/>
      <c r="H699" s="282"/>
      <c r="I699" s="282"/>
      <c r="J699" s="282"/>
      <c r="K699" s="282"/>
      <c r="L699" s="282"/>
      <c r="M699" s="282"/>
      <c r="N699" s="282"/>
      <c r="O699" s="282"/>
      <c r="P699" s="282"/>
      <c r="Q699" s="282"/>
      <c r="R699" s="282"/>
      <c r="S699" s="282"/>
      <c r="T699" s="282"/>
      <c r="U699" s="282"/>
      <c r="V699" s="282"/>
      <c r="W699" s="282"/>
    </row>
    <row r="700" spans="1:23" ht="20">
      <c r="A700" s="282"/>
      <c r="B700" s="282"/>
      <c r="C700" s="282"/>
      <c r="D700" s="282"/>
      <c r="E700" s="282"/>
      <c r="F700" s="282"/>
      <c r="G700" s="282"/>
      <c r="H700" s="282"/>
      <c r="I700" s="282"/>
      <c r="J700" s="282"/>
      <c r="K700" s="282"/>
      <c r="L700" s="282"/>
      <c r="M700" s="282"/>
      <c r="N700" s="282"/>
      <c r="O700" s="282"/>
      <c r="P700" s="282"/>
      <c r="Q700" s="282"/>
      <c r="R700" s="282"/>
      <c r="S700" s="282"/>
      <c r="T700" s="282"/>
      <c r="U700" s="282"/>
      <c r="V700" s="282"/>
      <c r="W700" s="282"/>
    </row>
    <row r="701" spans="1:23" ht="20">
      <c r="A701" s="282"/>
      <c r="B701" s="282"/>
      <c r="C701" s="282"/>
      <c r="D701" s="282"/>
      <c r="E701" s="282"/>
      <c r="F701" s="282"/>
      <c r="G701" s="282"/>
      <c r="H701" s="282"/>
      <c r="I701" s="282"/>
      <c r="J701" s="282"/>
      <c r="K701" s="282"/>
      <c r="L701" s="282"/>
      <c r="M701" s="282"/>
      <c r="N701" s="282"/>
      <c r="O701" s="282"/>
      <c r="P701" s="282"/>
      <c r="Q701" s="282"/>
      <c r="R701" s="282"/>
      <c r="S701" s="282"/>
      <c r="T701" s="282"/>
      <c r="U701" s="282"/>
      <c r="V701" s="282"/>
      <c r="W701" s="282"/>
    </row>
    <row r="702" spans="1:23" ht="20">
      <c r="A702" s="282"/>
      <c r="B702" s="282"/>
      <c r="C702" s="282"/>
      <c r="D702" s="282"/>
      <c r="E702" s="282"/>
      <c r="F702" s="282"/>
      <c r="G702" s="282"/>
      <c r="H702" s="282"/>
      <c r="I702" s="282"/>
      <c r="J702" s="282"/>
      <c r="K702" s="282"/>
      <c r="L702" s="282"/>
      <c r="M702" s="282"/>
      <c r="N702" s="282"/>
      <c r="O702" s="282"/>
      <c r="P702" s="282"/>
      <c r="Q702" s="282"/>
      <c r="R702" s="282"/>
      <c r="S702" s="282"/>
      <c r="T702" s="282"/>
      <c r="U702" s="282"/>
      <c r="V702" s="282"/>
      <c r="W702" s="282"/>
    </row>
    <row r="703" spans="1:23" ht="20">
      <c r="A703" s="282"/>
      <c r="B703" s="282"/>
      <c r="C703" s="282"/>
      <c r="D703" s="282"/>
      <c r="E703" s="282"/>
      <c r="F703" s="282"/>
      <c r="G703" s="282"/>
      <c r="H703" s="282"/>
      <c r="I703" s="282"/>
      <c r="J703" s="282"/>
      <c r="K703" s="282"/>
      <c r="L703" s="282"/>
      <c r="M703" s="282"/>
      <c r="N703" s="282"/>
      <c r="O703" s="282"/>
      <c r="P703" s="282"/>
      <c r="Q703" s="282"/>
      <c r="R703" s="282"/>
      <c r="S703" s="282"/>
      <c r="T703" s="282"/>
      <c r="U703" s="282"/>
      <c r="V703" s="282"/>
      <c r="W703" s="282"/>
    </row>
    <row r="704" spans="1:23" ht="20">
      <c r="A704" s="282"/>
      <c r="B704" s="282"/>
      <c r="C704" s="282"/>
      <c r="D704" s="282"/>
      <c r="E704" s="282"/>
      <c r="F704" s="282"/>
      <c r="G704" s="282"/>
      <c r="H704" s="282"/>
      <c r="I704" s="282"/>
      <c r="J704" s="282"/>
      <c r="K704" s="282"/>
      <c r="L704" s="282"/>
      <c r="M704" s="282"/>
      <c r="N704" s="282"/>
      <c r="O704" s="282"/>
      <c r="P704" s="282"/>
      <c r="Q704" s="282"/>
      <c r="R704" s="282"/>
      <c r="S704" s="282"/>
      <c r="T704" s="282"/>
      <c r="U704" s="282"/>
      <c r="V704" s="282"/>
      <c r="W704" s="282"/>
    </row>
    <row r="705" spans="1:23" ht="20">
      <c r="A705" s="282"/>
      <c r="B705" s="282"/>
      <c r="C705" s="282"/>
      <c r="D705" s="282"/>
      <c r="E705" s="282"/>
      <c r="F705" s="282"/>
      <c r="G705" s="282"/>
      <c r="H705" s="282"/>
      <c r="I705" s="282"/>
      <c r="J705" s="282"/>
      <c r="K705" s="282"/>
      <c r="L705" s="282"/>
      <c r="M705" s="282"/>
      <c r="N705" s="282"/>
      <c r="O705" s="282"/>
      <c r="P705" s="282"/>
      <c r="Q705" s="282"/>
      <c r="R705" s="282"/>
      <c r="S705" s="282"/>
      <c r="T705" s="282"/>
      <c r="U705" s="282"/>
      <c r="V705" s="282"/>
      <c r="W705" s="282"/>
    </row>
    <row r="706" spans="1:23" ht="20">
      <c r="A706" s="282"/>
      <c r="B706" s="282"/>
      <c r="C706" s="282"/>
      <c r="D706" s="282"/>
      <c r="E706" s="282"/>
      <c r="F706" s="282"/>
      <c r="G706" s="282"/>
      <c r="H706" s="282"/>
      <c r="I706" s="282"/>
      <c r="J706" s="282"/>
      <c r="K706" s="282"/>
      <c r="L706" s="282"/>
      <c r="M706" s="282"/>
      <c r="N706" s="282"/>
      <c r="O706" s="282"/>
      <c r="P706" s="282"/>
      <c r="Q706" s="282"/>
      <c r="R706" s="282"/>
      <c r="S706" s="282"/>
      <c r="T706" s="282"/>
      <c r="U706" s="282"/>
      <c r="V706" s="282"/>
      <c r="W706" s="282"/>
    </row>
    <row r="707" spans="1:23" ht="20">
      <c r="A707" s="282"/>
      <c r="B707" s="282"/>
      <c r="C707" s="282"/>
      <c r="D707" s="282"/>
      <c r="E707" s="282"/>
      <c r="F707" s="282"/>
      <c r="G707" s="282"/>
      <c r="H707" s="282"/>
      <c r="I707" s="282"/>
      <c r="J707" s="282"/>
      <c r="K707" s="282"/>
      <c r="L707" s="282"/>
      <c r="M707" s="282"/>
      <c r="N707" s="282"/>
      <c r="O707" s="282"/>
      <c r="P707" s="282"/>
      <c r="Q707" s="282"/>
      <c r="R707" s="282"/>
      <c r="S707" s="282"/>
      <c r="T707" s="282"/>
      <c r="U707" s="282"/>
      <c r="V707" s="282"/>
      <c r="W707" s="282"/>
    </row>
    <row r="708" spans="1:23" ht="20">
      <c r="A708" s="282"/>
      <c r="B708" s="282"/>
      <c r="C708" s="282"/>
      <c r="D708" s="282"/>
      <c r="E708" s="282"/>
      <c r="F708" s="282"/>
      <c r="G708" s="282"/>
      <c r="H708" s="282"/>
      <c r="I708" s="282"/>
      <c r="J708" s="282"/>
      <c r="K708" s="282"/>
      <c r="L708" s="282"/>
      <c r="M708" s="282"/>
      <c r="N708" s="282"/>
      <c r="O708" s="282"/>
      <c r="P708" s="282"/>
      <c r="Q708" s="282"/>
      <c r="R708" s="282"/>
      <c r="S708" s="282"/>
      <c r="T708" s="282"/>
      <c r="U708" s="282"/>
      <c r="V708" s="282"/>
      <c r="W708" s="282"/>
    </row>
    <row r="709" spans="1:23" ht="20">
      <c r="A709" s="282"/>
      <c r="B709" s="282"/>
      <c r="C709" s="282"/>
      <c r="D709" s="282"/>
      <c r="E709" s="282"/>
      <c r="F709" s="282"/>
      <c r="G709" s="282"/>
      <c r="H709" s="282"/>
      <c r="I709" s="282"/>
      <c r="J709" s="282"/>
      <c r="K709" s="282"/>
      <c r="L709" s="282"/>
      <c r="M709" s="282"/>
      <c r="N709" s="282"/>
      <c r="O709" s="282"/>
      <c r="P709" s="282"/>
      <c r="Q709" s="282"/>
      <c r="R709" s="282"/>
      <c r="S709" s="282"/>
      <c r="T709" s="282"/>
      <c r="U709" s="282"/>
      <c r="V709" s="282"/>
      <c r="W709" s="282"/>
    </row>
    <row r="710" spans="1:23" ht="20">
      <c r="A710" s="282"/>
      <c r="B710" s="282"/>
      <c r="C710" s="282"/>
      <c r="D710" s="282"/>
      <c r="E710" s="282"/>
      <c r="F710" s="282"/>
      <c r="G710" s="282"/>
      <c r="H710" s="282"/>
      <c r="I710" s="282"/>
      <c r="J710" s="282"/>
      <c r="K710" s="282"/>
      <c r="L710" s="282"/>
      <c r="M710" s="282"/>
      <c r="N710" s="282"/>
      <c r="O710" s="282"/>
      <c r="P710" s="282"/>
      <c r="Q710" s="282"/>
      <c r="R710" s="282"/>
      <c r="S710" s="282"/>
      <c r="T710" s="282"/>
      <c r="U710" s="282"/>
      <c r="V710" s="282"/>
      <c r="W710" s="282"/>
    </row>
    <row r="711" spans="1:23" ht="20">
      <c r="A711" s="282"/>
      <c r="B711" s="282"/>
      <c r="C711" s="282"/>
      <c r="D711" s="282"/>
      <c r="E711" s="282"/>
      <c r="F711" s="282"/>
      <c r="G711" s="282"/>
      <c r="H711" s="282"/>
      <c r="I711" s="282"/>
      <c r="J711" s="282"/>
      <c r="K711" s="282"/>
      <c r="L711" s="282"/>
      <c r="M711" s="282"/>
      <c r="N711" s="282"/>
      <c r="O711" s="282"/>
      <c r="P711" s="282"/>
      <c r="Q711" s="282"/>
      <c r="R711" s="282"/>
      <c r="S711" s="282"/>
      <c r="T711" s="282"/>
      <c r="U711" s="282"/>
      <c r="V711" s="282"/>
      <c r="W711" s="282"/>
    </row>
    <row r="712" spans="1:23" ht="20">
      <c r="A712" s="282"/>
      <c r="B712" s="282"/>
      <c r="C712" s="282"/>
      <c r="D712" s="282"/>
      <c r="E712" s="282"/>
      <c r="F712" s="282"/>
      <c r="G712" s="282"/>
      <c r="H712" s="282"/>
      <c r="I712" s="282"/>
      <c r="J712" s="282"/>
      <c r="K712" s="282"/>
      <c r="L712" s="282"/>
      <c r="M712" s="282"/>
      <c r="N712" s="282"/>
      <c r="O712" s="282"/>
      <c r="P712" s="282"/>
      <c r="Q712" s="282"/>
      <c r="R712" s="282"/>
      <c r="S712" s="282"/>
      <c r="T712" s="282"/>
      <c r="U712" s="282"/>
      <c r="V712" s="282"/>
      <c r="W712" s="282"/>
    </row>
    <row r="713" spans="1:23" ht="20">
      <c r="A713" s="282"/>
      <c r="B713" s="282"/>
      <c r="C713" s="282"/>
      <c r="D713" s="282"/>
      <c r="E713" s="282"/>
      <c r="F713" s="282"/>
      <c r="G713" s="282"/>
      <c r="H713" s="282"/>
      <c r="I713" s="282"/>
      <c r="J713" s="282"/>
      <c r="K713" s="282"/>
      <c r="L713" s="282"/>
      <c r="M713" s="282"/>
      <c r="N713" s="282"/>
      <c r="O713" s="282"/>
      <c r="P713" s="282"/>
      <c r="Q713" s="282"/>
      <c r="R713" s="282"/>
      <c r="S713" s="282"/>
      <c r="T713" s="282"/>
      <c r="U713" s="282"/>
      <c r="V713" s="282"/>
      <c r="W713" s="282"/>
    </row>
    <row r="714" spans="1:23" ht="20">
      <c r="A714" s="282"/>
      <c r="B714" s="282"/>
      <c r="C714" s="282"/>
      <c r="D714" s="282"/>
      <c r="E714" s="282"/>
      <c r="F714" s="282"/>
      <c r="G714" s="282"/>
      <c r="H714" s="282"/>
      <c r="I714" s="282"/>
      <c r="J714" s="282"/>
      <c r="K714" s="282"/>
      <c r="L714" s="282"/>
      <c r="M714" s="282"/>
      <c r="N714" s="282"/>
      <c r="O714" s="282"/>
      <c r="P714" s="282"/>
      <c r="Q714" s="282"/>
      <c r="R714" s="282"/>
      <c r="S714" s="282"/>
      <c r="T714" s="282"/>
      <c r="U714" s="282"/>
      <c r="V714" s="282"/>
      <c r="W714" s="282"/>
    </row>
    <row r="715" spans="1:23" ht="20">
      <c r="A715" s="282"/>
      <c r="B715" s="282"/>
      <c r="C715" s="282"/>
      <c r="D715" s="282"/>
      <c r="E715" s="282"/>
      <c r="F715" s="282"/>
      <c r="G715" s="282"/>
      <c r="H715" s="282"/>
      <c r="I715" s="282"/>
      <c r="J715" s="282"/>
      <c r="K715" s="282"/>
      <c r="L715" s="282"/>
      <c r="M715" s="282"/>
      <c r="N715" s="282"/>
      <c r="O715" s="282"/>
      <c r="P715" s="282"/>
      <c r="Q715" s="282"/>
      <c r="R715" s="282"/>
      <c r="S715" s="282"/>
      <c r="T715" s="282"/>
      <c r="U715" s="282"/>
      <c r="V715" s="282"/>
      <c r="W715" s="282"/>
    </row>
    <row r="716" spans="1:23" ht="20">
      <c r="A716" s="282"/>
      <c r="B716" s="282"/>
      <c r="C716" s="282"/>
      <c r="D716" s="282"/>
      <c r="E716" s="282"/>
      <c r="F716" s="282"/>
      <c r="G716" s="282"/>
      <c r="H716" s="282"/>
      <c r="I716" s="282"/>
      <c r="J716" s="282"/>
      <c r="K716" s="282"/>
      <c r="L716" s="282"/>
      <c r="M716" s="282"/>
      <c r="N716" s="282"/>
      <c r="O716" s="282"/>
      <c r="P716" s="282"/>
      <c r="Q716" s="282"/>
      <c r="R716" s="282"/>
      <c r="S716" s="282"/>
      <c r="T716" s="282"/>
      <c r="U716" s="282"/>
      <c r="V716" s="282"/>
      <c r="W716" s="282"/>
    </row>
    <row r="717" spans="1:23" ht="20">
      <c r="A717" s="282"/>
      <c r="B717" s="282"/>
      <c r="C717" s="282"/>
      <c r="D717" s="282"/>
      <c r="E717" s="282"/>
      <c r="F717" s="282"/>
      <c r="G717" s="282"/>
      <c r="H717" s="282"/>
      <c r="I717" s="282"/>
      <c r="J717" s="282"/>
      <c r="K717" s="282"/>
      <c r="L717" s="282"/>
      <c r="M717" s="282"/>
      <c r="N717" s="282"/>
      <c r="O717" s="282"/>
      <c r="P717" s="282"/>
      <c r="Q717" s="282"/>
      <c r="R717" s="282"/>
      <c r="S717" s="282"/>
      <c r="T717" s="282"/>
      <c r="U717" s="282"/>
      <c r="V717" s="282"/>
      <c r="W717" s="282"/>
    </row>
    <row r="718" spans="1:23" ht="20">
      <c r="A718" s="282"/>
      <c r="B718" s="282"/>
      <c r="C718" s="282"/>
      <c r="D718" s="282"/>
      <c r="E718" s="282"/>
      <c r="F718" s="282"/>
      <c r="G718" s="282"/>
      <c r="H718" s="282"/>
      <c r="I718" s="282"/>
      <c r="J718" s="282"/>
      <c r="K718" s="282"/>
      <c r="L718" s="282"/>
      <c r="M718" s="282"/>
      <c r="N718" s="282"/>
      <c r="O718" s="282"/>
      <c r="P718" s="282"/>
      <c r="Q718" s="282"/>
      <c r="R718" s="282"/>
      <c r="S718" s="282"/>
      <c r="T718" s="282"/>
      <c r="U718" s="282"/>
      <c r="V718" s="282"/>
      <c r="W718" s="282"/>
    </row>
    <row r="719" spans="1:23" ht="20">
      <c r="A719" s="282"/>
      <c r="B719" s="282"/>
      <c r="C719" s="282"/>
      <c r="D719" s="282"/>
      <c r="E719" s="282"/>
      <c r="F719" s="282"/>
      <c r="G719" s="282"/>
      <c r="H719" s="282"/>
      <c r="I719" s="282"/>
      <c r="J719" s="282"/>
      <c r="K719" s="282"/>
      <c r="L719" s="282"/>
      <c r="M719" s="282"/>
      <c r="N719" s="282"/>
      <c r="O719" s="282"/>
      <c r="P719" s="282"/>
      <c r="Q719" s="282"/>
      <c r="R719" s="282"/>
      <c r="S719" s="282"/>
      <c r="T719" s="282"/>
      <c r="U719" s="282"/>
      <c r="V719" s="282"/>
      <c r="W719" s="282"/>
    </row>
    <row r="720" spans="1:23" ht="20">
      <c r="A720" s="282"/>
      <c r="B720" s="282"/>
      <c r="C720" s="282"/>
      <c r="D720" s="282"/>
      <c r="E720" s="282"/>
      <c r="F720" s="282"/>
      <c r="G720" s="282"/>
      <c r="H720" s="282"/>
      <c r="I720" s="282"/>
      <c r="J720" s="282"/>
      <c r="K720" s="282"/>
      <c r="L720" s="282"/>
      <c r="M720" s="282"/>
      <c r="N720" s="282"/>
      <c r="O720" s="282"/>
      <c r="P720" s="282"/>
      <c r="Q720" s="282"/>
      <c r="R720" s="282"/>
      <c r="S720" s="282"/>
      <c r="T720" s="282"/>
      <c r="U720" s="282"/>
      <c r="V720" s="282"/>
      <c r="W720" s="282"/>
    </row>
    <row r="721" spans="1:23" ht="20">
      <c r="A721" s="282"/>
      <c r="B721" s="282"/>
      <c r="C721" s="282"/>
      <c r="D721" s="282"/>
      <c r="E721" s="282"/>
      <c r="F721" s="282"/>
      <c r="G721" s="282"/>
      <c r="H721" s="282"/>
      <c r="I721" s="282"/>
      <c r="J721" s="282"/>
      <c r="K721" s="282"/>
      <c r="L721" s="282"/>
      <c r="M721" s="282"/>
      <c r="N721" s="282"/>
      <c r="O721" s="282"/>
      <c r="P721" s="282"/>
      <c r="Q721" s="282"/>
      <c r="R721" s="282"/>
      <c r="S721" s="282"/>
      <c r="T721" s="282"/>
      <c r="U721" s="282"/>
      <c r="V721" s="282"/>
      <c r="W721" s="282"/>
    </row>
    <row r="722" spans="1:23" ht="20">
      <c r="A722" s="282"/>
      <c r="B722" s="282"/>
      <c r="C722" s="282"/>
      <c r="D722" s="282"/>
      <c r="E722" s="282"/>
      <c r="F722" s="282"/>
      <c r="G722" s="282"/>
      <c r="H722" s="282"/>
      <c r="I722" s="282"/>
      <c r="J722" s="282"/>
      <c r="K722" s="282"/>
      <c r="L722" s="282"/>
      <c r="M722" s="282"/>
      <c r="N722" s="282"/>
      <c r="O722" s="282"/>
      <c r="P722" s="282"/>
      <c r="Q722" s="282"/>
      <c r="R722" s="282"/>
      <c r="S722" s="282"/>
      <c r="T722" s="282"/>
      <c r="U722" s="282"/>
      <c r="V722" s="282"/>
      <c r="W722" s="282"/>
    </row>
    <row r="723" spans="1:23" ht="20">
      <c r="A723" s="282"/>
      <c r="B723" s="282"/>
      <c r="C723" s="282"/>
      <c r="D723" s="282"/>
      <c r="E723" s="282"/>
      <c r="F723" s="282"/>
      <c r="G723" s="282"/>
      <c r="H723" s="282"/>
      <c r="I723" s="282"/>
      <c r="J723" s="282"/>
      <c r="K723" s="282"/>
      <c r="L723" s="282"/>
      <c r="M723" s="282"/>
      <c r="N723" s="282"/>
      <c r="O723" s="282"/>
      <c r="P723" s="282"/>
      <c r="Q723" s="282"/>
      <c r="R723" s="282"/>
      <c r="S723" s="282"/>
      <c r="T723" s="282"/>
      <c r="U723" s="282"/>
      <c r="V723" s="282"/>
      <c r="W723" s="282"/>
    </row>
    <row r="724" spans="1:23" ht="20">
      <c r="A724" s="282"/>
      <c r="B724" s="282"/>
      <c r="C724" s="282"/>
      <c r="D724" s="282"/>
      <c r="E724" s="282"/>
      <c r="F724" s="282"/>
      <c r="G724" s="282"/>
      <c r="H724" s="282"/>
      <c r="I724" s="282"/>
      <c r="J724" s="282"/>
      <c r="K724" s="282"/>
      <c r="L724" s="282"/>
      <c r="M724" s="282"/>
      <c r="N724" s="282"/>
      <c r="O724" s="282"/>
      <c r="P724" s="282"/>
      <c r="Q724" s="282"/>
      <c r="R724" s="282"/>
      <c r="S724" s="282"/>
      <c r="T724" s="282"/>
      <c r="U724" s="282"/>
      <c r="V724" s="282"/>
      <c r="W724" s="282"/>
    </row>
    <row r="725" spans="1:23" ht="20">
      <c r="A725" s="282"/>
      <c r="B725" s="282"/>
      <c r="C725" s="282"/>
      <c r="D725" s="282"/>
      <c r="E725" s="282"/>
      <c r="F725" s="282"/>
      <c r="G725" s="282"/>
      <c r="H725" s="282"/>
      <c r="I725" s="282"/>
      <c r="J725" s="282"/>
      <c r="K725" s="282"/>
      <c r="L725" s="282"/>
      <c r="M725" s="282"/>
      <c r="N725" s="282"/>
      <c r="O725" s="282"/>
      <c r="P725" s="282"/>
      <c r="Q725" s="282"/>
      <c r="R725" s="282"/>
      <c r="S725" s="282"/>
      <c r="T725" s="282"/>
      <c r="U725" s="282"/>
      <c r="V725" s="282"/>
      <c r="W725" s="282"/>
    </row>
    <row r="726" spans="1:23" ht="20">
      <c r="A726" s="282"/>
      <c r="B726" s="282"/>
      <c r="C726" s="282"/>
      <c r="D726" s="282"/>
      <c r="E726" s="282"/>
      <c r="F726" s="282"/>
      <c r="G726" s="282"/>
      <c r="H726" s="282"/>
      <c r="I726" s="282"/>
      <c r="J726" s="282"/>
      <c r="K726" s="282"/>
      <c r="L726" s="282"/>
      <c r="M726" s="282"/>
      <c r="N726" s="282"/>
      <c r="O726" s="282"/>
      <c r="P726" s="282"/>
      <c r="Q726" s="282"/>
      <c r="R726" s="282"/>
      <c r="S726" s="282"/>
      <c r="T726" s="282"/>
      <c r="U726" s="282"/>
      <c r="V726" s="282"/>
      <c r="W726" s="282"/>
    </row>
    <row r="727" spans="1:23" ht="20">
      <c r="A727" s="282"/>
      <c r="B727" s="282"/>
      <c r="C727" s="282"/>
      <c r="D727" s="282"/>
      <c r="E727" s="282"/>
      <c r="F727" s="282"/>
      <c r="G727" s="282"/>
      <c r="H727" s="282"/>
      <c r="I727" s="282"/>
      <c r="J727" s="282"/>
      <c r="K727" s="282"/>
      <c r="L727" s="282"/>
      <c r="M727" s="282"/>
      <c r="N727" s="282"/>
      <c r="O727" s="282"/>
      <c r="P727" s="282"/>
      <c r="Q727" s="282"/>
      <c r="R727" s="282"/>
      <c r="S727" s="282"/>
      <c r="T727" s="282"/>
      <c r="U727" s="282"/>
      <c r="V727" s="282"/>
      <c r="W727" s="282"/>
    </row>
    <row r="728" spans="1:23" ht="20">
      <c r="A728" s="282"/>
      <c r="B728" s="282"/>
      <c r="C728" s="282"/>
      <c r="D728" s="282"/>
      <c r="E728" s="282"/>
      <c r="F728" s="282"/>
      <c r="G728" s="282"/>
      <c r="H728" s="282"/>
      <c r="I728" s="282"/>
      <c r="J728" s="282"/>
      <c r="K728" s="282"/>
      <c r="L728" s="282"/>
      <c r="M728" s="282"/>
      <c r="N728" s="282"/>
      <c r="O728" s="282"/>
      <c r="P728" s="282"/>
      <c r="Q728" s="282"/>
      <c r="R728" s="282"/>
      <c r="S728" s="282"/>
      <c r="T728" s="282"/>
      <c r="U728" s="282"/>
      <c r="V728" s="282"/>
      <c r="W728" s="282"/>
    </row>
    <row r="729" spans="1:23" ht="20">
      <c r="A729" s="282"/>
      <c r="B729" s="282"/>
      <c r="C729" s="282"/>
      <c r="D729" s="282"/>
      <c r="E729" s="282"/>
      <c r="F729" s="282"/>
      <c r="G729" s="282"/>
      <c r="H729" s="282"/>
      <c r="I729" s="282"/>
      <c r="J729" s="282"/>
      <c r="K729" s="282"/>
      <c r="L729" s="282"/>
      <c r="M729" s="282"/>
      <c r="N729" s="282"/>
      <c r="O729" s="282"/>
      <c r="P729" s="282"/>
      <c r="Q729" s="282"/>
      <c r="R729" s="282"/>
      <c r="S729" s="282"/>
      <c r="T729" s="282"/>
      <c r="U729" s="282"/>
      <c r="V729" s="282"/>
      <c r="W729" s="282"/>
    </row>
    <row r="730" spans="1:23" ht="20">
      <c r="A730" s="282"/>
      <c r="B730" s="282"/>
      <c r="C730" s="282"/>
      <c r="D730" s="282"/>
      <c r="E730" s="282"/>
      <c r="F730" s="282"/>
      <c r="G730" s="282"/>
      <c r="H730" s="282"/>
      <c r="I730" s="282"/>
      <c r="J730" s="282"/>
      <c r="K730" s="282"/>
      <c r="L730" s="282"/>
      <c r="M730" s="282"/>
      <c r="N730" s="282"/>
      <c r="O730" s="282"/>
      <c r="P730" s="282"/>
      <c r="Q730" s="282"/>
      <c r="R730" s="282"/>
      <c r="S730" s="282"/>
      <c r="T730" s="282"/>
      <c r="U730" s="282"/>
      <c r="V730" s="282"/>
      <c r="W730" s="282"/>
    </row>
    <row r="731" spans="1:23" ht="20">
      <c r="A731" s="282"/>
      <c r="B731" s="282"/>
      <c r="C731" s="282"/>
      <c r="D731" s="282"/>
      <c r="E731" s="282"/>
      <c r="F731" s="282"/>
      <c r="G731" s="282"/>
      <c r="H731" s="282"/>
      <c r="I731" s="282"/>
      <c r="J731" s="282"/>
      <c r="K731" s="282"/>
      <c r="L731" s="282"/>
      <c r="M731" s="282"/>
      <c r="N731" s="282"/>
      <c r="O731" s="282"/>
      <c r="P731" s="282"/>
      <c r="Q731" s="282"/>
      <c r="R731" s="282"/>
      <c r="S731" s="282"/>
      <c r="T731" s="282"/>
      <c r="U731" s="282"/>
      <c r="V731" s="282"/>
      <c r="W731" s="282"/>
    </row>
    <row r="732" spans="1:23" ht="20">
      <c r="A732" s="282"/>
      <c r="B732" s="282"/>
      <c r="C732" s="282"/>
      <c r="D732" s="282"/>
      <c r="E732" s="282"/>
      <c r="F732" s="282"/>
      <c r="G732" s="282"/>
      <c r="H732" s="282"/>
      <c r="I732" s="282"/>
      <c r="J732" s="282"/>
      <c r="K732" s="282"/>
      <c r="L732" s="282"/>
      <c r="M732" s="282"/>
      <c r="N732" s="282"/>
      <c r="O732" s="282"/>
      <c r="P732" s="282"/>
      <c r="Q732" s="282"/>
      <c r="R732" s="282"/>
      <c r="S732" s="282"/>
      <c r="T732" s="282"/>
      <c r="U732" s="282"/>
      <c r="V732" s="282"/>
      <c r="W732" s="282"/>
    </row>
    <row r="733" spans="1:23" ht="20">
      <c r="A733" s="282"/>
      <c r="B733" s="282"/>
      <c r="C733" s="282"/>
      <c r="D733" s="282"/>
      <c r="E733" s="282"/>
      <c r="F733" s="282"/>
      <c r="G733" s="282"/>
      <c r="H733" s="282"/>
      <c r="I733" s="282"/>
      <c r="J733" s="282"/>
      <c r="K733" s="282"/>
      <c r="L733" s="282"/>
      <c r="M733" s="282"/>
      <c r="N733" s="282"/>
      <c r="O733" s="282"/>
      <c r="P733" s="282"/>
      <c r="Q733" s="282"/>
      <c r="R733" s="282"/>
      <c r="S733" s="282"/>
      <c r="T733" s="282"/>
      <c r="U733" s="282"/>
      <c r="V733" s="282"/>
      <c r="W733" s="282"/>
    </row>
    <row r="734" spans="1:23" ht="20">
      <c r="A734" s="282"/>
      <c r="B734" s="282"/>
      <c r="C734" s="282"/>
      <c r="D734" s="282"/>
      <c r="E734" s="282"/>
      <c r="F734" s="282"/>
      <c r="G734" s="282"/>
      <c r="H734" s="282"/>
      <c r="I734" s="282"/>
      <c r="J734" s="282"/>
      <c r="K734" s="282"/>
      <c r="L734" s="282"/>
      <c r="M734" s="282"/>
      <c r="N734" s="282"/>
      <c r="O734" s="282"/>
      <c r="P734" s="282"/>
      <c r="Q734" s="282"/>
      <c r="R734" s="282"/>
      <c r="S734" s="282"/>
      <c r="T734" s="282"/>
      <c r="U734" s="282"/>
      <c r="V734" s="282"/>
      <c r="W734" s="282"/>
    </row>
    <row r="735" spans="1:23" ht="20">
      <c r="A735" s="282"/>
      <c r="B735" s="282"/>
      <c r="C735" s="282"/>
      <c r="D735" s="282"/>
      <c r="E735" s="282"/>
      <c r="F735" s="282"/>
      <c r="G735" s="282"/>
      <c r="H735" s="282"/>
      <c r="I735" s="282"/>
      <c r="J735" s="282"/>
      <c r="K735" s="282"/>
      <c r="L735" s="282"/>
      <c r="M735" s="282"/>
      <c r="N735" s="282"/>
      <c r="O735" s="282"/>
      <c r="P735" s="282"/>
      <c r="Q735" s="282"/>
      <c r="R735" s="282"/>
      <c r="S735" s="282"/>
      <c r="T735" s="282"/>
      <c r="U735" s="282"/>
      <c r="V735" s="282"/>
      <c r="W735" s="282"/>
    </row>
    <row r="736" spans="1:23" ht="20">
      <c r="A736" s="282"/>
      <c r="B736" s="282"/>
      <c r="C736" s="282"/>
      <c r="D736" s="282"/>
      <c r="E736" s="282"/>
      <c r="F736" s="282"/>
      <c r="G736" s="282"/>
      <c r="H736" s="282"/>
      <c r="I736" s="282"/>
      <c r="J736" s="282"/>
      <c r="K736" s="282"/>
      <c r="L736" s="282"/>
      <c r="M736" s="282"/>
      <c r="N736" s="282"/>
      <c r="O736" s="282"/>
      <c r="P736" s="282"/>
      <c r="Q736" s="282"/>
      <c r="R736" s="282"/>
      <c r="S736" s="282"/>
      <c r="T736" s="282"/>
      <c r="U736" s="282"/>
      <c r="V736" s="282"/>
      <c r="W736" s="282"/>
    </row>
    <row r="737" spans="1:23" ht="20">
      <c r="A737" s="282"/>
      <c r="B737" s="282"/>
      <c r="C737" s="282"/>
      <c r="D737" s="282"/>
      <c r="E737" s="282"/>
      <c r="F737" s="282"/>
      <c r="G737" s="282"/>
      <c r="H737" s="282"/>
      <c r="I737" s="282"/>
      <c r="J737" s="282"/>
      <c r="K737" s="282"/>
      <c r="L737" s="282"/>
      <c r="M737" s="282"/>
      <c r="N737" s="282"/>
      <c r="O737" s="282"/>
      <c r="P737" s="282"/>
      <c r="Q737" s="282"/>
      <c r="R737" s="282"/>
      <c r="S737" s="282"/>
      <c r="T737" s="282"/>
      <c r="U737" s="282"/>
      <c r="V737" s="282"/>
      <c r="W737" s="282"/>
    </row>
    <row r="738" spans="1:23" ht="20">
      <c r="A738" s="282"/>
      <c r="B738" s="282"/>
      <c r="C738" s="282"/>
      <c r="D738" s="282"/>
      <c r="E738" s="282"/>
      <c r="F738" s="282"/>
      <c r="G738" s="282"/>
      <c r="H738" s="282"/>
      <c r="I738" s="282"/>
      <c r="J738" s="282"/>
      <c r="K738" s="282"/>
      <c r="L738" s="282"/>
      <c r="M738" s="282"/>
      <c r="N738" s="282"/>
      <c r="O738" s="282"/>
      <c r="P738" s="282"/>
      <c r="Q738" s="282"/>
      <c r="R738" s="282"/>
      <c r="S738" s="282"/>
      <c r="T738" s="282"/>
      <c r="U738" s="282"/>
      <c r="V738" s="282"/>
      <c r="W738" s="282"/>
    </row>
    <row r="739" spans="1:23" ht="20">
      <c r="A739" s="282"/>
      <c r="B739" s="282"/>
      <c r="C739" s="282"/>
      <c r="D739" s="282"/>
      <c r="E739" s="282"/>
      <c r="F739" s="282"/>
      <c r="G739" s="282"/>
      <c r="H739" s="282"/>
      <c r="I739" s="282"/>
      <c r="J739" s="282"/>
      <c r="K739" s="282"/>
      <c r="L739" s="282"/>
      <c r="M739" s="282"/>
      <c r="N739" s="282"/>
      <c r="O739" s="282"/>
      <c r="P739" s="282"/>
      <c r="Q739" s="282"/>
      <c r="R739" s="282"/>
      <c r="S739" s="282"/>
      <c r="T739" s="282"/>
      <c r="U739" s="282"/>
      <c r="V739" s="282"/>
      <c r="W739" s="282"/>
    </row>
    <row r="740" spans="1:23" ht="20">
      <c r="A740" s="282"/>
      <c r="B740" s="282"/>
      <c r="C740" s="282"/>
      <c r="D740" s="282"/>
      <c r="E740" s="282"/>
      <c r="F740" s="282"/>
      <c r="G740" s="282"/>
      <c r="H740" s="282"/>
      <c r="I740" s="282"/>
      <c r="J740" s="282"/>
      <c r="K740" s="282"/>
      <c r="L740" s="282"/>
      <c r="M740" s="282"/>
      <c r="N740" s="282"/>
      <c r="O740" s="282"/>
      <c r="P740" s="282"/>
      <c r="Q740" s="282"/>
      <c r="R740" s="282"/>
      <c r="S740" s="282"/>
      <c r="T740" s="282"/>
      <c r="U740" s="282"/>
      <c r="V740" s="282"/>
      <c r="W740" s="282"/>
    </row>
    <row r="741" spans="1:23" ht="20">
      <c r="A741" s="282"/>
      <c r="B741" s="282"/>
      <c r="C741" s="282"/>
      <c r="D741" s="282"/>
      <c r="E741" s="282"/>
      <c r="F741" s="282"/>
      <c r="G741" s="282"/>
      <c r="H741" s="282"/>
      <c r="I741" s="282"/>
      <c r="J741" s="282"/>
      <c r="K741" s="282"/>
      <c r="L741" s="282"/>
      <c r="M741" s="282"/>
      <c r="N741" s="282"/>
      <c r="O741" s="282"/>
      <c r="P741" s="282"/>
      <c r="Q741" s="282"/>
      <c r="R741" s="282"/>
      <c r="S741" s="282"/>
      <c r="T741" s="282"/>
      <c r="U741" s="282"/>
      <c r="V741" s="282"/>
      <c r="W741" s="282"/>
    </row>
    <row r="742" spans="1:23" ht="20">
      <c r="A742" s="282"/>
      <c r="B742" s="282"/>
      <c r="C742" s="282"/>
      <c r="D742" s="282"/>
      <c r="E742" s="282"/>
      <c r="F742" s="282"/>
      <c r="G742" s="282"/>
      <c r="H742" s="282"/>
      <c r="I742" s="282"/>
      <c r="J742" s="282"/>
      <c r="K742" s="282"/>
      <c r="L742" s="282"/>
      <c r="M742" s="282"/>
      <c r="N742" s="282"/>
      <c r="O742" s="282"/>
      <c r="P742" s="282"/>
      <c r="Q742" s="282"/>
      <c r="R742" s="282"/>
      <c r="S742" s="282"/>
      <c r="T742" s="282"/>
      <c r="U742" s="282"/>
      <c r="V742" s="282"/>
      <c r="W742" s="282"/>
    </row>
    <row r="743" spans="1:23" ht="20">
      <c r="A743" s="282"/>
      <c r="B743" s="282"/>
      <c r="C743" s="282"/>
      <c r="D743" s="282"/>
      <c r="E743" s="282"/>
      <c r="F743" s="282"/>
      <c r="G743" s="282"/>
      <c r="H743" s="282"/>
      <c r="I743" s="282"/>
      <c r="J743" s="282"/>
      <c r="K743" s="282"/>
      <c r="L743" s="282"/>
      <c r="M743" s="282"/>
      <c r="N743" s="282"/>
      <c r="O743" s="282"/>
      <c r="P743" s="282"/>
      <c r="Q743" s="282"/>
      <c r="R743" s="282"/>
      <c r="S743" s="282"/>
      <c r="T743" s="282"/>
      <c r="U743" s="282"/>
      <c r="V743" s="282"/>
      <c r="W743" s="282"/>
    </row>
    <row r="744" spans="1:23" ht="20">
      <c r="A744" s="282"/>
      <c r="B744" s="282"/>
      <c r="C744" s="282"/>
      <c r="D744" s="282"/>
      <c r="E744" s="282"/>
      <c r="F744" s="282"/>
      <c r="G744" s="282"/>
      <c r="H744" s="282"/>
      <c r="I744" s="282"/>
      <c r="J744" s="282"/>
      <c r="K744" s="282"/>
      <c r="L744" s="282"/>
      <c r="M744" s="282"/>
      <c r="N744" s="282"/>
      <c r="O744" s="282"/>
      <c r="P744" s="282"/>
      <c r="Q744" s="282"/>
      <c r="R744" s="282"/>
      <c r="S744" s="282"/>
      <c r="T744" s="282"/>
      <c r="U744" s="282"/>
      <c r="V744" s="282"/>
      <c r="W744" s="282"/>
    </row>
    <row r="745" spans="1:23" ht="20">
      <c r="A745" s="282"/>
      <c r="B745" s="282"/>
      <c r="C745" s="282"/>
      <c r="D745" s="282"/>
      <c r="E745" s="282"/>
      <c r="F745" s="282"/>
      <c r="G745" s="282"/>
      <c r="H745" s="282"/>
      <c r="I745" s="282"/>
      <c r="J745" s="282"/>
      <c r="K745" s="282"/>
      <c r="L745" s="282"/>
      <c r="M745" s="282"/>
      <c r="N745" s="282"/>
      <c r="O745" s="282"/>
      <c r="P745" s="282"/>
      <c r="Q745" s="282"/>
      <c r="R745" s="282"/>
      <c r="S745" s="282"/>
      <c r="T745" s="282"/>
      <c r="U745" s="282"/>
      <c r="V745" s="282"/>
      <c r="W745" s="282"/>
    </row>
    <row r="746" spans="1:23" ht="20">
      <c r="A746" s="282"/>
      <c r="B746" s="282"/>
      <c r="C746" s="282"/>
      <c r="D746" s="282"/>
      <c r="E746" s="282"/>
      <c r="F746" s="282"/>
      <c r="G746" s="282"/>
      <c r="H746" s="282"/>
      <c r="I746" s="282"/>
      <c r="J746" s="282"/>
      <c r="K746" s="282"/>
      <c r="L746" s="282"/>
      <c r="M746" s="282"/>
      <c r="N746" s="282"/>
      <c r="O746" s="282"/>
      <c r="P746" s="282"/>
      <c r="Q746" s="282"/>
      <c r="R746" s="282"/>
      <c r="S746" s="282"/>
      <c r="T746" s="282"/>
      <c r="U746" s="282"/>
      <c r="V746" s="282"/>
      <c r="W746" s="282"/>
    </row>
    <row r="747" spans="1:23" ht="20">
      <c r="A747" s="282"/>
      <c r="B747" s="282"/>
      <c r="C747" s="282"/>
      <c r="D747" s="282"/>
      <c r="E747" s="282"/>
      <c r="F747" s="282"/>
      <c r="G747" s="282"/>
      <c r="H747" s="282"/>
      <c r="I747" s="282"/>
      <c r="J747" s="282"/>
      <c r="K747" s="282"/>
      <c r="L747" s="282"/>
      <c r="M747" s="282"/>
      <c r="N747" s="282"/>
      <c r="O747" s="282"/>
      <c r="P747" s="282"/>
      <c r="Q747" s="282"/>
      <c r="R747" s="282"/>
      <c r="S747" s="282"/>
      <c r="T747" s="282"/>
      <c r="U747" s="282"/>
      <c r="V747" s="282"/>
      <c r="W747" s="282"/>
    </row>
    <row r="748" spans="1:23" ht="20">
      <c r="A748" s="282"/>
      <c r="B748" s="282"/>
      <c r="C748" s="282"/>
      <c r="D748" s="282"/>
      <c r="E748" s="282"/>
      <c r="F748" s="282"/>
      <c r="G748" s="282"/>
      <c r="H748" s="282"/>
      <c r="I748" s="282"/>
      <c r="J748" s="282"/>
      <c r="K748" s="282"/>
      <c r="L748" s="282"/>
      <c r="M748" s="282"/>
      <c r="N748" s="282"/>
      <c r="O748" s="282"/>
      <c r="P748" s="282"/>
      <c r="Q748" s="282"/>
      <c r="R748" s="282"/>
      <c r="S748" s="282"/>
      <c r="T748" s="282"/>
      <c r="U748" s="282"/>
      <c r="V748" s="282"/>
      <c r="W748" s="282"/>
    </row>
    <row r="749" spans="1:23" ht="20">
      <c r="A749" s="282"/>
      <c r="B749" s="282"/>
      <c r="C749" s="282"/>
      <c r="D749" s="282"/>
      <c r="E749" s="282"/>
      <c r="F749" s="282"/>
      <c r="G749" s="282"/>
      <c r="H749" s="282"/>
      <c r="I749" s="282"/>
      <c r="J749" s="282"/>
      <c r="K749" s="282"/>
      <c r="L749" s="282"/>
      <c r="M749" s="282"/>
      <c r="N749" s="282"/>
      <c r="O749" s="282"/>
      <c r="P749" s="282"/>
      <c r="Q749" s="282"/>
      <c r="R749" s="282"/>
      <c r="S749" s="282"/>
      <c r="T749" s="282"/>
      <c r="U749" s="282"/>
      <c r="V749" s="282"/>
      <c r="W749" s="282"/>
    </row>
    <row r="750" spans="1:23" ht="20">
      <c r="A750" s="282"/>
      <c r="B750" s="282"/>
      <c r="C750" s="282"/>
      <c r="D750" s="282"/>
      <c r="E750" s="282"/>
      <c r="F750" s="282"/>
      <c r="G750" s="282"/>
      <c r="H750" s="282"/>
      <c r="I750" s="282"/>
      <c r="J750" s="282"/>
      <c r="K750" s="282"/>
      <c r="L750" s="282"/>
      <c r="M750" s="282"/>
      <c r="N750" s="282"/>
      <c r="O750" s="282"/>
      <c r="P750" s="282"/>
      <c r="Q750" s="282"/>
      <c r="R750" s="282"/>
      <c r="S750" s="282"/>
      <c r="T750" s="282"/>
      <c r="U750" s="282"/>
      <c r="V750" s="282"/>
      <c r="W750" s="282"/>
    </row>
    <row r="751" spans="1:23" ht="20">
      <c r="A751" s="282"/>
      <c r="B751" s="282"/>
      <c r="C751" s="282"/>
      <c r="D751" s="282"/>
      <c r="E751" s="282"/>
      <c r="F751" s="282"/>
      <c r="G751" s="282"/>
      <c r="H751" s="282"/>
      <c r="I751" s="282"/>
      <c r="J751" s="282"/>
      <c r="K751" s="282"/>
      <c r="L751" s="282"/>
      <c r="M751" s="282"/>
      <c r="N751" s="282"/>
      <c r="O751" s="282"/>
      <c r="P751" s="282"/>
      <c r="Q751" s="282"/>
      <c r="R751" s="282"/>
      <c r="S751" s="282"/>
      <c r="T751" s="282"/>
      <c r="U751" s="282"/>
      <c r="V751" s="282"/>
      <c r="W751" s="282"/>
    </row>
    <row r="752" spans="1:23" ht="20">
      <c r="A752" s="282"/>
      <c r="B752" s="282"/>
      <c r="C752" s="282"/>
      <c r="D752" s="282"/>
      <c r="E752" s="282"/>
      <c r="F752" s="282"/>
      <c r="G752" s="282"/>
      <c r="H752" s="282"/>
      <c r="I752" s="282"/>
      <c r="J752" s="282"/>
      <c r="K752" s="282"/>
      <c r="L752" s="282"/>
      <c r="M752" s="282"/>
      <c r="N752" s="282"/>
      <c r="O752" s="282"/>
      <c r="P752" s="282"/>
      <c r="Q752" s="282"/>
      <c r="R752" s="282"/>
      <c r="S752" s="282"/>
      <c r="T752" s="282"/>
      <c r="U752" s="282"/>
      <c r="V752" s="282"/>
      <c r="W752" s="282"/>
    </row>
    <row r="753" spans="1:23" ht="20">
      <c r="A753" s="282"/>
      <c r="B753" s="282"/>
      <c r="C753" s="282"/>
      <c r="D753" s="282"/>
      <c r="E753" s="282"/>
      <c r="F753" s="282"/>
      <c r="G753" s="282"/>
      <c r="H753" s="282"/>
      <c r="I753" s="282"/>
      <c r="J753" s="282"/>
      <c r="K753" s="282"/>
      <c r="L753" s="282"/>
      <c r="M753" s="282"/>
      <c r="N753" s="282"/>
      <c r="O753" s="282"/>
      <c r="P753" s="282"/>
      <c r="Q753" s="282"/>
      <c r="R753" s="282"/>
      <c r="S753" s="282"/>
      <c r="T753" s="282"/>
      <c r="U753" s="282"/>
      <c r="V753" s="282"/>
      <c r="W753" s="282"/>
    </row>
    <row r="754" spans="1:23" ht="20">
      <c r="A754" s="282"/>
      <c r="B754" s="282"/>
      <c r="C754" s="282"/>
      <c r="D754" s="282"/>
      <c r="E754" s="282"/>
      <c r="F754" s="282"/>
      <c r="G754" s="282"/>
      <c r="H754" s="282"/>
      <c r="I754" s="282"/>
      <c r="J754" s="282"/>
      <c r="K754" s="282"/>
      <c r="L754" s="282"/>
      <c r="M754" s="282"/>
      <c r="N754" s="282"/>
      <c r="O754" s="282"/>
      <c r="P754" s="282"/>
      <c r="Q754" s="282"/>
      <c r="R754" s="282"/>
      <c r="S754" s="282"/>
      <c r="T754" s="282"/>
      <c r="U754" s="282"/>
      <c r="V754" s="282"/>
      <c r="W754" s="282"/>
    </row>
    <row r="755" spans="1:23" ht="20">
      <c r="A755" s="282"/>
      <c r="B755" s="282"/>
      <c r="C755" s="282"/>
      <c r="D755" s="282"/>
      <c r="E755" s="282"/>
      <c r="F755" s="282"/>
      <c r="G755" s="282"/>
      <c r="H755" s="282"/>
      <c r="I755" s="282"/>
      <c r="J755" s="282"/>
      <c r="K755" s="282"/>
      <c r="L755" s="282"/>
      <c r="M755" s="282"/>
      <c r="N755" s="282"/>
      <c r="O755" s="282"/>
      <c r="P755" s="282"/>
      <c r="Q755" s="282"/>
      <c r="R755" s="282"/>
      <c r="S755" s="282"/>
      <c r="T755" s="282"/>
      <c r="U755" s="282"/>
      <c r="V755" s="282"/>
      <c r="W755" s="282"/>
    </row>
    <row r="756" spans="1:23" ht="20">
      <c r="A756" s="282"/>
      <c r="B756" s="282"/>
      <c r="C756" s="282"/>
      <c r="D756" s="282"/>
      <c r="E756" s="282"/>
      <c r="F756" s="282"/>
      <c r="G756" s="282"/>
      <c r="H756" s="282"/>
      <c r="I756" s="282"/>
      <c r="J756" s="282"/>
      <c r="K756" s="282"/>
      <c r="L756" s="282"/>
      <c r="M756" s="282"/>
      <c r="N756" s="282"/>
      <c r="O756" s="282"/>
      <c r="P756" s="282"/>
      <c r="Q756" s="282"/>
      <c r="R756" s="282"/>
      <c r="S756" s="282"/>
      <c r="T756" s="282"/>
      <c r="U756" s="282"/>
      <c r="V756" s="282"/>
      <c r="W756" s="282"/>
    </row>
    <row r="757" spans="1:23" ht="20">
      <c r="A757" s="282"/>
      <c r="B757" s="282"/>
      <c r="C757" s="282"/>
      <c r="D757" s="282"/>
      <c r="E757" s="282"/>
      <c r="F757" s="282"/>
      <c r="G757" s="282"/>
      <c r="H757" s="282"/>
      <c r="I757" s="282"/>
      <c r="J757" s="282"/>
      <c r="K757" s="282"/>
      <c r="L757" s="282"/>
      <c r="M757" s="282"/>
      <c r="N757" s="282"/>
      <c r="O757" s="282"/>
      <c r="P757" s="282"/>
      <c r="Q757" s="282"/>
      <c r="R757" s="282"/>
      <c r="S757" s="282"/>
      <c r="T757" s="282"/>
      <c r="U757" s="282"/>
      <c r="V757" s="282"/>
      <c r="W757" s="282"/>
    </row>
    <row r="758" spans="1:23" ht="20">
      <c r="A758" s="282"/>
      <c r="B758" s="282"/>
      <c r="C758" s="282"/>
      <c r="D758" s="282"/>
      <c r="E758" s="282"/>
      <c r="F758" s="282"/>
      <c r="G758" s="282"/>
      <c r="H758" s="282"/>
      <c r="I758" s="282"/>
      <c r="J758" s="282"/>
      <c r="K758" s="282"/>
      <c r="L758" s="282"/>
      <c r="M758" s="282"/>
      <c r="N758" s="282"/>
      <c r="O758" s="282"/>
      <c r="P758" s="282"/>
      <c r="Q758" s="282"/>
      <c r="R758" s="282"/>
      <c r="S758" s="282"/>
      <c r="T758" s="282"/>
      <c r="U758" s="282"/>
      <c r="V758" s="282"/>
      <c r="W758" s="282"/>
    </row>
    <row r="759" spans="1:23" ht="20">
      <c r="A759" s="282"/>
      <c r="B759" s="282"/>
      <c r="C759" s="282"/>
      <c r="D759" s="282"/>
      <c r="E759" s="282"/>
      <c r="F759" s="282"/>
      <c r="G759" s="282"/>
      <c r="H759" s="282"/>
      <c r="I759" s="282"/>
      <c r="J759" s="282"/>
      <c r="K759" s="282"/>
      <c r="L759" s="282"/>
      <c r="M759" s="282"/>
      <c r="N759" s="282"/>
      <c r="O759" s="282"/>
      <c r="P759" s="282"/>
      <c r="Q759" s="282"/>
      <c r="R759" s="282"/>
      <c r="S759" s="282"/>
      <c r="T759" s="282"/>
      <c r="U759" s="282"/>
      <c r="V759" s="282"/>
      <c r="W759" s="282"/>
    </row>
    <row r="760" spans="1:23" ht="20">
      <c r="A760" s="282"/>
      <c r="B760" s="282"/>
      <c r="C760" s="282"/>
      <c r="D760" s="282"/>
      <c r="E760" s="282"/>
      <c r="F760" s="282"/>
      <c r="G760" s="282"/>
      <c r="H760" s="282"/>
      <c r="I760" s="282"/>
      <c r="J760" s="282"/>
      <c r="K760" s="282"/>
      <c r="L760" s="282"/>
      <c r="M760" s="282"/>
      <c r="N760" s="282"/>
      <c r="O760" s="282"/>
      <c r="P760" s="282"/>
      <c r="Q760" s="282"/>
      <c r="R760" s="282"/>
      <c r="S760" s="282"/>
      <c r="T760" s="282"/>
      <c r="U760" s="282"/>
      <c r="V760" s="282"/>
      <c r="W760" s="282"/>
    </row>
    <row r="761" spans="1:23" ht="20">
      <c r="A761" s="282"/>
      <c r="B761" s="282"/>
      <c r="C761" s="282"/>
      <c r="D761" s="282"/>
      <c r="E761" s="282"/>
      <c r="F761" s="282"/>
      <c r="G761" s="282"/>
      <c r="H761" s="282"/>
      <c r="I761" s="282"/>
      <c r="J761" s="282"/>
      <c r="K761" s="282"/>
      <c r="L761" s="282"/>
      <c r="M761" s="282"/>
      <c r="N761" s="282"/>
      <c r="O761" s="282"/>
      <c r="P761" s="282"/>
      <c r="Q761" s="282"/>
      <c r="R761" s="282"/>
      <c r="S761" s="282"/>
      <c r="T761" s="282"/>
      <c r="U761" s="282"/>
      <c r="V761" s="282"/>
      <c r="W761" s="282"/>
    </row>
    <row r="762" spans="1:23" ht="20">
      <c r="A762" s="282"/>
      <c r="B762" s="282"/>
      <c r="C762" s="282"/>
      <c r="D762" s="282"/>
      <c r="E762" s="282"/>
      <c r="F762" s="282"/>
      <c r="G762" s="282"/>
      <c r="H762" s="282"/>
      <c r="I762" s="282"/>
      <c r="J762" s="282"/>
      <c r="K762" s="282"/>
      <c r="L762" s="282"/>
      <c r="M762" s="282"/>
      <c r="N762" s="282"/>
      <c r="O762" s="282"/>
      <c r="P762" s="282"/>
      <c r="Q762" s="282"/>
      <c r="R762" s="282"/>
      <c r="S762" s="282"/>
      <c r="T762" s="282"/>
      <c r="U762" s="282"/>
      <c r="V762" s="282"/>
      <c r="W762" s="282"/>
    </row>
    <row r="763" spans="1:23" ht="20">
      <c r="A763" s="282"/>
      <c r="B763" s="282"/>
      <c r="C763" s="282"/>
      <c r="D763" s="282"/>
      <c r="E763" s="282"/>
      <c r="F763" s="282"/>
      <c r="G763" s="282"/>
      <c r="H763" s="282"/>
      <c r="I763" s="282"/>
      <c r="J763" s="282"/>
      <c r="K763" s="282"/>
      <c r="L763" s="282"/>
      <c r="M763" s="282"/>
      <c r="N763" s="282"/>
      <c r="O763" s="282"/>
      <c r="P763" s="282"/>
      <c r="Q763" s="282"/>
      <c r="R763" s="282"/>
      <c r="S763" s="282"/>
      <c r="T763" s="282"/>
      <c r="U763" s="282"/>
      <c r="V763" s="282"/>
      <c r="W763" s="282"/>
    </row>
    <row r="764" spans="1:23" ht="20">
      <c r="A764" s="282"/>
      <c r="B764" s="282"/>
      <c r="C764" s="282"/>
      <c r="D764" s="282"/>
      <c r="E764" s="282"/>
      <c r="F764" s="282"/>
      <c r="G764" s="282"/>
      <c r="H764" s="282"/>
      <c r="I764" s="282"/>
      <c r="J764" s="282"/>
      <c r="K764" s="282"/>
      <c r="L764" s="282"/>
      <c r="M764" s="282"/>
      <c r="N764" s="282"/>
      <c r="O764" s="282"/>
      <c r="P764" s="282"/>
      <c r="Q764" s="282"/>
      <c r="R764" s="282"/>
      <c r="S764" s="282"/>
      <c r="T764" s="282"/>
      <c r="U764" s="282"/>
      <c r="V764" s="282"/>
      <c r="W764" s="282"/>
    </row>
    <row r="765" spans="1:23" ht="20">
      <c r="A765" s="282"/>
      <c r="B765" s="282"/>
      <c r="C765" s="282"/>
      <c r="D765" s="282"/>
      <c r="E765" s="282"/>
      <c r="F765" s="282"/>
      <c r="G765" s="282"/>
      <c r="H765" s="282"/>
      <c r="I765" s="282"/>
      <c r="J765" s="282"/>
      <c r="K765" s="282"/>
      <c r="L765" s="282"/>
      <c r="M765" s="282"/>
      <c r="N765" s="282"/>
      <c r="O765" s="282"/>
      <c r="P765" s="282"/>
      <c r="Q765" s="282"/>
      <c r="R765" s="282"/>
      <c r="S765" s="282"/>
      <c r="T765" s="282"/>
      <c r="U765" s="282"/>
      <c r="V765" s="282"/>
      <c r="W765" s="282"/>
    </row>
    <row r="766" spans="1:23" ht="20">
      <c r="A766" s="282"/>
      <c r="B766" s="282"/>
      <c r="C766" s="282"/>
      <c r="D766" s="282"/>
      <c r="E766" s="282"/>
      <c r="F766" s="282"/>
      <c r="G766" s="282"/>
      <c r="H766" s="282"/>
      <c r="I766" s="282"/>
      <c r="J766" s="282"/>
      <c r="K766" s="282"/>
      <c r="L766" s="282"/>
      <c r="M766" s="282"/>
      <c r="N766" s="282"/>
      <c r="O766" s="282"/>
      <c r="P766" s="282"/>
      <c r="Q766" s="282"/>
      <c r="R766" s="282"/>
      <c r="S766" s="282"/>
      <c r="T766" s="282"/>
      <c r="U766" s="282"/>
      <c r="V766" s="282"/>
      <c r="W766" s="282"/>
    </row>
    <row r="767" spans="1:23" ht="20">
      <c r="A767" s="282"/>
      <c r="B767" s="282"/>
      <c r="C767" s="282"/>
      <c r="D767" s="282"/>
      <c r="E767" s="282"/>
      <c r="F767" s="282"/>
      <c r="G767" s="282"/>
      <c r="H767" s="282"/>
      <c r="I767" s="282"/>
      <c r="J767" s="282"/>
      <c r="K767" s="282"/>
      <c r="L767" s="282"/>
      <c r="M767" s="282"/>
      <c r="N767" s="282"/>
      <c r="O767" s="282"/>
      <c r="P767" s="282"/>
      <c r="Q767" s="282"/>
      <c r="R767" s="282"/>
      <c r="S767" s="282"/>
      <c r="T767" s="282"/>
      <c r="U767" s="282"/>
      <c r="V767" s="282"/>
      <c r="W767" s="282"/>
    </row>
    <row r="768" spans="1:23" ht="20">
      <c r="A768" s="282"/>
      <c r="B768" s="282"/>
      <c r="C768" s="282"/>
      <c r="D768" s="282"/>
      <c r="E768" s="282"/>
      <c r="F768" s="282"/>
      <c r="G768" s="282"/>
      <c r="H768" s="282"/>
      <c r="I768" s="282"/>
      <c r="J768" s="282"/>
      <c r="K768" s="282"/>
      <c r="L768" s="282"/>
      <c r="M768" s="282"/>
      <c r="N768" s="282"/>
      <c r="O768" s="282"/>
      <c r="P768" s="282"/>
      <c r="Q768" s="282"/>
      <c r="R768" s="282"/>
      <c r="S768" s="282"/>
      <c r="T768" s="282"/>
      <c r="U768" s="282"/>
      <c r="V768" s="282"/>
      <c r="W768" s="282"/>
    </row>
    <row r="769" spans="1:23" ht="20">
      <c r="A769" s="282"/>
      <c r="B769" s="282"/>
      <c r="C769" s="282"/>
      <c r="D769" s="282"/>
      <c r="E769" s="282"/>
      <c r="F769" s="282"/>
      <c r="G769" s="282"/>
      <c r="H769" s="282"/>
      <c r="I769" s="282"/>
      <c r="J769" s="282"/>
      <c r="K769" s="282"/>
      <c r="L769" s="282"/>
      <c r="M769" s="282"/>
      <c r="N769" s="282"/>
      <c r="O769" s="282"/>
      <c r="P769" s="282"/>
      <c r="Q769" s="282"/>
      <c r="R769" s="282"/>
      <c r="S769" s="282"/>
      <c r="T769" s="282"/>
      <c r="U769" s="282"/>
      <c r="V769" s="282"/>
      <c r="W769" s="282"/>
    </row>
    <row r="770" spans="1:23" ht="20">
      <c r="A770" s="282"/>
      <c r="B770" s="282"/>
      <c r="C770" s="282"/>
      <c r="D770" s="282"/>
      <c r="E770" s="282"/>
      <c r="F770" s="282"/>
      <c r="G770" s="282"/>
      <c r="H770" s="282"/>
      <c r="I770" s="282"/>
      <c r="J770" s="282"/>
      <c r="K770" s="282"/>
      <c r="L770" s="282"/>
      <c r="M770" s="282"/>
      <c r="N770" s="282"/>
      <c r="O770" s="282"/>
      <c r="P770" s="282"/>
      <c r="Q770" s="282"/>
      <c r="R770" s="282"/>
      <c r="S770" s="282"/>
      <c r="T770" s="282"/>
      <c r="U770" s="282"/>
      <c r="V770" s="282"/>
      <c r="W770" s="282"/>
    </row>
    <row r="771" spans="1:23" ht="20">
      <c r="A771" s="282"/>
      <c r="B771" s="282"/>
      <c r="C771" s="282"/>
      <c r="D771" s="282"/>
      <c r="E771" s="282"/>
      <c r="F771" s="282"/>
      <c r="G771" s="282"/>
      <c r="H771" s="282"/>
      <c r="I771" s="282"/>
      <c r="J771" s="282"/>
      <c r="K771" s="282"/>
      <c r="L771" s="282"/>
      <c r="M771" s="282"/>
      <c r="N771" s="282"/>
      <c r="O771" s="282"/>
      <c r="P771" s="282"/>
      <c r="Q771" s="282"/>
      <c r="R771" s="282"/>
      <c r="S771" s="282"/>
      <c r="T771" s="282"/>
      <c r="U771" s="282"/>
      <c r="V771" s="282"/>
      <c r="W771" s="282"/>
    </row>
    <row r="772" spans="1:23" ht="20">
      <c r="A772" s="282"/>
      <c r="B772" s="282"/>
      <c r="C772" s="282"/>
      <c r="D772" s="282"/>
      <c r="E772" s="282"/>
      <c r="F772" s="282"/>
      <c r="G772" s="282"/>
      <c r="H772" s="282"/>
      <c r="I772" s="282"/>
      <c r="J772" s="282"/>
      <c r="K772" s="282"/>
      <c r="L772" s="282"/>
      <c r="M772" s="282"/>
      <c r="N772" s="282"/>
      <c r="O772" s="282"/>
      <c r="P772" s="282"/>
      <c r="Q772" s="282"/>
      <c r="R772" s="282"/>
      <c r="S772" s="282"/>
      <c r="T772" s="282"/>
      <c r="U772" s="282"/>
      <c r="V772" s="282"/>
      <c r="W772" s="282"/>
    </row>
    <row r="773" spans="1:23" ht="20">
      <c r="A773" s="282"/>
      <c r="B773" s="282"/>
      <c r="C773" s="282"/>
      <c r="D773" s="282"/>
      <c r="E773" s="282"/>
      <c r="F773" s="282"/>
      <c r="G773" s="282"/>
      <c r="H773" s="282"/>
      <c r="I773" s="282"/>
      <c r="J773" s="282"/>
      <c r="K773" s="282"/>
      <c r="L773" s="282"/>
      <c r="M773" s="282"/>
      <c r="N773" s="282"/>
      <c r="O773" s="282"/>
      <c r="P773" s="282"/>
      <c r="Q773" s="282"/>
      <c r="R773" s="282"/>
      <c r="S773" s="282"/>
      <c r="T773" s="282"/>
      <c r="U773" s="282"/>
      <c r="V773" s="282"/>
      <c r="W773" s="282"/>
    </row>
    <row r="774" spans="1:23" ht="20">
      <c r="A774" s="282"/>
      <c r="B774" s="282"/>
      <c r="C774" s="282"/>
      <c r="D774" s="282"/>
      <c r="E774" s="282"/>
      <c r="F774" s="282"/>
      <c r="G774" s="282"/>
      <c r="H774" s="282"/>
      <c r="I774" s="282"/>
      <c r="J774" s="282"/>
      <c r="K774" s="282"/>
      <c r="L774" s="282"/>
      <c r="M774" s="282"/>
      <c r="N774" s="282"/>
      <c r="O774" s="282"/>
      <c r="P774" s="282"/>
      <c r="Q774" s="282"/>
      <c r="R774" s="282"/>
      <c r="S774" s="282"/>
      <c r="T774" s="282"/>
      <c r="U774" s="282"/>
      <c r="V774" s="282"/>
      <c r="W774" s="282"/>
    </row>
    <row r="775" spans="1:23" ht="20">
      <c r="A775" s="282"/>
      <c r="B775" s="282"/>
      <c r="C775" s="282"/>
      <c r="D775" s="282"/>
      <c r="E775" s="282"/>
      <c r="F775" s="282"/>
      <c r="G775" s="282"/>
      <c r="H775" s="282"/>
      <c r="I775" s="282"/>
      <c r="J775" s="282"/>
      <c r="K775" s="282"/>
      <c r="L775" s="282"/>
      <c r="M775" s="282"/>
      <c r="N775" s="282"/>
      <c r="O775" s="282"/>
      <c r="P775" s="282"/>
      <c r="Q775" s="282"/>
      <c r="R775" s="282"/>
      <c r="S775" s="282"/>
      <c r="T775" s="282"/>
      <c r="U775" s="282"/>
      <c r="V775" s="282"/>
      <c r="W775" s="282"/>
    </row>
    <row r="776" spans="1:23" ht="20">
      <c r="A776" s="282"/>
      <c r="B776" s="282"/>
      <c r="C776" s="282"/>
      <c r="D776" s="282"/>
      <c r="E776" s="282"/>
      <c r="F776" s="282"/>
      <c r="G776" s="282"/>
      <c r="H776" s="282"/>
      <c r="I776" s="282"/>
      <c r="J776" s="282"/>
      <c r="K776" s="282"/>
      <c r="L776" s="282"/>
      <c r="M776" s="282"/>
      <c r="N776" s="282"/>
      <c r="O776" s="282"/>
      <c r="P776" s="282"/>
      <c r="Q776" s="282"/>
      <c r="R776" s="282"/>
      <c r="S776" s="282"/>
      <c r="T776" s="282"/>
      <c r="U776" s="282"/>
      <c r="V776" s="282"/>
      <c r="W776" s="282"/>
    </row>
    <row r="777" spans="1:23" ht="20">
      <c r="A777" s="282"/>
      <c r="B777" s="282"/>
      <c r="C777" s="282"/>
      <c r="D777" s="282"/>
      <c r="E777" s="282"/>
      <c r="F777" s="282"/>
      <c r="G777" s="282"/>
      <c r="H777" s="282"/>
      <c r="I777" s="282"/>
      <c r="J777" s="282"/>
      <c r="K777" s="282"/>
      <c r="L777" s="282"/>
      <c r="M777" s="282"/>
      <c r="N777" s="282"/>
      <c r="O777" s="282"/>
      <c r="P777" s="282"/>
      <c r="Q777" s="282"/>
      <c r="R777" s="282"/>
      <c r="S777" s="282"/>
      <c r="T777" s="282"/>
      <c r="U777" s="282"/>
      <c r="V777" s="282"/>
      <c r="W777" s="282"/>
    </row>
    <row r="778" spans="1:23" ht="20">
      <c r="A778" s="282"/>
      <c r="B778" s="282"/>
      <c r="C778" s="282"/>
      <c r="D778" s="282"/>
      <c r="E778" s="282"/>
      <c r="F778" s="282"/>
      <c r="G778" s="282"/>
      <c r="H778" s="282"/>
      <c r="I778" s="282"/>
      <c r="J778" s="282"/>
      <c r="K778" s="282"/>
      <c r="L778" s="282"/>
      <c r="M778" s="282"/>
      <c r="N778" s="282"/>
      <c r="O778" s="282"/>
      <c r="P778" s="282"/>
      <c r="Q778" s="282"/>
      <c r="R778" s="282"/>
      <c r="S778" s="282"/>
      <c r="T778" s="282"/>
      <c r="U778" s="282"/>
      <c r="V778" s="282"/>
      <c r="W778" s="282"/>
    </row>
    <row r="779" spans="1:23" ht="20">
      <c r="A779" s="282"/>
      <c r="B779" s="282"/>
      <c r="C779" s="282"/>
      <c r="D779" s="282"/>
      <c r="E779" s="282"/>
      <c r="F779" s="282"/>
      <c r="G779" s="282"/>
      <c r="H779" s="282"/>
      <c r="I779" s="282"/>
      <c r="J779" s="282"/>
      <c r="K779" s="282"/>
      <c r="L779" s="282"/>
      <c r="M779" s="282"/>
      <c r="N779" s="282"/>
      <c r="O779" s="282"/>
      <c r="P779" s="282"/>
      <c r="Q779" s="282"/>
      <c r="R779" s="282"/>
      <c r="S779" s="282"/>
      <c r="T779" s="282"/>
      <c r="U779" s="282"/>
      <c r="V779" s="282"/>
      <c r="W779" s="282"/>
    </row>
    <row r="780" spans="1:23" ht="20">
      <c r="A780" s="282"/>
      <c r="B780" s="282"/>
      <c r="C780" s="282"/>
      <c r="D780" s="282"/>
      <c r="E780" s="282"/>
      <c r="F780" s="282"/>
      <c r="G780" s="282"/>
      <c r="H780" s="282"/>
      <c r="I780" s="282"/>
      <c r="J780" s="282"/>
      <c r="K780" s="282"/>
      <c r="L780" s="282"/>
      <c r="M780" s="282"/>
      <c r="N780" s="282"/>
      <c r="O780" s="282"/>
      <c r="P780" s="282"/>
      <c r="Q780" s="282"/>
      <c r="R780" s="282"/>
      <c r="S780" s="282"/>
      <c r="T780" s="282"/>
      <c r="U780" s="282"/>
      <c r="V780" s="282"/>
      <c r="W780" s="282"/>
    </row>
    <row r="781" spans="1:23" ht="20">
      <c r="A781" s="282"/>
      <c r="B781" s="282"/>
      <c r="C781" s="282"/>
      <c r="D781" s="282"/>
      <c r="E781" s="282"/>
      <c r="F781" s="282"/>
      <c r="G781" s="282"/>
      <c r="H781" s="282"/>
      <c r="I781" s="282"/>
      <c r="J781" s="282"/>
      <c r="K781" s="282"/>
      <c r="L781" s="282"/>
      <c r="M781" s="282"/>
      <c r="N781" s="282"/>
      <c r="O781" s="282"/>
      <c r="P781" s="282"/>
      <c r="Q781" s="282"/>
      <c r="R781" s="282"/>
      <c r="S781" s="282"/>
      <c r="T781" s="282"/>
      <c r="U781" s="282"/>
      <c r="V781" s="282"/>
      <c r="W781" s="282"/>
    </row>
    <row r="782" spans="1:23" ht="20">
      <c r="A782" s="282"/>
      <c r="B782" s="282"/>
      <c r="C782" s="282"/>
      <c r="D782" s="282"/>
      <c r="E782" s="282"/>
      <c r="F782" s="282"/>
      <c r="G782" s="282"/>
      <c r="H782" s="282"/>
      <c r="I782" s="282"/>
      <c r="J782" s="282"/>
      <c r="K782" s="282"/>
      <c r="L782" s="282"/>
      <c r="M782" s="282"/>
      <c r="N782" s="282"/>
      <c r="O782" s="282"/>
      <c r="P782" s="282"/>
      <c r="Q782" s="282"/>
      <c r="R782" s="282"/>
      <c r="S782" s="282"/>
      <c r="T782" s="282"/>
      <c r="U782" s="282"/>
      <c r="V782" s="282"/>
      <c r="W782" s="282"/>
    </row>
    <row r="783" spans="1:23" ht="20">
      <c r="A783" s="282"/>
      <c r="B783" s="282"/>
      <c r="C783" s="282"/>
      <c r="D783" s="282"/>
      <c r="E783" s="282"/>
      <c r="F783" s="282"/>
      <c r="G783" s="282"/>
      <c r="H783" s="282"/>
      <c r="I783" s="282"/>
      <c r="J783" s="282"/>
      <c r="K783" s="282"/>
      <c r="L783" s="282"/>
      <c r="M783" s="282"/>
      <c r="N783" s="282"/>
      <c r="O783" s="282"/>
      <c r="P783" s="282"/>
      <c r="Q783" s="282"/>
      <c r="R783" s="282"/>
      <c r="S783" s="282"/>
      <c r="T783" s="282"/>
      <c r="U783" s="282"/>
      <c r="V783" s="282"/>
      <c r="W783" s="282"/>
    </row>
    <row r="784" spans="1:23" ht="20">
      <c r="A784" s="282"/>
      <c r="B784" s="282"/>
      <c r="C784" s="282"/>
      <c r="D784" s="282"/>
      <c r="E784" s="282"/>
      <c r="F784" s="282"/>
      <c r="G784" s="282"/>
      <c r="H784" s="282"/>
      <c r="I784" s="282"/>
      <c r="J784" s="282"/>
      <c r="K784" s="282"/>
      <c r="L784" s="282"/>
      <c r="M784" s="282"/>
      <c r="N784" s="282"/>
      <c r="O784" s="282"/>
      <c r="P784" s="282"/>
      <c r="Q784" s="282"/>
      <c r="R784" s="282"/>
      <c r="S784" s="282"/>
      <c r="T784" s="282"/>
      <c r="U784" s="282"/>
      <c r="V784" s="282"/>
      <c r="W784" s="282"/>
    </row>
    <row r="785" spans="1:23" ht="20">
      <c r="A785" s="282"/>
      <c r="B785" s="282"/>
      <c r="C785" s="282"/>
      <c r="D785" s="282"/>
      <c r="E785" s="282"/>
      <c r="F785" s="282"/>
      <c r="G785" s="282"/>
      <c r="H785" s="282"/>
      <c r="I785" s="282"/>
      <c r="J785" s="282"/>
      <c r="K785" s="282"/>
      <c r="L785" s="282"/>
      <c r="M785" s="282"/>
      <c r="N785" s="282"/>
      <c r="O785" s="282"/>
      <c r="P785" s="282"/>
      <c r="Q785" s="282"/>
      <c r="R785" s="282"/>
      <c r="S785" s="282"/>
      <c r="T785" s="282"/>
      <c r="U785" s="282"/>
      <c r="V785" s="282"/>
      <c r="W785" s="282"/>
    </row>
    <row r="786" spans="1:23" ht="20">
      <c r="A786" s="282"/>
      <c r="B786" s="282"/>
      <c r="C786" s="282"/>
      <c r="D786" s="282"/>
      <c r="E786" s="282"/>
      <c r="F786" s="282"/>
      <c r="G786" s="282"/>
      <c r="H786" s="282"/>
      <c r="I786" s="282"/>
      <c r="J786" s="282"/>
      <c r="K786" s="282"/>
      <c r="L786" s="282"/>
      <c r="M786" s="282"/>
      <c r="N786" s="282"/>
      <c r="O786" s="282"/>
      <c r="P786" s="282"/>
      <c r="Q786" s="282"/>
      <c r="R786" s="282"/>
      <c r="S786" s="282"/>
      <c r="T786" s="282"/>
      <c r="U786" s="282"/>
      <c r="V786" s="282"/>
      <c r="W786" s="282"/>
    </row>
    <row r="787" spans="1:23" ht="20">
      <c r="A787" s="282"/>
      <c r="B787" s="282"/>
      <c r="C787" s="282"/>
      <c r="D787" s="282"/>
      <c r="E787" s="282"/>
      <c r="F787" s="282"/>
      <c r="G787" s="282"/>
      <c r="H787" s="282"/>
      <c r="I787" s="282"/>
      <c r="J787" s="282"/>
      <c r="K787" s="282"/>
      <c r="L787" s="282"/>
      <c r="M787" s="282"/>
      <c r="N787" s="282"/>
      <c r="O787" s="282"/>
      <c r="P787" s="282"/>
      <c r="Q787" s="282"/>
      <c r="R787" s="282"/>
      <c r="S787" s="282"/>
      <c r="T787" s="282"/>
      <c r="U787" s="282"/>
      <c r="V787" s="282"/>
      <c r="W787" s="282"/>
    </row>
    <row r="788" spans="1:23" ht="20">
      <c r="A788" s="282"/>
      <c r="B788" s="282"/>
      <c r="C788" s="282"/>
      <c r="D788" s="282"/>
      <c r="E788" s="282"/>
      <c r="F788" s="282"/>
      <c r="G788" s="282"/>
      <c r="H788" s="282"/>
      <c r="I788" s="282"/>
      <c r="J788" s="282"/>
      <c r="K788" s="282"/>
      <c r="L788" s="282"/>
      <c r="M788" s="282"/>
      <c r="N788" s="282"/>
      <c r="O788" s="282"/>
      <c r="P788" s="282"/>
      <c r="Q788" s="282"/>
      <c r="R788" s="282"/>
      <c r="S788" s="282"/>
      <c r="T788" s="282"/>
      <c r="U788" s="282"/>
      <c r="V788" s="282"/>
      <c r="W788" s="282"/>
    </row>
    <row r="789" spans="1:23" ht="20">
      <c r="A789" s="282"/>
      <c r="B789" s="282"/>
      <c r="C789" s="282"/>
      <c r="D789" s="282"/>
      <c r="E789" s="282"/>
      <c r="F789" s="282"/>
      <c r="G789" s="282"/>
      <c r="H789" s="282"/>
      <c r="I789" s="282"/>
      <c r="J789" s="282"/>
      <c r="K789" s="282"/>
      <c r="L789" s="282"/>
      <c r="M789" s="282"/>
      <c r="N789" s="282"/>
      <c r="O789" s="282"/>
      <c r="P789" s="282"/>
      <c r="Q789" s="282"/>
      <c r="R789" s="282"/>
      <c r="S789" s="282"/>
      <c r="T789" s="282"/>
      <c r="U789" s="282"/>
      <c r="V789" s="282"/>
      <c r="W789" s="282"/>
    </row>
    <row r="790" spans="1:23" ht="20">
      <c r="A790" s="282"/>
      <c r="B790" s="282"/>
      <c r="C790" s="282"/>
      <c r="D790" s="282"/>
      <c r="E790" s="282"/>
      <c r="F790" s="282"/>
      <c r="G790" s="282"/>
      <c r="H790" s="282"/>
      <c r="I790" s="282"/>
      <c r="J790" s="282"/>
      <c r="K790" s="282"/>
      <c r="L790" s="282"/>
      <c r="M790" s="282"/>
      <c r="N790" s="282"/>
      <c r="O790" s="282"/>
      <c r="P790" s="282"/>
      <c r="Q790" s="282"/>
      <c r="R790" s="282"/>
      <c r="S790" s="282"/>
      <c r="T790" s="282"/>
      <c r="U790" s="282"/>
      <c r="V790" s="282"/>
      <c r="W790" s="282"/>
    </row>
    <row r="791" spans="1:23" ht="20">
      <c r="A791" s="282"/>
      <c r="B791" s="282"/>
      <c r="C791" s="282"/>
      <c r="D791" s="282"/>
      <c r="E791" s="282"/>
      <c r="F791" s="282"/>
      <c r="G791" s="282"/>
      <c r="H791" s="282"/>
      <c r="I791" s="282"/>
      <c r="J791" s="282"/>
      <c r="K791" s="282"/>
      <c r="L791" s="282"/>
      <c r="M791" s="282"/>
      <c r="N791" s="282"/>
      <c r="O791" s="282"/>
      <c r="P791" s="282"/>
      <c r="Q791" s="282"/>
      <c r="R791" s="282"/>
      <c r="S791" s="282"/>
      <c r="T791" s="282"/>
      <c r="U791" s="282"/>
      <c r="V791" s="282"/>
      <c r="W791" s="282"/>
    </row>
    <row r="792" spans="1:23" ht="20">
      <c r="A792" s="282"/>
      <c r="B792" s="282"/>
      <c r="C792" s="282"/>
      <c r="D792" s="282"/>
      <c r="E792" s="282"/>
      <c r="F792" s="282"/>
      <c r="G792" s="282"/>
      <c r="H792" s="282"/>
      <c r="I792" s="282"/>
      <c r="J792" s="282"/>
      <c r="K792" s="282"/>
      <c r="L792" s="282"/>
      <c r="M792" s="282"/>
      <c r="N792" s="282"/>
      <c r="O792" s="282"/>
      <c r="P792" s="282"/>
      <c r="Q792" s="282"/>
      <c r="R792" s="282"/>
      <c r="S792" s="282"/>
      <c r="T792" s="282"/>
      <c r="U792" s="282"/>
      <c r="V792" s="282"/>
      <c r="W792" s="282"/>
    </row>
    <row r="793" spans="1:23" ht="20">
      <c r="A793" s="282"/>
      <c r="B793" s="282"/>
      <c r="C793" s="282"/>
      <c r="D793" s="282"/>
      <c r="E793" s="282"/>
      <c r="F793" s="282"/>
      <c r="G793" s="282"/>
      <c r="H793" s="282"/>
      <c r="I793" s="282"/>
      <c r="J793" s="282"/>
      <c r="K793" s="282"/>
      <c r="L793" s="282"/>
      <c r="M793" s="282"/>
      <c r="N793" s="282"/>
      <c r="O793" s="282"/>
      <c r="P793" s="282"/>
      <c r="Q793" s="282"/>
      <c r="R793" s="282"/>
      <c r="S793" s="282"/>
      <c r="T793" s="282"/>
      <c r="U793" s="282"/>
      <c r="V793" s="282"/>
      <c r="W793" s="282"/>
    </row>
    <row r="794" spans="1:23" ht="20">
      <c r="A794" s="282"/>
      <c r="B794" s="282"/>
      <c r="C794" s="282"/>
      <c r="D794" s="282"/>
      <c r="E794" s="282"/>
      <c r="F794" s="282"/>
      <c r="G794" s="282"/>
      <c r="H794" s="282"/>
      <c r="I794" s="282"/>
      <c r="J794" s="282"/>
      <c r="K794" s="282"/>
      <c r="L794" s="282"/>
      <c r="M794" s="282"/>
      <c r="N794" s="282"/>
      <c r="O794" s="282"/>
      <c r="P794" s="282"/>
      <c r="Q794" s="282"/>
      <c r="R794" s="282"/>
      <c r="S794" s="282"/>
      <c r="T794" s="282"/>
      <c r="U794" s="282"/>
      <c r="V794" s="282"/>
      <c r="W794" s="282"/>
    </row>
    <row r="795" spans="1:23" ht="20">
      <c r="A795" s="282"/>
      <c r="B795" s="282"/>
      <c r="C795" s="282"/>
      <c r="D795" s="282"/>
      <c r="E795" s="282"/>
      <c r="F795" s="282"/>
      <c r="G795" s="282"/>
      <c r="H795" s="282"/>
      <c r="I795" s="282"/>
      <c r="J795" s="282"/>
      <c r="K795" s="282"/>
      <c r="L795" s="282"/>
      <c r="M795" s="282"/>
      <c r="N795" s="282"/>
      <c r="O795" s="282"/>
      <c r="P795" s="282"/>
      <c r="Q795" s="282"/>
      <c r="R795" s="282"/>
      <c r="S795" s="282"/>
      <c r="T795" s="282"/>
      <c r="U795" s="282"/>
      <c r="V795" s="282"/>
      <c r="W795" s="282"/>
    </row>
    <row r="796" spans="1:23" ht="20">
      <c r="A796" s="282"/>
      <c r="B796" s="282"/>
      <c r="C796" s="282"/>
      <c r="D796" s="282"/>
      <c r="E796" s="282"/>
      <c r="F796" s="282"/>
      <c r="G796" s="282"/>
      <c r="H796" s="282"/>
      <c r="I796" s="282"/>
      <c r="J796" s="282"/>
      <c r="K796" s="282"/>
      <c r="L796" s="282"/>
      <c r="M796" s="282"/>
      <c r="N796" s="282"/>
      <c r="O796" s="282"/>
      <c r="P796" s="282"/>
      <c r="Q796" s="282"/>
      <c r="R796" s="282"/>
      <c r="S796" s="282"/>
      <c r="T796" s="282"/>
      <c r="U796" s="282"/>
      <c r="V796" s="282"/>
      <c r="W796" s="282"/>
    </row>
    <row r="797" spans="1:23" ht="20">
      <c r="A797" s="282"/>
      <c r="B797" s="282"/>
      <c r="C797" s="282"/>
      <c r="D797" s="282"/>
      <c r="E797" s="282"/>
      <c r="F797" s="282"/>
      <c r="G797" s="282"/>
      <c r="H797" s="282"/>
      <c r="I797" s="282"/>
      <c r="J797" s="282"/>
      <c r="K797" s="282"/>
      <c r="L797" s="282"/>
      <c r="M797" s="282"/>
      <c r="N797" s="282"/>
      <c r="O797" s="282"/>
      <c r="P797" s="282"/>
      <c r="Q797" s="282"/>
      <c r="R797" s="282"/>
      <c r="S797" s="282"/>
      <c r="T797" s="282"/>
      <c r="U797" s="282"/>
      <c r="V797" s="282"/>
      <c r="W797" s="282"/>
    </row>
    <row r="798" spans="1:23" ht="20">
      <c r="A798" s="282"/>
      <c r="B798" s="282"/>
      <c r="C798" s="282"/>
      <c r="D798" s="282"/>
      <c r="E798" s="282"/>
      <c r="F798" s="282"/>
      <c r="G798" s="282"/>
      <c r="H798" s="282"/>
      <c r="I798" s="282"/>
      <c r="J798" s="282"/>
      <c r="K798" s="282"/>
      <c r="L798" s="282"/>
      <c r="M798" s="282"/>
      <c r="N798" s="282"/>
      <c r="O798" s="282"/>
      <c r="P798" s="282"/>
      <c r="Q798" s="282"/>
      <c r="R798" s="282"/>
      <c r="S798" s="282"/>
      <c r="T798" s="282"/>
      <c r="U798" s="282"/>
      <c r="V798" s="282"/>
      <c r="W798" s="282"/>
    </row>
    <row r="799" spans="1:23" ht="20">
      <c r="A799" s="282"/>
      <c r="B799" s="282"/>
      <c r="C799" s="282"/>
      <c r="D799" s="282"/>
      <c r="E799" s="282"/>
      <c r="F799" s="282"/>
      <c r="G799" s="282"/>
      <c r="H799" s="282"/>
      <c r="I799" s="282"/>
      <c r="J799" s="282"/>
      <c r="K799" s="282"/>
      <c r="L799" s="282"/>
      <c r="M799" s="282"/>
      <c r="N799" s="282"/>
      <c r="O799" s="282"/>
      <c r="P799" s="282"/>
      <c r="Q799" s="282"/>
      <c r="R799" s="282"/>
      <c r="S799" s="282"/>
      <c r="T799" s="282"/>
      <c r="U799" s="282"/>
      <c r="V799" s="282"/>
      <c r="W799" s="282"/>
    </row>
    <row r="800" spans="1:23" ht="20">
      <c r="A800" s="282"/>
      <c r="B800" s="282"/>
      <c r="C800" s="282"/>
      <c r="D800" s="282"/>
      <c r="E800" s="282"/>
      <c r="F800" s="282"/>
      <c r="G800" s="282"/>
      <c r="H800" s="282"/>
      <c r="I800" s="282"/>
      <c r="J800" s="282"/>
      <c r="K800" s="282"/>
      <c r="L800" s="282"/>
      <c r="M800" s="282"/>
      <c r="N800" s="282"/>
      <c r="O800" s="282"/>
      <c r="P800" s="282"/>
      <c r="Q800" s="282"/>
      <c r="R800" s="282"/>
      <c r="S800" s="282"/>
      <c r="T800" s="282"/>
      <c r="U800" s="282"/>
      <c r="V800" s="282"/>
      <c r="W800" s="282"/>
    </row>
    <row r="801" spans="1:23" ht="20">
      <c r="A801" s="282"/>
      <c r="B801" s="282"/>
      <c r="C801" s="282"/>
      <c r="D801" s="282"/>
      <c r="E801" s="282"/>
      <c r="F801" s="282"/>
      <c r="G801" s="282"/>
      <c r="H801" s="282"/>
      <c r="I801" s="282"/>
      <c r="J801" s="282"/>
      <c r="K801" s="282"/>
      <c r="L801" s="282"/>
      <c r="M801" s="282"/>
      <c r="N801" s="282"/>
      <c r="O801" s="282"/>
      <c r="P801" s="282"/>
      <c r="Q801" s="282"/>
      <c r="R801" s="282"/>
      <c r="S801" s="282"/>
      <c r="T801" s="282"/>
      <c r="U801" s="282"/>
      <c r="V801" s="282"/>
      <c r="W801" s="282"/>
    </row>
    <row r="802" spans="1:23" ht="20">
      <c r="A802" s="282"/>
      <c r="B802" s="282"/>
      <c r="C802" s="282"/>
      <c r="D802" s="282"/>
      <c r="E802" s="282"/>
      <c r="F802" s="282"/>
      <c r="G802" s="282"/>
      <c r="H802" s="282"/>
      <c r="I802" s="282"/>
      <c r="J802" s="282"/>
      <c r="K802" s="282"/>
      <c r="L802" s="282"/>
      <c r="M802" s="282"/>
      <c r="N802" s="282"/>
      <c r="O802" s="282"/>
      <c r="P802" s="282"/>
      <c r="Q802" s="282"/>
      <c r="R802" s="282"/>
      <c r="S802" s="282"/>
      <c r="T802" s="282"/>
      <c r="U802" s="282"/>
      <c r="V802" s="282"/>
      <c r="W802" s="282"/>
    </row>
    <row r="803" spans="1:23" ht="20">
      <c r="A803" s="282"/>
      <c r="B803" s="282"/>
      <c r="C803" s="282"/>
      <c r="D803" s="282"/>
      <c r="E803" s="282"/>
      <c r="F803" s="282"/>
      <c r="G803" s="282"/>
      <c r="H803" s="282"/>
      <c r="I803" s="282"/>
      <c r="J803" s="282"/>
      <c r="K803" s="282"/>
      <c r="L803" s="282"/>
      <c r="M803" s="282"/>
      <c r="N803" s="282"/>
      <c r="O803" s="282"/>
      <c r="P803" s="282"/>
      <c r="Q803" s="282"/>
      <c r="R803" s="282"/>
      <c r="S803" s="282"/>
      <c r="T803" s="282"/>
      <c r="U803" s="282"/>
      <c r="V803" s="282"/>
      <c r="W803" s="282"/>
    </row>
    <row r="804" spans="1:23" ht="20">
      <c r="A804" s="282"/>
      <c r="B804" s="282"/>
      <c r="C804" s="282"/>
      <c r="D804" s="282"/>
      <c r="E804" s="282"/>
      <c r="F804" s="282"/>
      <c r="G804" s="282"/>
      <c r="H804" s="282"/>
      <c r="I804" s="282"/>
      <c r="J804" s="282"/>
      <c r="K804" s="282"/>
      <c r="L804" s="282"/>
      <c r="M804" s="282"/>
      <c r="N804" s="282"/>
      <c r="O804" s="282"/>
      <c r="P804" s="282"/>
      <c r="Q804" s="282"/>
      <c r="R804" s="282"/>
      <c r="S804" s="282"/>
      <c r="T804" s="282"/>
      <c r="U804" s="282"/>
      <c r="V804" s="282"/>
      <c r="W804" s="282"/>
    </row>
    <row r="805" spans="1:23" ht="20">
      <c r="A805" s="282"/>
      <c r="B805" s="282"/>
      <c r="C805" s="282"/>
      <c r="D805" s="282"/>
      <c r="E805" s="282"/>
      <c r="F805" s="282"/>
      <c r="G805" s="282"/>
      <c r="H805" s="282"/>
      <c r="I805" s="282"/>
      <c r="J805" s="282"/>
      <c r="K805" s="282"/>
      <c r="L805" s="282"/>
      <c r="M805" s="282"/>
      <c r="N805" s="282"/>
      <c r="O805" s="282"/>
      <c r="P805" s="282"/>
      <c r="Q805" s="282"/>
      <c r="R805" s="282"/>
      <c r="S805" s="282"/>
      <c r="T805" s="282"/>
      <c r="U805" s="282"/>
      <c r="V805" s="282"/>
      <c r="W805" s="282"/>
    </row>
    <row r="806" spans="1:23" ht="20">
      <c r="A806" s="282"/>
      <c r="B806" s="282"/>
      <c r="C806" s="282"/>
      <c r="D806" s="282"/>
      <c r="E806" s="282"/>
      <c r="F806" s="282"/>
      <c r="G806" s="282"/>
      <c r="H806" s="282"/>
      <c r="I806" s="282"/>
      <c r="J806" s="282"/>
      <c r="K806" s="282"/>
      <c r="L806" s="282"/>
      <c r="M806" s="282"/>
      <c r="N806" s="282"/>
      <c r="O806" s="282"/>
      <c r="P806" s="282"/>
      <c r="Q806" s="282"/>
      <c r="R806" s="282"/>
      <c r="S806" s="282"/>
      <c r="T806" s="282"/>
      <c r="U806" s="282"/>
      <c r="V806" s="282"/>
      <c r="W806" s="282"/>
    </row>
    <row r="807" spans="1:23" ht="20">
      <c r="A807" s="282"/>
      <c r="B807" s="282"/>
      <c r="C807" s="282"/>
      <c r="D807" s="282"/>
      <c r="E807" s="282"/>
      <c r="F807" s="282"/>
      <c r="G807" s="282"/>
      <c r="H807" s="282"/>
      <c r="I807" s="282"/>
      <c r="J807" s="282"/>
      <c r="K807" s="282"/>
      <c r="L807" s="282"/>
      <c r="M807" s="282"/>
      <c r="N807" s="282"/>
      <c r="O807" s="282"/>
      <c r="P807" s="282"/>
      <c r="Q807" s="282"/>
      <c r="R807" s="282"/>
      <c r="S807" s="282"/>
      <c r="T807" s="282"/>
      <c r="U807" s="282"/>
      <c r="V807" s="282"/>
      <c r="W807" s="282"/>
    </row>
    <row r="808" spans="1:23" ht="20">
      <c r="A808" s="282"/>
      <c r="B808" s="282"/>
      <c r="C808" s="282"/>
      <c r="D808" s="282"/>
      <c r="E808" s="282"/>
      <c r="F808" s="282"/>
      <c r="G808" s="282"/>
      <c r="H808" s="282"/>
      <c r="I808" s="282"/>
      <c r="J808" s="282"/>
      <c r="K808" s="282"/>
      <c r="L808" s="282"/>
      <c r="M808" s="282"/>
      <c r="N808" s="282"/>
      <c r="O808" s="282"/>
      <c r="P808" s="282"/>
      <c r="Q808" s="282"/>
      <c r="R808" s="282"/>
      <c r="S808" s="282"/>
      <c r="T808" s="282"/>
      <c r="U808" s="282"/>
      <c r="V808" s="282"/>
      <c r="W808" s="282"/>
    </row>
    <row r="809" spans="1:23" ht="20">
      <c r="A809" s="282"/>
      <c r="B809" s="282"/>
      <c r="C809" s="282"/>
      <c r="D809" s="282"/>
      <c r="E809" s="282"/>
      <c r="F809" s="282"/>
      <c r="G809" s="282"/>
      <c r="H809" s="282"/>
      <c r="I809" s="282"/>
      <c r="J809" s="282"/>
      <c r="K809" s="282"/>
      <c r="L809" s="282"/>
      <c r="M809" s="282"/>
      <c r="N809" s="282"/>
      <c r="O809" s="282"/>
      <c r="P809" s="282"/>
      <c r="Q809" s="282"/>
      <c r="R809" s="282"/>
      <c r="S809" s="282"/>
      <c r="T809" s="282"/>
      <c r="U809" s="282"/>
      <c r="V809" s="282"/>
      <c r="W809" s="282"/>
    </row>
    <row r="810" spans="1:23" ht="20">
      <c r="A810" s="282"/>
      <c r="B810" s="282"/>
      <c r="C810" s="282"/>
      <c r="D810" s="282"/>
      <c r="E810" s="282"/>
      <c r="F810" s="282"/>
      <c r="G810" s="282"/>
      <c r="H810" s="282"/>
      <c r="I810" s="282"/>
      <c r="J810" s="282"/>
      <c r="K810" s="282"/>
      <c r="L810" s="282"/>
      <c r="M810" s="282"/>
      <c r="N810" s="282"/>
      <c r="O810" s="282"/>
      <c r="P810" s="282"/>
      <c r="Q810" s="282"/>
      <c r="R810" s="282"/>
      <c r="S810" s="282"/>
      <c r="T810" s="282"/>
      <c r="U810" s="282"/>
      <c r="V810" s="282"/>
      <c r="W810" s="282"/>
    </row>
    <row r="811" spans="1:23" ht="20">
      <c r="A811" s="282"/>
      <c r="B811" s="282"/>
      <c r="C811" s="282"/>
      <c r="D811" s="282"/>
      <c r="E811" s="282"/>
      <c r="F811" s="282"/>
      <c r="G811" s="282"/>
      <c r="H811" s="282"/>
      <c r="I811" s="282"/>
      <c r="J811" s="282"/>
      <c r="K811" s="282"/>
      <c r="L811" s="282"/>
      <c r="M811" s="282"/>
      <c r="N811" s="282"/>
      <c r="O811" s="282"/>
      <c r="P811" s="282"/>
      <c r="Q811" s="282"/>
      <c r="R811" s="282"/>
      <c r="S811" s="282"/>
      <c r="T811" s="282"/>
      <c r="U811" s="282"/>
      <c r="V811" s="282"/>
      <c r="W811" s="282"/>
    </row>
    <row r="812" spans="1:23" ht="20">
      <c r="A812" s="282"/>
      <c r="B812" s="282"/>
      <c r="C812" s="282"/>
      <c r="D812" s="282"/>
      <c r="E812" s="282"/>
      <c r="F812" s="282"/>
      <c r="G812" s="282"/>
      <c r="H812" s="282"/>
      <c r="I812" s="282"/>
      <c r="J812" s="282"/>
      <c r="K812" s="282"/>
      <c r="L812" s="282"/>
      <c r="M812" s="282"/>
      <c r="N812" s="282"/>
      <c r="O812" s="282"/>
      <c r="P812" s="282"/>
      <c r="Q812" s="282"/>
      <c r="R812" s="282"/>
      <c r="S812" s="282"/>
      <c r="T812" s="282"/>
      <c r="U812" s="282"/>
      <c r="V812" s="282"/>
      <c r="W812" s="282"/>
    </row>
    <row r="813" spans="1:23" ht="20">
      <c r="A813" s="282"/>
      <c r="B813" s="282"/>
      <c r="C813" s="282"/>
      <c r="D813" s="282"/>
      <c r="E813" s="282"/>
      <c r="F813" s="282"/>
      <c r="G813" s="282"/>
      <c r="H813" s="282"/>
      <c r="I813" s="282"/>
      <c r="J813" s="282"/>
      <c r="K813" s="282"/>
      <c r="L813" s="282"/>
      <c r="M813" s="282"/>
      <c r="N813" s="282"/>
      <c r="O813" s="282"/>
      <c r="P813" s="282"/>
      <c r="Q813" s="282"/>
      <c r="R813" s="282"/>
      <c r="S813" s="282"/>
      <c r="T813" s="282"/>
      <c r="U813" s="282"/>
      <c r="V813" s="282"/>
      <c r="W813" s="282"/>
    </row>
    <row r="814" spans="1:23" ht="20">
      <c r="A814" s="282"/>
      <c r="B814" s="282"/>
      <c r="C814" s="282"/>
      <c r="D814" s="282"/>
      <c r="E814" s="282"/>
      <c r="F814" s="282"/>
      <c r="G814" s="282"/>
      <c r="H814" s="282"/>
      <c r="I814" s="282"/>
      <c r="J814" s="282"/>
      <c r="K814" s="282"/>
      <c r="L814" s="282"/>
      <c r="M814" s="282"/>
      <c r="N814" s="282"/>
      <c r="O814" s="282"/>
      <c r="P814" s="282"/>
      <c r="Q814" s="282"/>
      <c r="R814" s="282"/>
      <c r="S814" s="282"/>
      <c r="T814" s="282"/>
      <c r="U814" s="282"/>
      <c r="V814" s="282"/>
      <c r="W814" s="282"/>
    </row>
    <row r="815" spans="1:23" ht="20">
      <c r="A815" s="282"/>
      <c r="B815" s="282"/>
      <c r="C815" s="282"/>
      <c r="D815" s="282"/>
      <c r="E815" s="282"/>
      <c r="F815" s="282"/>
      <c r="G815" s="282"/>
      <c r="H815" s="282"/>
      <c r="I815" s="282"/>
      <c r="J815" s="282"/>
      <c r="K815" s="282"/>
      <c r="L815" s="282"/>
      <c r="M815" s="282"/>
      <c r="N815" s="282"/>
      <c r="O815" s="282"/>
      <c r="P815" s="282"/>
      <c r="Q815" s="282"/>
      <c r="R815" s="282"/>
      <c r="S815" s="282"/>
      <c r="T815" s="282"/>
      <c r="U815" s="282"/>
      <c r="V815" s="282"/>
      <c r="W815" s="282"/>
    </row>
    <row r="816" spans="1:23" ht="20">
      <c r="A816" s="282"/>
      <c r="B816" s="282"/>
      <c r="C816" s="282"/>
      <c r="D816" s="282"/>
      <c r="E816" s="282"/>
      <c r="F816" s="282"/>
      <c r="G816" s="282"/>
      <c r="H816" s="282"/>
      <c r="I816" s="282"/>
      <c r="J816" s="282"/>
      <c r="K816" s="282"/>
      <c r="L816" s="282"/>
      <c r="M816" s="282"/>
      <c r="N816" s="282"/>
      <c r="O816" s="282"/>
      <c r="P816" s="282"/>
      <c r="Q816" s="282"/>
      <c r="R816" s="282"/>
      <c r="S816" s="282"/>
      <c r="T816" s="282"/>
      <c r="U816" s="282"/>
      <c r="V816" s="282"/>
      <c r="W816" s="282"/>
    </row>
    <row r="817" spans="1:23" ht="20">
      <c r="A817" s="282"/>
      <c r="B817" s="282"/>
      <c r="C817" s="282"/>
      <c r="D817" s="282"/>
      <c r="E817" s="282"/>
      <c r="F817" s="282"/>
      <c r="G817" s="282"/>
      <c r="H817" s="282"/>
      <c r="I817" s="282"/>
      <c r="J817" s="282"/>
      <c r="K817" s="282"/>
      <c r="L817" s="282"/>
      <c r="M817" s="282"/>
      <c r="N817" s="282"/>
      <c r="O817" s="282"/>
      <c r="P817" s="282"/>
      <c r="Q817" s="282"/>
      <c r="R817" s="282"/>
      <c r="S817" s="282"/>
      <c r="T817" s="282"/>
      <c r="U817" s="282"/>
      <c r="V817" s="282"/>
      <c r="W817" s="282"/>
    </row>
    <row r="818" spans="1:23" ht="20">
      <c r="A818" s="282"/>
      <c r="B818" s="282"/>
      <c r="C818" s="282"/>
      <c r="D818" s="282"/>
      <c r="E818" s="282"/>
      <c r="F818" s="282"/>
      <c r="G818" s="282"/>
      <c r="H818" s="282"/>
      <c r="I818" s="282"/>
      <c r="J818" s="282"/>
      <c r="K818" s="282"/>
      <c r="L818" s="282"/>
      <c r="M818" s="282"/>
      <c r="N818" s="282"/>
      <c r="O818" s="282"/>
      <c r="P818" s="282"/>
      <c r="Q818" s="282"/>
      <c r="R818" s="282"/>
      <c r="S818" s="282"/>
      <c r="T818" s="282"/>
      <c r="U818" s="282"/>
      <c r="V818" s="282"/>
      <c r="W818" s="282"/>
    </row>
    <row r="819" spans="1:23" ht="20">
      <c r="A819" s="282"/>
      <c r="B819" s="282"/>
      <c r="C819" s="282"/>
      <c r="D819" s="282"/>
      <c r="E819" s="282"/>
      <c r="F819" s="282"/>
      <c r="G819" s="282"/>
      <c r="H819" s="282"/>
      <c r="I819" s="282"/>
      <c r="J819" s="282"/>
      <c r="K819" s="282"/>
      <c r="L819" s="282"/>
      <c r="M819" s="282"/>
      <c r="N819" s="282"/>
      <c r="O819" s="282"/>
      <c r="P819" s="282"/>
      <c r="Q819" s="282"/>
      <c r="R819" s="282"/>
      <c r="S819" s="282"/>
      <c r="T819" s="282"/>
      <c r="U819" s="282"/>
      <c r="V819" s="282"/>
      <c r="W819" s="282"/>
    </row>
    <row r="820" spans="1:23" ht="20">
      <c r="A820" s="282"/>
      <c r="B820" s="282"/>
      <c r="C820" s="282"/>
      <c r="D820" s="282"/>
      <c r="E820" s="282"/>
      <c r="F820" s="282"/>
      <c r="G820" s="282"/>
      <c r="H820" s="282"/>
      <c r="I820" s="282"/>
      <c r="J820" s="282"/>
      <c r="K820" s="282"/>
      <c r="L820" s="282"/>
      <c r="M820" s="282"/>
      <c r="N820" s="282"/>
      <c r="O820" s="282"/>
      <c r="P820" s="282"/>
      <c r="Q820" s="282"/>
      <c r="R820" s="282"/>
      <c r="S820" s="282"/>
      <c r="T820" s="282"/>
      <c r="U820" s="282"/>
      <c r="V820" s="282"/>
      <c r="W820" s="282"/>
    </row>
    <row r="821" spans="1:23" ht="20">
      <c r="A821" s="282"/>
      <c r="B821" s="282"/>
      <c r="C821" s="282"/>
      <c r="D821" s="282"/>
      <c r="E821" s="282"/>
      <c r="F821" s="282"/>
      <c r="G821" s="282"/>
      <c r="H821" s="282"/>
      <c r="I821" s="282"/>
      <c r="J821" s="282"/>
      <c r="K821" s="282"/>
      <c r="L821" s="282"/>
      <c r="M821" s="282"/>
      <c r="N821" s="282"/>
      <c r="O821" s="282"/>
      <c r="P821" s="282"/>
      <c r="Q821" s="282"/>
      <c r="R821" s="282"/>
      <c r="S821" s="282"/>
      <c r="T821" s="282"/>
      <c r="U821" s="282"/>
      <c r="V821" s="282"/>
      <c r="W821" s="282"/>
    </row>
    <row r="822" spans="1:23" ht="20">
      <c r="A822" s="282"/>
      <c r="B822" s="282"/>
      <c r="C822" s="282"/>
      <c r="D822" s="282"/>
      <c r="E822" s="282"/>
      <c r="F822" s="282"/>
      <c r="G822" s="282"/>
      <c r="H822" s="282"/>
      <c r="I822" s="282"/>
      <c r="J822" s="282"/>
      <c r="K822" s="282"/>
      <c r="L822" s="282"/>
      <c r="M822" s="282"/>
      <c r="N822" s="282"/>
      <c r="O822" s="282"/>
      <c r="P822" s="282"/>
      <c r="Q822" s="282"/>
      <c r="R822" s="282"/>
      <c r="S822" s="282"/>
      <c r="T822" s="282"/>
      <c r="U822" s="282"/>
      <c r="V822" s="282"/>
      <c r="W822" s="282"/>
    </row>
    <row r="823" spans="1:23" ht="20">
      <c r="A823" s="282"/>
      <c r="B823" s="282"/>
      <c r="C823" s="282"/>
      <c r="D823" s="282"/>
      <c r="E823" s="282"/>
      <c r="F823" s="282"/>
      <c r="G823" s="282"/>
      <c r="H823" s="282"/>
      <c r="I823" s="282"/>
      <c r="J823" s="282"/>
      <c r="K823" s="282"/>
      <c r="L823" s="282"/>
      <c r="M823" s="282"/>
      <c r="N823" s="282"/>
      <c r="O823" s="282"/>
      <c r="P823" s="282"/>
      <c r="Q823" s="282"/>
      <c r="R823" s="282"/>
      <c r="S823" s="282"/>
      <c r="T823" s="282"/>
      <c r="U823" s="282"/>
      <c r="V823" s="282"/>
      <c r="W823" s="282"/>
    </row>
    <row r="824" spans="1:23" ht="20">
      <c r="A824" s="282"/>
      <c r="B824" s="282"/>
      <c r="C824" s="282"/>
      <c r="D824" s="282"/>
      <c r="E824" s="282"/>
      <c r="F824" s="282"/>
      <c r="G824" s="282"/>
      <c r="H824" s="282"/>
      <c r="I824" s="282"/>
      <c r="J824" s="282"/>
      <c r="K824" s="282"/>
      <c r="L824" s="282"/>
      <c r="M824" s="282"/>
      <c r="N824" s="282"/>
      <c r="O824" s="282"/>
      <c r="P824" s="282"/>
      <c r="Q824" s="282"/>
      <c r="R824" s="282"/>
      <c r="S824" s="282"/>
      <c r="T824" s="282"/>
      <c r="U824" s="282"/>
      <c r="V824" s="282"/>
      <c r="W824" s="282"/>
    </row>
    <row r="825" spans="1:23" ht="20">
      <c r="A825" s="282"/>
      <c r="B825" s="282"/>
      <c r="C825" s="282"/>
      <c r="D825" s="282"/>
      <c r="E825" s="282"/>
      <c r="F825" s="282"/>
      <c r="G825" s="282"/>
      <c r="H825" s="282"/>
      <c r="I825" s="282"/>
      <c r="J825" s="282"/>
      <c r="K825" s="282"/>
      <c r="L825" s="282"/>
      <c r="M825" s="282"/>
      <c r="N825" s="282"/>
      <c r="O825" s="282"/>
      <c r="P825" s="282"/>
      <c r="Q825" s="282"/>
      <c r="R825" s="282"/>
      <c r="S825" s="282"/>
      <c r="T825" s="282"/>
      <c r="U825" s="282"/>
      <c r="V825" s="282"/>
      <c r="W825" s="282"/>
    </row>
    <row r="826" spans="1:23" ht="20">
      <c r="A826" s="282"/>
      <c r="B826" s="282"/>
      <c r="C826" s="282"/>
      <c r="D826" s="282"/>
      <c r="E826" s="282"/>
      <c r="F826" s="282"/>
      <c r="G826" s="282"/>
      <c r="H826" s="282"/>
      <c r="I826" s="282"/>
      <c r="J826" s="282"/>
      <c r="K826" s="282"/>
      <c r="L826" s="282"/>
      <c r="M826" s="282"/>
      <c r="N826" s="282"/>
      <c r="O826" s="282"/>
      <c r="P826" s="282"/>
      <c r="Q826" s="282"/>
      <c r="R826" s="282"/>
      <c r="S826" s="282"/>
      <c r="T826" s="282"/>
      <c r="U826" s="282"/>
      <c r="V826" s="282"/>
      <c r="W826" s="282"/>
    </row>
    <row r="827" spans="1:23" ht="20">
      <c r="A827" s="282"/>
      <c r="B827" s="282"/>
      <c r="C827" s="282"/>
      <c r="D827" s="282"/>
      <c r="E827" s="282"/>
      <c r="F827" s="282"/>
      <c r="G827" s="282"/>
      <c r="H827" s="282"/>
      <c r="I827" s="282"/>
      <c r="J827" s="282"/>
      <c r="K827" s="282"/>
      <c r="L827" s="282"/>
      <c r="M827" s="282"/>
      <c r="N827" s="282"/>
      <c r="O827" s="282"/>
      <c r="P827" s="282"/>
      <c r="Q827" s="282"/>
      <c r="R827" s="282"/>
      <c r="S827" s="282"/>
      <c r="T827" s="282"/>
      <c r="U827" s="282"/>
      <c r="V827" s="282"/>
      <c r="W827" s="282"/>
    </row>
    <row r="828" spans="1:23" ht="20">
      <c r="A828" s="282"/>
      <c r="B828" s="282"/>
      <c r="C828" s="282"/>
      <c r="D828" s="282"/>
      <c r="E828" s="282"/>
      <c r="F828" s="282"/>
      <c r="G828" s="282"/>
      <c r="H828" s="282"/>
      <c r="I828" s="282"/>
      <c r="J828" s="282"/>
      <c r="K828" s="282"/>
      <c r="L828" s="282"/>
      <c r="M828" s="282"/>
      <c r="N828" s="282"/>
      <c r="O828" s="282"/>
      <c r="P828" s="282"/>
      <c r="Q828" s="282"/>
      <c r="R828" s="282"/>
      <c r="S828" s="282"/>
      <c r="T828" s="282"/>
      <c r="U828" s="282"/>
      <c r="V828" s="282"/>
      <c r="W828" s="282"/>
    </row>
    <row r="829" spans="1:23" ht="20">
      <c r="A829" s="282"/>
      <c r="B829" s="282"/>
      <c r="C829" s="282"/>
      <c r="D829" s="282"/>
      <c r="E829" s="282"/>
      <c r="F829" s="282"/>
      <c r="G829" s="282"/>
      <c r="H829" s="282"/>
      <c r="I829" s="282"/>
      <c r="J829" s="282"/>
      <c r="K829" s="282"/>
      <c r="L829" s="282"/>
      <c r="M829" s="282"/>
      <c r="N829" s="282"/>
      <c r="O829" s="282"/>
      <c r="P829" s="282"/>
      <c r="Q829" s="282"/>
      <c r="R829" s="282"/>
      <c r="S829" s="282"/>
      <c r="T829" s="282"/>
      <c r="U829" s="282"/>
      <c r="V829" s="282"/>
      <c r="W829" s="282"/>
    </row>
    <row r="830" spans="1:23" ht="20">
      <c r="A830" s="282"/>
      <c r="B830" s="282"/>
      <c r="C830" s="282"/>
      <c r="D830" s="282"/>
      <c r="E830" s="282"/>
      <c r="F830" s="282"/>
      <c r="G830" s="282"/>
      <c r="H830" s="282"/>
      <c r="I830" s="282"/>
      <c r="J830" s="282"/>
      <c r="K830" s="282"/>
      <c r="L830" s="282"/>
      <c r="M830" s="282"/>
      <c r="N830" s="282"/>
      <c r="O830" s="282"/>
      <c r="P830" s="282"/>
      <c r="Q830" s="282"/>
      <c r="R830" s="282"/>
      <c r="S830" s="282"/>
      <c r="T830" s="282"/>
      <c r="U830" s="282"/>
      <c r="V830" s="282"/>
      <c r="W830" s="282"/>
    </row>
    <row r="831" spans="1:23" ht="20">
      <c r="A831" s="282"/>
      <c r="B831" s="282"/>
      <c r="C831" s="282"/>
      <c r="D831" s="282"/>
      <c r="E831" s="282"/>
      <c r="F831" s="282"/>
      <c r="G831" s="282"/>
      <c r="H831" s="282"/>
      <c r="I831" s="282"/>
      <c r="J831" s="282"/>
      <c r="K831" s="282"/>
      <c r="L831" s="282"/>
      <c r="M831" s="282"/>
      <c r="N831" s="282"/>
      <c r="O831" s="282"/>
      <c r="P831" s="282"/>
      <c r="Q831" s="282"/>
      <c r="R831" s="282"/>
      <c r="S831" s="282"/>
      <c r="T831" s="282"/>
      <c r="U831" s="282"/>
      <c r="V831" s="282"/>
      <c r="W831" s="282"/>
    </row>
    <row r="832" spans="1:23" ht="20">
      <c r="A832" s="282"/>
      <c r="B832" s="282"/>
      <c r="C832" s="282"/>
      <c r="D832" s="282"/>
      <c r="E832" s="282"/>
      <c r="F832" s="282"/>
      <c r="G832" s="282"/>
      <c r="H832" s="282"/>
      <c r="I832" s="282"/>
      <c r="J832" s="282"/>
      <c r="K832" s="282"/>
      <c r="L832" s="282"/>
      <c r="M832" s="282"/>
      <c r="N832" s="282"/>
      <c r="O832" s="282"/>
      <c r="P832" s="282"/>
      <c r="Q832" s="282"/>
      <c r="R832" s="282"/>
      <c r="S832" s="282"/>
      <c r="T832" s="282"/>
      <c r="U832" s="282"/>
      <c r="V832" s="282"/>
      <c r="W832" s="282"/>
    </row>
    <row r="833" spans="1:23" ht="20">
      <c r="A833" s="282"/>
      <c r="B833" s="282"/>
      <c r="C833" s="282"/>
      <c r="D833" s="282"/>
      <c r="E833" s="282"/>
      <c r="F833" s="282"/>
      <c r="G833" s="282"/>
      <c r="H833" s="282"/>
      <c r="I833" s="282"/>
      <c r="J833" s="282"/>
      <c r="K833" s="282"/>
      <c r="L833" s="282"/>
      <c r="M833" s="282"/>
      <c r="N833" s="282"/>
      <c r="O833" s="282"/>
      <c r="P833" s="282"/>
      <c r="Q833" s="282"/>
      <c r="R833" s="282"/>
      <c r="S833" s="282"/>
      <c r="T833" s="282"/>
      <c r="U833" s="282"/>
      <c r="V833" s="282"/>
      <c r="W833" s="282"/>
    </row>
    <row r="834" spans="1:23" ht="20">
      <c r="A834" s="282"/>
      <c r="B834" s="282"/>
      <c r="C834" s="282"/>
      <c r="D834" s="282"/>
      <c r="E834" s="282"/>
      <c r="F834" s="282"/>
      <c r="G834" s="282"/>
      <c r="H834" s="282"/>
      <c r="I834" s="282"/>
      <c r="J834" s="282"/>
      <c r="K834" s="282"/>
      <c r="L834" s="282"/>
      <c r="M834" s="282"/>
      <c r="N834" s="282"/>
      <c r="O834" s="282"/>
      <c r="P834" s="282"/>
      <c r="Q834" s="282"/>
      <c r="R834" s="282"/>
      <c r="S834" s="282"/>
      <c r="T834" s="282"/>
      <c r="U834" s="282"/>
      <c r="V834" s="282"/>
      <c r="W834" s="282"/>
    </row>
    <row r="835" spans="1:23" ht="20">
      <c r="A835" s="282"/>
      <c r="B835" s="282"/>
      <c r="C835" s="282"/>
      <c r="D835" s="282"/>
      <c r="E835" s="282"/>
      <c r="F835" s="282"/>
      <c r="G835" s="282"/>
      <c r="H835" s="282"/>
      <c r="I835" s="282"/>
      <c r="J835" s="282"/>
      <c r="K835" s="282"/>
      <c r="L835" s="282"/>
      <c r="M835" s="282"/>
      <c r="N835" s="282"/>
      <c r="O835" s="282"/>
      <c r="P835" s="282"/>
      <c r="Q835" s="282"/>
      <c r="R835" s="282"/>
      <c r="S835" s="282"/>
      <c r="T835" s="282"/>
      <c r="U835" s="282"/>
      <c r="V835" s="282"/>
      <c r="W835" s="282"/>
    </row>
    <row r="836" spans="1:23" ht="20">
      <c r="A836" s="282"/>
      <c r="B836" s="282"/>
      <c r="C836" s="282"/>
      <c r="D836" s="282"/>
      <c r="E836" s="282"/>
      <c r="F836" s="282"/>
      <c r="G836" s="282"/>
      <c r="H836" s="282"/>
      <c r="I836" s="282"/>
      <c r="J836" s="282"/>
      <c r="K836" s="282"/>
      <c r="L836" s="282"/>
      <c r="M836" s="282"/>
      <c r="N836" s="282"/>
      <c r="O836" s="282"/>
      <c r="P836" s="282"/>
      <c r="Q836" s="282"/>
      <c r="R836" s="282"/>
      <c r="S836" s="282"/>
      <c r="T836" s="282"/>
      <c r="U836" s="282"/>
      <c r="V836" s="282"/>
      <c r="W836" s="282"/>
    </row>
    <row r="837" spans="1:23" ht="20">
      <c r="A837" s="282"/>
      <c r="B837" s="282"/>
      <c r="C837" s="282"/>
      <c r="D837" s="282"/>
      <c r="E837" s="282"/>
      <c r="F837" s="282"/>
      <c r="G837" s="282"/>
      <c r="H837" s="282"/>
      <c r="I837" s="282"/>
      <c r="J837" s="282"/>
      <c r="K837" s="282"/>
      <c r="L837" s="282"/>
      <c r="M837" s="282"/>
      <c r="N837" s="282"/>
      <c r="O837" s="282"/>
      <c r="P837" s="282"/>
      <c r="Q837" s="282"/>
      <c r="R837" s="282"/>
      <c r="S837" s="282"/>
      <c r="T837" s="282"/>
      <c r="U837" s="282"/>
      <c r="V837" s="282"/>
      <c r="W837" s="282"/>
    </row>
    <row r="838" spans="1:23" ht="20">
      <c r="A838" s="282"/>
      <c r="B838" s="282"/>
      <c r="C838" s="282"/>
      <c r="D838" s="282"/>
      <c r="E838" s="282"/>
      <c r="F838" s="282"/>
      <c r="G838" s="282"/>
      <c r="H838" s="282"/>
      <c r="I838" s="282"/>
      <c r="J838" s="282"/>
      <c r="K838" s="282"/>
      <c r="L838" s="282"/>
      <c r="M838" s="282"/>
      <c r="N838" s="282"/>
      <c r="O838" s="282"/>
      <c r="P838" s="282"/>
      <c r="Q838" s="282"/>
      <c r="R838" s="282"/>
      <c r="S838" s="282"/>
      <c r="T838" s="282"/>
      <c r="U838" s="282"/>
      <c r="V838" s="282"/>
      <c r="W838" s="282"/>
    </row>
    <row r="839" spans="1:23" ht="20">
      <c r="A839" s="282"/>
      <c r="B839" s="282"/>
      <c r="C839" s="282"/>
      <c r="D839" s="282"/>
      <c r="E839" s="282"/>
      <c r="F839" s="282"/>
      <c r="G839" s="282"/>
      <c r="H839" s="282"/>
      <c r="I839" s="282"/>
      <c r="J839" s="282"/>
      <c r="K839" s="282"/>
      <c r="L839" s="282"/>
      <c r="M839" s="282"/>
      <c r="N839" s="282"/>
      <c r="O839" s="282"/>
      <c r="P839" s="282"/>
      <c r="Q839" s="282"/>
      <c r="R839" s="282"/>
      <c r="S839" s="282"/>
      <c r="T839" s="282"/>
      <c r="U839" s="282"/>
      <c r="V839" s="282"/>
      <c r="W839" s="282"/>
    </row>
    <row r="840" spans="1:23" ht="20">
      <c r="A840" s="282"/>
      <c r="B840" s="282"/>
      <c r="C840" s="282"/>
      <c r="D840" s="282"/>
      <c r="E840" s="282"/>
      <c r="F840" s="282"/>
      <c r="G840" s="282"/>
      <c r="H840" s="282"/>
      <c r="I840" s="282"/>
      <c r="J840" s="282"/>
      <c r="K840" s="282"/>
      <c r="L840" s="282"/>
      <c r="M840" s="282"/>
      <c r="N840" s="282"/>
      <c r="O840" s="282"/>
      <c r="P840" s="282"/>
      <c r="Q840" s="282"/>
      <c r="R840" s="282"/>
      <c r="S840" s="282"/>
      <c r="T840" s="282"/>
      <c r="U840" s="282"/>
      <c r="V840" s="282"/>
      <c r="W840" s="282"/>
    </row>
    <row r="841" spans="1:23" ht="20">
      <c r="A841" s="282"/>
      <c r="B841" s="282"/>
      <c r="C841" s="282"/>
      <c r="D841" s="282"/>
      <c r="E841" s="282"/>
      <c r="F841" s="282"/>
      <c r="G841" s="282"/>
      <c r="H841" s="282"/>
      <c r="I841" s="282"/>
      <c r="J841" s="282"/>
      <c r="K841" s="282"/>
      <c r="L841" s="282"/>
      <c r="M841" s="282"/>
      <c r="N841" s="282"/>
      <c r="O841" s="282"/>
      <c r="P841" s="282"/>
      <c r="Q841" s="282"/>
      <c r="R841" s="282"/>
      <c r="S841" s="282"/>
      <c r="T841" s="282"/>
      <c r="U841" s="282"/>
      <c r="V841" s="282"/>
      <c r="W841" s="282"/>
    </row>
    <row r="842" spans="1:23" ht="20">
      <c r="A842" s="282"/>
      <c r="B842" s="282"/>
      <c r="C842" s="282"/>
      <c r="D842" s="282"/>
      <c r="E842" s="282"/>
      <c r="F842" s="282"/>
      <c r="G842" s="282"/>
      <c r="H842" s="282"/>
      <c r="I842" s="282"/>
      <c r="J842" s="282"/>
      <c r="K842" s="282"/>
      <c r="L842" s="282"/>
      <c r="M842" s="282"/>
      <c r="N842" s="282"/>
      <c r="O842" s="282"/>
      <c r="P842" s="282"/>
      <c r="Q842" s="282"/>
      <c r="R842" s="282"/>
      <c r="S842" s="282"/>
      <c r="T842" s="282"/>
      <c r="U842" s="282"/>
      <c r="V842" s="282"/>
      <c r="W842" s="282"/>
    </row>
    <row r="843" spans="1:23" ht="20">
      <c r="A843" s="282"/>
      <c r="B843" s="282"/>
      <c r="C843" s="282"/>
      <c r="D843" s="282"/>
      <c r="E843" s="282"/>
      <c r="F843" s="282"/>
      <c r="G843" s="282"/>
      <c r="H843" s="282"/>
      <c r="I843" s="282"/>
      <c r="J843" s="282"/>
      <c r="K843" s="282"/>
      <c r="L843" s="282"/>
      <c r="M843" s="282"/>
      <c r="N843" s="282"/>
      <c r="O843" s="282"/>
      <c r="P843" s="282"/>
      <c r="Q843" s="282"/>
      <c r="R843" s="282"/>
      <c r="S843" s="282"/>
      <c r="T843" s="282"/>
      <c r="U843" s="282"/>
      <c r="V843" s="282"/>
      <c r="W843" s="282"/>
    </row>
    <row r="844" spans="1:23" ht="20">
      <c r="A844" s="282"/>
      <c r="B844" s="282"/>
      <c r="C844" s="282"/>
      <c r="D844" s="282"/>
      <c r="E844" s="282"/>
      <c r="F844" s="282"/>
      <c r="G844" s="282"/>
      <c r="H844" s="282"/>
      <c r="I844" s="282"/>
      <c r="J844" s="282"/>
      <c r="K844" s="282"/>
      <c r="L844" s="282"/>
      <c r="M844" s="282"/>
      <c r="N844" s="282"/>
      <c r="O844" s="282"/>
      <c r="P844" s="282"/>
      <c r="Q844" s="282"/>
      <c r="R844" s="282"/>
      <c r="S844" s="282"/>
      <c r="T844" s="282"/>
      <c r="U844" s="282"/>
      <c r="V844" s="282"/>
      <c r="W844" s="282"/>
    </row>
    <row r="845" spans="1:23" ht="20">
      <c r="A845" s="282"/>
      <c r="B845" s="282"/>
      <c r="C845" s="282"/>
      <c r="D845" s="282"/>
      <c r="E845" s="282"/>
      <c r="F845" s="282"/>
      <c r="G845" s="282"/>
      <c r="H845" s="282"/>
      <c r="I845" s="282"/>
      <c r="J845" s="282"/>
      <c r="K845" s="282"/>
      <c r="L845" s="282"/>
      <c r="M845" s="282"/>
      <c r="N845" s="282"/>
      <c r="O845" s="282"/>
      <c r="P845" s="282"/>
      <c r="Q845" s="282"/>
      <c r="R845" s="282"/>
      <c r="S845" s="282"/>
      <c r="T845" s="282"/>
      <c r="U845" s="282"/>
      <c r="V845" s="282"/>
      <c r="W845" s="282"/>
    </row>
    <row r="846" spans="1:23" ht="20">
      <c r="A846" s="282"/>
      <c r="B846" s="282"/>
      <c r="C846" s="282"/>
      <c r="D846" s="282"/>
      <c r="E846" s="282"/>
      <c r="F846" s="282"/>
      <c r="G846" s="282"/>
      <c r="H846" s="282"/>
      <c r="I846" s="282"/>
      <c r="J846" s="282"/>
      <c r="K846" s="282"/>
      <c r="L846" s="282"/>
      <c r="M846" s="282"/>
      <c r="N846" s="282"/>
      <c r="O846" s="282"/>
      <c r="P846" s="282"/>
      <c r="Q846" s="282"/>
      <c r="R846" s="282"/>
      <c r="S846" s="282"/>
      <c r="T846" s="282"/>
      <c r="U846" s="282"/>
      <c r="V846" s="282"/>
      <c r="W846" s="282"/>
    </row>
    <row r="847" spans="1:23" ht="20">
      <c r="A847" s="282"/>
      <c r="B847" s="282"/>
      <c r="C847" s="282"/>
      <c r="D847" s="282"/>
      <c r="E847" s="282"/>
      <c r="F847" s="282"/>
      <c r="G847" s="282"/>
      <c r="H847" s="282"/>
      <c r="I847" s="282"/>
      <c r="J847" s="282"/>
      <c r="K847" s="282"/>
      <c r="L847" s="282"/>
      <c r="M847" s="282"/>
      <c r="N847" s="282"/>
      <c r="O847" s="282"/>
      <c r="P847" s="282"/>
      <c r="Q847" s="282"/>
      <c r="R847" s="282"/>
      <c r="S847" s="282"/>
      <c r="T847" s="282"/>
      <c r="U847" s="282"/>
      <c r="V847" s="282"/>
      <c r="W847" s="282"/>
    </row>
    <row r="848" spans="1:23" ht="20">
      <c r="A848" s="282"/>
      <c r="B848" s="282"/>
      <c r="C848" s="282"/>
      <c r="D848" s="282"/>
      <c r="E848" s="282"/>
      <c r="F848" s="282"/>
      <c r="G848" s="282"/>
      <c r="H848" s="282"/>
      <c r="I848" s="282"/>
      <c r="J848" s="282"/>
      <c r="K848" s="282"/>
      <c r="L848" s="282"/>
      <c r="M848" s="282"/>
      <c r="N848" s="282"/>
      <c r="O848" s="282"/>
      <c r="P848" s="282"/>
      <c r="Q848" s="282"/>
      <c r="R848" s="282"/>
      <c r="S848" s="282"/>
      <c r="T848" s="282"/>
      <c r="U848" s="282"/>
      <c r="V848" s="282"/>
      <c r="W848" s="282"/>
    </row>
    <row r="849" spans="1:23" ht="20">
      <c r="A849" s="282"/>
      <c r="B849" s="282"/>
      <c r="C849" s="282"/>
      <c r="D849" s="282"/>
      <c r="E849" s="282"/>
      <c r="F849" s="282"/>
      <c r="G849" s="282"/>
      <c r="H849" s="282"/>
      <c r="I849" s="282"/>
      <c r="J849" s="282"/>
      <c r="K849" s="282"/>
      <c r="L849" s="282"/>
      <c r="M849" s="282"/>
      <c r="N849" s="282"/>
      <c r="O849" s="282"/>
      <c r="P849" s="282"/>
      <c r="Q849" s="282"/>
      <c r="R849" s="282"/>
      <c r="S849" s="282"/>
      <c r="T849" s="282"/>
      <c r="U849" s="282"/>
      <c r="V849" s="282"/>
      <c r="W849" s="282"/>
    </row>
    <row r="850" spans="1:23" ht="20">
      <c r="A850" s="282"/>
      <c r="B850" s="282"/>
      <c r="C850" s="282"/>
      <c r="D850" s="282"/>
      <c r="E850" s="282"/>
      <c r="F850" s="282"/>
      <c r="G850" s="282"/>
      <c r="H850" s="282"/>
      <c r="I850" s="282"/>
      <c r="J850" s="282"/>
      <c r="K850" s="282"/>
      <c r="L850" s="282"/>
      <c r="M850" s="282"/>
      <c r="N850" s="282"/>
      <c r="O850" s="282"/>
      <c r="P850" s="282"/>
      <c r="Q850" s="282"/>
      <c r="R850" s="282"/>
      <c r="S850" s="282"/>
      <c r="T850" s="282"/>
      <c r="U850" s="282"/>
      <c r="V850" s="282"/>
      <c r="W850" s="282"/>
    </row>
    <row r="851" spans="1:23" ht="20">
      <c r="A851" s="282"/>
      <c r="B851" s="282"/>
      <c r="C851" s="282"/>
      <c r="D851" s="282"/>
      <c r="E851" s="282"/>
      <c r="F851" s="282"/>
      <c r="G851" s="282"/>
      <c r="H851" s="282"/>
      <c r="I851" s="282"/>
      <c r="J851" s="282"/>
      <c r="K851" s="282"/>
      <c r="L851" s="282"/>
      <c r="M851" s="282"/>
      <c r="N851" s="282"/>
      <c r="O851" s="282"/>
      <c r="P851" s="282"/>
      <c r="Q851" s="282"/>
      <c r="R851" s="282"/>
      <c r="S851" s="282"/>
      <c r="T851" s="282"/>
      <c r="U851" s="282"/>
      <c r="V851" s="282"/>
      <c r="W851" s="282"/>
    </row>
    <row r="852" spans="1:23" ht="20">
      <c r="A852" s="282"/>
      <c r="B852" s="282"/>
      <c r="C852" s="282"/>
      <c r="D852" s="282"/>
      <c r="E852" s="282"/>
      <c r="F852" s="282"/>
      <c r="G852" s="282"/>
      <c r="H852" s="282"/>
      <c r="I852" s="282"/>
      <c r="J852" s="282"/>
      <c r="K852" s="282"/>
      <c r="L852" s="282"/>
      <c r="M852" s="282"/>
      <c r="N852" s="282"/>
      <c r="O852" s="282"/>
      <c r="P852" s="282"/>
      <c r="Q852" s="282"/>
      <c r="R852" s="282"/>
      <c r="S852" s="282"/>
      <c r="T852" s="282"/>
      <c r="U852" s="282"/>
      <c r="V852" s="282"/>
      <c r="W852" s="282"/>
    </row>
    <row r="853" spans="1:23" ht="20">
      <c r="A853" s="282"/>
      <c r="B853" s="282"/>
      <c r="C853" s="282"/>
      <c r="D853" s="282"/>
      <c r="E853" s="282"/>
      <c r="F853" s="282"/>
      <c r="G853" s="282"/>
      <c r="H853" s="282"/>
      <c r="I853" s="282"/>
      <c r="J853" s="282"/>
      <c r="K853" s="282"/>
      <c r="L853" s="282"/>
      <c r="M853" s="282"/>
      <c r="N853" s="282"/>
      <c r="O853" s="282"/>
      <c r="P853" s="282"/>
      <c r="Q853" s="282"/>
      <c r="R853" s="282"/>
      <c r="S853" s="282"/>
      <c r="T853" s="282"/>
      <c r="U853" s="282"/>
      <c r="V853" s="282"/>
      <c r="W853" s="282"/>
    </row>
    <row r="854" spans="1:23" ht="20">
      <c r="A854" s="282"/>
      <c r="B854" s="282"/>
      <c r="C854" s="282"/>
      <c r="D854" s="282"/>
      <c r="E854" s="282"/>
      <c r="F854" s="282"/>
      <c r="G854" s="282"/>
      <c r="H854" s="282"/>
      <c r="I854" s="282"/>
      <c r="J854" s="282"/>
      <c r="K854" s="282"/>
      <c r="L854" s="282"/>
      <c r="M854" s="282"/>
      <c r="N854" s="282"/>
      <c r="O854" s="282"/>
      <c r="P854" s="282"/>
      <c r="Q854" s="282"/>
      <c r="R854" s="282"/>
      <c r="S854" s="282"/>
      <c r="T854" s="282"/>
      <c r="U854" s="282"/>
      <c r="V854" s="282"/>
      <c r="W854" s="282"/>
    </row>
    <row r="855" spans="1:23" ht="20">
      <c r="A855" s="282"/>
      <c r="B855" s="282"/>
      <c r="C855" s="282"/>
      <c r="D855" s="282"/>
      <c r="E855" s="282"/>
      <c r="F855" s="282"/>
      <c r="G855" s="282"/>
      <c r="H855" s="282"/>
      <c r="I855" s="282"/>
      <c r="J855" s="282"/>
      <c r="K855" s="282"/>
      <c r="L855" s="282"/>
      <c r="M855" s="282"/>
      <c r="N855" s="282"/>
      <c r="O855" s="282"/>
      <c r="P855" s="282"/>
      <c r="Q855" s="282"/>
      <c r="R855" s="282"/>
      <c r="S855" s="282"/>
      <c r="T855" s="282"/>
      <c r="U855" s="282"/>
      <c r="V855" s="282"/>
      <c r="W855" s="282"/>
    </row>
    <row r="856" spans="1:23" ht="20">
      <c r="A856" s="282"/>
      <c r="B856" s="282"/>
      <c r="C856" s="282"/>
      <c r="D856" s="282"/>
      <c r="E856" s="282"/>
      <c r="F856" s="282"/>
      <c r="G856" s="282"/>
      <c r="H856" s="282"/>
      <c r="I856" s="282"/>
      <c r="J856" s="282"/>
      <c r="K856" s="282"/>
      <c r="L856" s="282"/>
      <c r="M856" s="282"/>
      <c r="N856" s="282"/>
      <c r="O856" s="282"/>
      <c r="P856" s="282"/>
      <c r="Q856" s="282"/>
      <c r="R856" s="282"/>
      <c r="S856" s="282"/>
      <c r="T856" s="282"/>
      <c r="U856" s="282"/>
      <c r="V856" s="282"/>
      <c r="W856" s="282"/>
    </row>
    <row r="857" spans="1:23" ht="20">
      <c r="A857" s="282"/>
      <c r="B857" s="282"/>
      <c r="C857" s="282"/>
      <c r="D857" s="282"/>
      <c r="E857" s="282"/>
      <c r="F857" s="282"/>
      <c r="G857" s="282"/>
      <c r="H857" s="282"/>
      <c r="I857" s="282"/>
      <c r="J857" s="282"/>
      <c r="K857" s="282"/>
      <c r="L857" s="282"/>
      <c r="M857" s="282"/>
      <c r="N857" s="282"/>
      <c r="O857" s="282"/>
      <c r="P857" s="282"/>
      <c r="Q857" s="282"/>
      <c r="R857" s="282"/>
      <c r="S857" s="282"/>
      <c r="T857" s="282"/>
      <c r="U857" s="282"/>
      <c r="V857" s="282"/>
      <c r="W857" s="282"/>
    </row>
    <row r="858" spans="1:23" ht="20">
      <c r="A858" s="282"/>
      <c r="B858" s="282"/>
      <c r="C858" s="282"/>
      <c r="D858" s="282"/>
      <c r="E858" s="282"/>
      <c r="F858" s="282"/>
      <c r="G858" s="282"/>
      <c r="H858" s="282"/>
      <c r="I858" s="282"/>
      <c r="J858" s="282"/>
      <c r="K858" s="282"/>
      <c r="L858" s="282"/>
      <c r="M858" s="282"/>
      <c r="N858" s="282"/>
      <c r="O858" s="282"/>
      <c r="P858" s="282"/>
      <c r="Q858" s="282"/>
      <c r="R858" s="282"/>
      <c r="S858" s="282"/>
      <c r="T858" s="282"/>
      <c r="U858" s="282"/>
      <c r="V858" s="282"/>
      <c r="W858" s="282"/>
    </row>
    <row r="859" spans="1:23" ht="20">
      <c r="A859" s="282"/>
      <c r="B859" s="282"/>
      <c r="C859" s="282"/>
      <c r="D859" s="282"/>
      <c r="E859" s="282"/>
      <c r="F859" s="282"/>
      <c r="G859" s="282"/>
      <c r="H859" s="282"/>
      <c r="I859" s="282"/>
      <c r="J859" s="282"/>
      <c r="K859" s="282"/>
      <c r="L859" s="282"/>
      <c r="M859" s="282"/>
      <c r="N859" s="282"/>
      <c r="O859" s="282"/>
      <c r="P859" s="282"/>
      <c r="Q859" s="282"/>
      <c r="R859" s="282"/>
      <c r="S859" s="282"/>
      <c r="T859" s="282"/>
      <c r="U859" s="282"/>
      <c r="V859" s="282"/>
      <c r="W859" s="282"/>
    </row>
    <row r="860" spans="1:23" ht="20">
      <c r="A860" s="282"/>
      <c r="B860" s="282"/>
      <c r="C860" s="282"/>
      <c r="D860" s="282"/>
      <c r="E860" s="282"/>
      <c r="F860" s="282"/>
      <c r="G860" s="282"/>
      <c r="H860" s="282"/>
      <c r="I860" s="282"/>
      <c r="J860" s="282"/>
      <c r="K860" s="282"/>
      <c r="L860" s="282"/>
      <c r="M860" s="282"/>
      <c r="N860" s="282"/>
      <c r="O860" s="282"/>
      <c r="P860" s="282"/>
      <c r="Q860" s="282"/>
      <c r="R860" s="282"/>
      <c r="S860" s="282"/>
      <c r="T860" s="282"/>
      <c r="U860" s="282"/>
      <c r="V860" s="282"/>
      <c r="W860" s="282"/>
    </row>
    <row r="861" spans="1:23" ht="20">
      <c r="A861" s="282"/>
      <c r="B861" s="282"/>
      <c r="C861" s="282"/>
      <c r="D861" s="282"/>
      <c r="E861" s="282"/>
      <c r="F861" s="282"/>
      <c r="G861" s="282"/>
      <c r="H861" s="282"/>
      <c r="I861" s="282"/>
      <c r="J861" s="282"/>
      <c r="K861" s="282"/>
      <c r="L861" s="282"/>
      <c r="M861" s="282"/>
      <c r="N861" s="282"/>
      <c r="O861" s="282"/>
      <c r="P861" s="282"/>
      <c r="Q861" s="282"/>
      <c r="R861" s="282"/>
      <c r="S861" s="282"/>
      <c r="T861" s="282"/>
      <c r="U861" s="282"/>
      <c r="V861" s="282"/>
      <c r="W861" s="282"/>
    </row>
    <row r="862" spans="1:23" ht="20">
      <c r="A862" s="282"/>
      <c r="B862" s="282"/>
      <c r="C862" s="282"/>
      <c r="D862" s="282"/>
      <c r="E862" s="282"/>
      <c r="F862" s="282"/>
      <c r="G862" s="282"/>
      <c r="H862" s="282"/>
      <c r="I862" s="282"/>
      <c r="J862" s="282"/>
      <c r="K862" s="282"/>
      <c r="L862" s="282"/>
      <c r="M862" s="282"/>
      <c r="N862" s="282"/>
      <c r="O862" s="282"/>
      <c r="P862" s="282"/>
      <c r="Q862" s="282"/>
      <c r="R862" s="282"/>
      <c r="S862" s="282"/>
      <c r="T862" s="282"/>
      <c r="U862" s="282"/>
      <c r="V862" s="282"/>
      <c r="W862" s="282"/>
    </row>
    <row r="863" spans="1:23" ht="20">
      <c r="A863" s="282"/>
      <c r="B863" s="282"/>
      <c r="C863" s="282"/>
      <c r="D863" s="282"/>
      <c r="E863" s="282"/>
      <c r="F863" s="282"/>
      <c r="G863" s="282"/>
      <c r="H863" s="282"/>
      <c r="I863" s="282"/>
      <c r="J863" s="282"/>
      <c r="K863" s="282"/>
      <c r="L863" s="282"/>
      <c r="M863" s="282"/>
      <c r="N863" s="282"/>
      <c r="O863" s="282"/>
      <c r="P863" s="282"/>
      <c r="Q863" s="282"/>
      <c r="R863" s="282"/>
      <c r="S863" s="282"/>
      <c r="T863" s="282"/>
      <c r="U863" s="282"/>
      <c r="V863" s="282"/>
      <c r="W863" s="282"/>
    </row>
    <row r="864" spans="1:23" ht="20">
      <c r="A864" s="282"/>
      <c r="B864" s="282"/>
      <c r="C864" s="282"/>
      <c r="D864" s="282"/>
      <c r="E864" s="282"/>
      <c r="F864" s="282"/>
      <c r="G864" s="282"/>
      <c r="H864" s="282"/>
      <c r="I864" s="282"/>
      <c r="J864" s="282"/>
      <c r="K864" s="282"/>
      <c r="L864" s="282"/>
      <c r="M864" s="282"/>
      <c r="N864" s="282"/>
      <c r="O864" s="282"/>
      <c r="P864" s="282"/>
      <c r="Q864" s="282"/>
      <c r="R864" s="282"/>
      <c r="S864" s="282"/>
      <c r="T864" s="282"/>
      <c r="U864" s="282"/>
      <c r="V864" s="282"/>
      <c r="W864" s="282"/>
    </row>
    <row r="865" spans="1:23" ht="20">
      <c r="A865" s="282"/>
      <c r="B865" s="282"/>
      <c r="C865" s="282"/>
      <c r="D865" s="282"/>
      <c r="E865" s="282"/>
      <c r="F865" s="282"/>
      <c r="G865" s="282"/>
      <c r="H865" s="282"/>
      <c r="I865" s="282"/>
      <c r="J865" s="282"/>
      <c r="K865" s="282"/>
      <c r="L865" s="282"/>
      <c r="M865" s="282"/>
      <c r="N865" s="282"/>
      <c r="O865" s="282"/>
      <c r="P865" s="282"/>
      <c r="Q865" s="282"/>
      <c r="R865" s="282"/>
      <c r="S865" s="282"/>
      <c r="T865" s="282"/>
      <c r="U865" s="282"/>
      <c r="V865" s="282"/>
      <c r="W865" s="282"/>
    </row>
    <row r="866" spans="1:23" ht="20">
      <c r="A866" s="282"/>
      <c r="B866" s="282"/>
      <c r="C866" s="282"/>
      <c r="D866" s="282"/>
      <c r="E866" s="282"/>
      <c r="F866" s="282"/>
      <c r="G866" s="282"/>
      <c r="H866" s="282"/>
      <c r="I866" s="282"/>
      <c r="J866" s="282"/>
      <c r="K866" s="282"/>
      <c r="L866" s="282"/>
      <c r="M866" s="282"/>
      <c r="N866" s="282"/>
      <c r="O866" s="282"/>
      <c r="P866" s="282"/>
      <c r="Q866" s="282"/>
      <c r="R866" s="282"/>
      <c r="S866" s="282"/>
      <c r="T866" s="282"/>
      <c r="U866" s="282"/>
      <c r="V866" s="282"/>
      <c r="W866" s="282"/>
    </row>
    <row r="867" spans="1:23" ht="20">
      <c r="A867" s="282"/>
      <c r="B867" s="282"/>
      <c r="C867" s="282"/>
      <c r="D867" s="282"/>
      <c r="E867" s="282"/>
      <c r="F867" s="282"/>
      <c r="G867" s="282"/>
      <c r="H867" s="282"/>
      <c r="I867" s="282"/>
      <c r="J867" s="282"/>
      <c r="K867" s="282"/>
      <c r="L867" s="282"/>
      <c r="M867" s="282"/>
      <c r="N867" s="282"/>
      <c r="O867" s="282"/>
      <c r="P867" s="282"/>
      <c r="Q867" s="282"/>
      <c r="R867" s="282"/>
      <c r="S867" s="282"/>
      <c r="T867" s="282"/>
      <c r="U867" s="282"/>
      <c r="V867" s="282"/>
      <c r="W867" s="282"/>
    </row>
    <row r="868" spans="1:23" ht="20">
      <c r="A868" s="282"/>
      <c r="B868" s="282"/>
      <c r="C868" s="282"/>
      <c r="D868" s="282"/>
      <c r="E868" s="282"/>
      <c r="F868" s="282"/>
      <c r="G868" s="282"/>
      <c r="H868" s="282"/>
      <c r="I868" s="282"/>
      <c r="J868" s="282"/>
      <c r="K868" s="282"/>
      <c r="L868" s="282"/>
      <c r="M868" s="282"/>
      <c r="N868" s="282"/>
      <c r="O868" s="282"/>
      <c r="P868" s="282"/>
      <c r="Q868" s="282"/>
      <c r="R868" s="282"/>
      <c r="S868" s="282"/>
      <c r="T868" s="282"/>
      <c r="U868" s="282"/>
      <c r="V868" s="282"/>
      <c r="W868" s="282"/>
    </row>
    <row r="869" spans="1:23" ht="20">
      <c r="A869" s="282"/>
      <c r="B869" s="282"/>
      <c r="C869" s="282"/>
      <c r="D869" s="282"/>
      <c r="E869" s="282"/>
      <c r="F869" s="282"/>
      <c r="G869" s="282"/>
      <c r="H869" s="282"/>
      <c r="I869" s="282"/>
      <c r="J869" s="282"/>
      <c r="K869" s="282"/>
      <c r="L869" s="282"/>
      <c r="M869" s="282"/>
      <c r="N869" s="282"/>
      <c r="O869" s="282"/>
      <c r="P869" s="282"/>
      <c r="Q869" s="282"/>
      <c r="R869" s="282"/>
      <c r="S869" s="282"/>
      <c r="T869" s="282"/>
      <c r="U869" s="282"/>
      <c r="V869" s="282"/>
      <c r="W869" s="282"/>
    </row>
    <row r="870" spans="1:23" ht="20">
      <c r="A870" s="282"/>
      <c r="B870" s="282"/>
      <c r="C870" s="282"/>
      <c r="D870" s="282"/>
      <c r="E870" s="282"/>
      <c r="F870" s="282"/>
      <c r="G870" s="282"/>
      <c r="H870" s="282"/>
      <c r="I870" s="282"/>
      <c r="J870" s="282"/>
      <c r="K870" s="282"/>
      <c r="L870" s="282"/>
      <c r="M870" s="282"/>
      <c r="N870" s="282"/>
      <c r="O870" s="282"/>
      <c r="P870" s="282"/>
      <c r="Q870" s="282"/>
      <c r="R870" s="282"/>
      <c r="S870" s="282"/>
      <c r="T870" s="282"/>
      <c r="U870" s="282"/>
      <c r="V870" s="282"/>
      <c r="W870" s="282"/>
    </row>
    <row r="871" spans="1:23" ht="20">
      <c r="A871" s="282"/>
      <c r="B871" s="282"/>
      <c r="C871" s="282"/>
      <c r="D871" s="282"/>
      <c r="E871" s="282"/>
      <c r="F871" s="282"/>
      <c r="G871" s="282"/>
      <c r="H871" s="282"/>
      <c r="I871" s="282"/>
      <c r="J871" s="282"/>
      <c r="K871" s="282"/>
      <c r="L871" s="282"/>
      <c r="M871" s="282"/>
      <c r="N871" s="282"/>
      <c r="O871" s="282"/>
      <c r="P871" s="282"/>
      <c r="Q871" s="282"/>
      <c r="R871" s="282"/>
      <c r="S871" s="282"/>
      <c r="T871" s="282"/>
      <c r="U871" s="282"/>
      <c r="V871" s="282"/>
      <c r="W871" s="282"/>
    </row>
    <row r="872" spans="1:23" ht="20">
      <c r="A872" s="282"/>
      <c r="B872" s="282"/>
      <c r="C872" s="282"/>
      <c r="D872" s="282"/>
      <c r="E872" s="282"/>
      <c r="F872" s="282"/>
      <c r="G872" s="282"/>
      <c r="H872" s="282"/>
      <c r="I872" s="282"/>
      <c r="J872" s="282"/>
      <c r="K872" s="282"/>
      <c r="L872" s="282"/>
      <c r="M872" s="282"/>
      <c r="N872" s="282"/>
      <c r="O872" s="282"/>
      <c r="P872" s="282"/>
      <c r="Q872" s="282"/>
      <c r="R872" s="282"/>
      <c r="S872" s="282"/>
      <c r="T872" s="282"/>
      <c r="U872" s="282"/>
      <c r="V872" s="282"/>
      <c r="W872" s="282"/>
    </row>
    <row r="873" spans="1:23" ht="20">
      <c r="A873" s="282"/>
      <c r="B873" s="282"/>
      <c r="C873" s="282"/>
      <c r="D873" s="282"/>
      <c r="E873" s="282"/>
      <c r="F873" s="282"/>
      <c r="G873" s="282"/>
      <c r="H873" s="282"/>
      <c r="I873" s="282"/>
      <c r="J873" s="282"/>
      <c r="K873" s="282"/>
      <c r="L873" s="282"/>
      <c r="M873" s="282"/>
      <c r="N873" s="282"/>
      <c r="O873" s="282"/>
      <c r="P873" s="282"/>
      <c r="Q873" s="282"/>
      <c r="R873" s="282"/>
      <c r="S873" s="282"/>
      <c r="T873" s="282"/>
      <c r="U873" s="282"/>
      <c r="V873" s="282"/>
      <c r="W873" s="282"/>
    </row>
    <row r="874" spans="1:23" ht="20">
      <c r="A874" s="282"/>
      <c r="B874" s="282"/>
      <c r="C874" s="282"/>
      <c r="D874" s="282"/>
      <c r="E874" s="282"/>
      <c r="F874" s="282"/>
      <c r="G874" s="282"/>
      <c r="H874" s="282"/>
      <c r="I874" s="282"/>
      <c r="J874" s="282"/>
      <c r="K874" s="282"/>
      <c r="L874" s="282"/>
      <c r="M874" s="282"/>
      <c r="N874" s="282"/>
      <c r="O874" s="282"/>
      <c r="P874" s="282"/>
      <c r="Q874" s="282"/>
      <c r="R874" s="282"/>
      <c r="S874" s="282"/>
      <c r="T874" s="282"/>
      <c r="U874" s="282"/>
      <c r="V874" s="282"/>
      <c r="W874" s="282"/>
    </row>
    <row r="875" spans="1:23" ht="20">
      <c r="A875" s="282"/>
      <c r="B875" s="282"/>
      <c r="C875" s="282"/>
      <c r="D875" s="282"/>
      <c r="E875" s="282"/>
      <c r="F875" s="282"/>
      <c r="G875" s="282"/>
      <c r="H875" s="282"/>
      <c r="I875" s="282"/>
      <c r="J875" s="282"/>
      <c r="K875" s="282"/>
      <c r="L875" s="282"/>
      <c r="M875" s="282"/>
      <c r="N875" s="282"/>
      <c r="O875" s="282"/>
      <c r="P875" s="282"/>
      <c r="Q875" s="282"/>
      <c r="R875" s="282"/>
      <c r="S875" s="282"/>
      <c r="T875" s="282"/>
      <c r="U875" s="282"/>
      <c r="V875" s="282"/>
      <c r="W875" s="282"/>
    </row>
    <row r="876" spans="1:23" ht="20">
      <c r="A876" s="282"/>
      <c r="B876" s="282"/>
      <c r="C876" s="282"/>
      <c r="D876" s="282"/>
      <c r="E876" s="282"/>
      <c r="F876" s="282"/>
      <c r="G876" s="282"/>
      <c r="H876" s="282"/>
      <c r="I876" s="282"/>
      <c r="J876" s="282"/>
      <c r="K876" s="282"/>
      <c r="L876" s="282"/>
      <c r="M876" s="282"/>
      <c r="N876" s="282"/>
      <c r="O876" s="282"/>
      <c r="P876" s="282"/>
      <c r="Q876" s="282"/>
      <c r="R876" s="282"/>
      <c r="S876" s="282"/>
      <c r="T876" s="282"/>
      <c r="U876" s="282"/>
      <c r="V876" s="282"/>
      <c r="W876" s="282"/>
    </row>
    <row r="877" spans="1:23" ht="20">
      <c r="A877" s="282"/>
      <c r="B877" s="282"/>
      <c r="C877" s="282"/>
      <c r="D877" s="282"/>
      <c r="E877" s="282"/>
      <c r="F877" s="282"/>
      <c r="G877" s="282"/>
      <c r="H877" s="282"/>
      <c r="I877" s="282"/>
      <c r="J877" s="282"/>
      <c r="K877" s="282"/>
      <c r="L877" s="282"/>
      <c r="M877" s="282"/>
      <c r="N877" s="282"/>
      <c r="O877" s="282"/>
      <c r="P877" s="282"/>
      <c r="Q877" s="282"/>
      <c r="R877" s="282"/>
      <c r="S877" s="282"/>
      <c r="T877" s="282"/>
      <c r="U877" s="282"/>
      <c r="V877" s="282"/>
      <c r="W877" s="282"/>
    </row>
    <row r="878" spans="1:23" ht="20">
      <c r="A878" s="282"/>
      <c r="B878" s="282"/>
      <c r="C878" s="282"/>
      <c r="D878" s="282"/>
      <c r="E878" s="282"/>
      <c r="F878" s="282"/>
      <c r="G878" s="282"/>
      <c r="H878" s="282"/>
      <c r="I878" s="282"/>
      <c r="J878" s="282"/>
      <c r="K878" s="282"/>
      <c r="L878" s="282"/>
      <c r="M878" s="282"/>
      <c r="N878" s="282"/>
      <c r="O878" s="282"/>
      <c r="P878" s="282"/>
      <c r="Q878" s="282"/>
      <c r="R878" s="282"/>
      <c r="S878" s="282"/>
      <c r="T878" s="282"/>
      <c r="U878" s="282"/>
      <c r="V878" s="282"/>
      <c r="W878" s="282"/>
    </row>
    <row r="879" spans="1:23" ht="20">
      <c r="A879" s="282"/>
      <c r="B879" s="282"/>
      <c r="C879" s="282"/>
      <c r="D879" s="282"/>
      <c r="E879" s="282"/>
      <c r="F879" s="282"/>
      <c r="G879" s="282"/>
      <c r="H879" s="282"/>
      <c r="I879" s="282"/>
      <c r="J879" s="282"/>
      <c r="K879" s="282"/>
      <c r="L879" s="282"/>
      <c r="M879" s="282"/>
      <c r="N879" s="282"/>
      <c r="O879" s="282"/>
      <c r="P879" s="282"/>
      <c r="Q879" s="282"/>
      <c r="R879" s="282"/>
      <c r="S879" s="282"/>
      <c r="T879" s="282"/>
      <c r="U879" s="282"/>
      <c r="V879" s="282"/>
      <c r="W879" s="282"/>
    </row>
    <row r="880" spans="1:23" ht="20">
      <c r="A880" s="282"/>
      <c r="B880" s="282"/>
      <c r="C880" s="282"/>
      <c r="D880" s="282"/>
      <c r="E880" s="282"/>
      <c r="F880" s="282"/>
      <c r="G880" s="282"/>
      <c r="H880" s="282"/>
      <c r="I880" s="282"/>
      <c r="J880" s="282"/>
      <c r="K880" s="282"/>
      <c r="L880" s="282"/>
      <c r="M880" s="282"/>
      <c r="N880" s="282"/>
      <c r="O880" s="282"/>
      <c r="P880" s="282"/>
      <c r="Q880" s="282"/>
      <c r="R880" s="282"/>
      <c r="S880" s="282"/>
      <c r="T880" s="282"/>
      <c r="U880" s="282"/>
      <c r="V880" s="282"/>
      <c r="W880" s="282"/>
    </row>
    <row r="881" spans="1:23" ht="20">
      <c r="A881" s="282"/>
      <c r="B881" s="282"/>
      <c r="C881" s="282"/>
      <c r="D881" s="282"/>
      <c r="E881" s="282"/>
      <c r="F881" s="282"/>
      <c r="G881" s="282"/>
      <c r="H881" s="282"/>
      <c r="I881" s="282"/>
      <c r="J881" s="282"/>
      <c r="K881" s="282"/>
      <c r="L881" s="282"/>
      <c r="M881" s="282"/>
      <c r="N881" s="282"/>
      <c r="O881" s="282"/>
      <c r="P881" s="282"/>
      <c r="Q881" s="282"/>
      <c r="R881" s="282"/>
      <c r="S881" s="282"/>
      <c r="T881" s="282"/>
      <c r="U881" s="282"/>
      <c r="V881" s="282"/>
      <c r="W881" s="282"/>
    </row>
    <row r="882" spans="1:23" ht="20">
      <c r="A882" s="282"/>
      <c r="B882" s="282"/>
      <c r="C882" s="282"/>
      <c r="D882" s="282"/>
      <c r="E882" s="282"/>
      <c r="F882" s="282"/>
      <c r="G882" s="282"/>
      <c r="H882" s="282"/>
      <c r="I882" s="282"/>
      <c r="J882" s="282"/>
      <c r="K882" s="282"/>
      <c r="L882" s="282"/>
      <c r="M882" s="282"/>
      <c r="N882" s="282"/>
      <c r="O882" s="282"/>
      <c r="P882" s="282"/>
      <c r="Q882" s="282"/>
      <c r="R882" s="282"/>
      <c r="S882" s="282"/>
      <c r="T882" s="282"/>
      <c r="U882" s="282"/>
      <c r="V882" s="282"/>
      <c r="W882" s="282"/>
    </row>
    <row r="883" spans="1:23" ht="20">
      <c r="A883" s="282"/>
      <c r="B883" s="282"/>
      <c r="C883" s="282"/>
      <c r="D883" s="282"/>
      <c r="E883" s="282"/>
      <c r="F883" s="282"/>
      <c r="G883" s="282"/>
      <c r="H883" s="282"/>
      <c r="I883" s="282"/>
      <c r="J883" s="282"/>
      <c r="K883" s="282"/>
      <c r="L883" s="282"/>
      <c r="M883" s="282"/>
      <c r="N883" s="282"/>
      <c r="O883" s="282"/>
      <c r="P883" s="282"/>
      <c r="Q883" s="282"/>
      <c r="R883" s="282"/>
      <c r="S883" s="282"/>
      <c r="T883" s="282"/>
      <c r="U883" s="282"/>
      <c r="V883" s="282"/>
      <c r="W883" s="282"/>
    </row>
    <row r="884" spans="1:23" ht="20">
      <c r="A884" s="282"/>
      <c r="B884" s="282"/>
      <c r="C884" s="282"/>
      <c r="D884" s="282"/>
      <c r="E884" s="282"/>
      <c r="F884" s="282"/>
      <c r="G884" s="282"/>
      <c r="H884" s="282"/>
      <c r="I884" s="282"/>
      <c r="J884" s="282"/>
      <c r="K884" s="282"/>
      <c r="L884" s="282"/>
      <c r="M884" s="282"/>
      <c r="N884" s="282"/>
      <c r="O884" s="282"/>
      <c r="P884" s="282"/>
      <c r="Q884" s="282"/>
      <c r="R884" s="282"/>
      <c r="S884" s="282"/>
      <c r="T884" s="282"/>
      <c r="U884" s="282"/>
      <c r="V884" s="282"/>
      <c r="W884" s="282"/>
    </row>
    <row r="885" spans="1:23" ht="20">
      <c r="A885" s="282"/>
      <c r="B885" s="282"/>
      <c r="C885" s="282"/>
      <c r="D885" s="282"/>
      <c r="E885" s="282"/>
      <c r="F885" s="282"/>
      <c r="G885" s="282"/>
      <c r="H885" s="282"/>
      <c r="I885" s="282"/>
      <c r="J885" s="282"/>
      <c r="K885" s="282"/>
      <c r="L885" s="282"/>
      <c r="M885" s="282"/>
      <c r="N885" s="282"/>
      <c r="O885" s="282"/>
      <c r="P885" s="282"/>
      <c r="Q885" s="282"/>
      <c r="R885" s="282"/>
      <c r="S885" s="282"/>
      <c r="T885" s="282"/>
      <c r="U885" s="282"/>
      <c r="V885" s="282"/>
      <c r="W885" s="282"/>
    </row>
    <row r="886" spans="1:23" ht="20">
      <c r="A886" s="282"/>
      <c r="B886" s="282"/>
      <c r="C886" s="282"/>
      <c r="D886" s="282"/>
      <c r="E886" s="282"/>
      <c r="F886" s="282"/>
      <c r="G886" s="282"/>
      <c r="H886" s="282"/>
      <c r="I886" s="282"/>
      <c r="J886" s="282"/>
      <c r="K886" s="282"/>
      <c r="L886" s="282"/>
      <c r="M886" s="282"/>
      <c r="N886" s="282"/>
      <c r="O886" s="282"/>
      <c r="P886" s="282"/>
      <c r="Q886" s="282"/>
      <c r="R886" s="282"/>
      <c r="S886" s="282"/>
      <c r="T886" s="282"/>
      <c r="U886" s="282"/>
      <c r="V886" s="282"/>
      <c r="W886" s="282"/>
    </row>
    <row r="887" spans="1:23" ht="20">
      <c r="A887" s="282"/>
      <c r="B887" s="282"/>
      <c r="C887" s="282"/>
      <c r="D887" s="282"/>
      <c r="E887" s="282"/>
      <c r="F887" s="282"/>
      <c r="G887" s="282"/>
      <c r="H887" s="282"/>
      <c r="I887" s="282"/>
      <c r="J887" s="282"/>
      <c r="K887" s="282"/>
      <c r="L887" s="282"/>
      <c r="M887" s="282"/>
      <c r="N887" s="282"/>
      <c r="O887" s="282"/>
      <c r="P887" s="282"/>
      <c r="Q887" s="282"/>
      <c r="R887" s="282"/>
      <c r="S887" s="282"/>
      <c r="T887" s="282"/>
      <c r="U887" s="282"/>
      <c r="V887" s="282"/>
      <c r="W887" s="282"/>
    </row>
    <row r="888" spans="1:23" ht="20">
      <c r="A888" s="282"/>
      <c r="B888" s="282"/>
      <c r="C888" s="282"/>
      <c r="D888" s="282"/>
      <c r="E888" s="282"/>
      <c r="F888" s="282"/>
      <c r="G888" s="282"/>
      <c r="H888" s="282"/>
      <c r="I888" s="282"/>
      <c r="J888" s="282"/>
      <c r="K888" s="282"/>
      <c r="L888" s="282"/>
      <c r="M888" s="282"/>
      <c r="N888" s="282"/>
      <c r="O888" s="282"/>
      <c r="P888" s="282"/>
      <c r="Q888" s="282"/>
      <c r="R888" s="282"/>
      <c r="S888" s="282"/>
      <c r="T888" s="282"/>
      <c r="U888" s="282"/>
      <c r="V888" s="282"/>
      <c r="W888" s="282"/>
    </row>
    <row r="889" spans="1:23" ht="20">
      <c r="A889" s="282"/>
      <c r="B889" s="282"/>
      <c r="C889" s="282"/>
      <c r="D889" s="282"/>
      <c r="E889" s="282"/>
      <c r="F889" s="282"/>
      <c r="G889" s="282"/>
      <c r="H889" s="282"/>
      <c r="I889" s="282"/>
      <c r="J889" s="282"/>
      <c r="K889" s="282"/>
      <c r="L889" s="282"/>
      <c r="M889" s="282"/>
      <c r="N889" s="282"/>
      <c r="O889" s="282"/>
      <c r="P889" s="282"/>
      <c r="Q889" s="282"/>
      <c r="R889" s="282"/>
      <c r="S889" s="282"/>
      <c r="T889" s="282"/>
      <c r="U889" s="282"/>
      <c r="V889" s="282"/>
      <c r="W889" s="282"/>
    </row>
    <row r="890" spans="1:23" ht="20">
      <c r="A890" s="282"/>
      <c r="B890" s="282"/>
      <c r="C890" s="282"/>
      <c r="D890" s="282"/>
      <c r="E890" s="282"/>
      <c r="F890" s="282"/>
      <c r="G890" s="282"/>
      <c r="H890" s="282"/>
      <c r="I890" s="282"/>
      <c r="J890" s="282"/>
      <c r="K890" s="282"/>
      <c r="L890" s="282"/>
      <c r="M890" s="282"/>
      <c r="N890" s="282"/>
      <c r="O890" s="282"/>
      <c r="P890" s="282"/>
      <c r="Q890" s="282"/>
      <c r="R890" s="282"/>
      <c r="S890" s="282"/>
      <c r="T890" s="282"/>
      <c r="U890" s="282"/>
      <c r="V890" s="282"/>
      <c r="W890" s="282"/>
    </row>
    <row r="891" spans="1:23" ht="20">
      <c r="A891" s="282"/>
      <c r="B891" s="282"/>
      <c r="C891" s="282"/>
      <c r="D891" s="282"/>
      <c r="E891" s="282"/>
      <c r="F891" s="282"/>
      <c r="G891" s="282"/>
      <c r="H891" s="282"/>
      <c r="I891" s="282"/>
      <c r="J891" s="282"/>
      <c r="K891" s="282"/>
      <c r="L891" s="282"/>
      <c r="M891" s="282"/>
      <c r="N891" s="282"/>
      <c r="O891" s="282"/>
      <c r="P891" s="282"/>
      <c r="Q891" s="282"/>
      <c r="R891" s="282"/>
      <c r="S891" s="282"/>
      <c r="T891" s="282"/>
      <c r="U891" s="282"/>
      <c r="V891" s="282"/>
      <c r="W891" s="282"/>
    </row>
    <row r="892" spans="1:23" ht="20">
      <c r="A892" s="282"/>
      <c r="B892" s="282"/>
      <c r="C892" s="282"/>
      <c r="D892" s="282"/>
      <c r="E892" s="282"/>
      <c r="F892" s="282"/>
      <c r="G892" s="282"/>
      <c r="H892" s="282"/>
      <c r="I892" s="282"/>
      <c r="J892" s="282"/>
      <c r="K892" s="282"/>
      <c r="L892" s="282"/>
      <c r="M892" s="282"/>
      <c r="N892" s="282"/>
      <c r="O892" s="282"/>
      <c r="P892" s="282"/>
      <c r="Q892" s="282"/>
      <c r="R892" s="282"/>
      <c r="S892" s="282"/>
      <c r="T892" s="282"/>
      <c r="U892" s="282"/>
      <c r="V892" s="282"/>
      <c r="W892" s="282"/>
    </row>
    <row r="893" spans="1:23" ht="20">
      <c r="A893" s="282"/>
      <c r="B893" s="282"/>
      <c r="C893" s="282"/>
      <c r="D893" s="282"/>
      <c r="E893" s="282"/>
      <c r="F893" s="282"/>
      <c r="G893" s="282"/>
      <c r="H893" s="282"/>
      <c r="I893" s="282"/>
      <c r="J893" s="282"/>
      <c r="K893" s="282"/>
      <c r="L893" s="282"/>
      <c r="M893" s="282"/>
      <c r="N893" s="282"/>
      <c r="O893" s="282"/>
      <c r="P893" s="282"/>
      <c r="Q893" s="282"/>
      <c r="R893" s="282"/>
      <c r="S893" s="282"/>
      <c r="T893" s="282"/>
      <c r="U893" s="282"/>
      <c r="V893" s="282"/>
      <c r="W893" s="282"/>
    </row>
    <row r="894" spans="1:23" ht="20">
      <c r="A894" s="282"/>
      <c r="B894" s="282"/>
      <c r="C894" s="282"/>
      <c r="D894" s="282"/>
      <c r="E894" s="282"/>
      <c r="F894" s="282"/>
      <c r="G894" s="282"/>
      <c r="H894" s="282"/>
      <c r="I894" s="282"/>
      <c r="J894" s="282"/>
      <c r="K894" s="282"/>
      <c r="L894" s="282"/>
      <c r="M894" s="282"/>
      <c r="N894" s="282"/>
      <c r="O894" s="282"/>
      <c r="P894" s="282"/>
      <c r="Q894" s="282"/>
      <c r="R894" s="282"/>
      <c r="S894" s="282"/>
      <c r="T894" s="282"/>
      <c r="U894" s="282"/>
      <c r="V894" s="282"/>
      <c r="W894" s="282"/>
    </row>
    <row r="895" spans="1:23" ht="20">
      <c r="A895" s="282"/>
      <c r="B895" s="282"/>
      <c r="C895" s="282"/>
      <c r="D895" s="282"/>
      <c r="E895" s="282"/>
      <c r="F895" s="282"/>
      <c r="G895" s="282"/>
      <c r="H895" s="282"/>
      <c r="I895" s="282"/>
      <c r="J895" s="282"/>
      <c r="K895" s="282"/>
      <c r="L895" s="282"/>
      <c r="M895" s="282"/>
      <c r="N895" s="282"/>
      <c r="O895" s="282"/>
      <c r="P895" s="282"/>
      <c r="Q895" s="282"/>
      <c r="R895" s="282"/>
      <c r="S895" s="282"/>
      <c r="T895" s="282"/>
      <c r="U895" s="282"/>
      <c r="V895" s="282"/>
      <c r="W895" s="282"/>
    </row>
    <row r="896" spans="1:23" ht="20">
      <c r="A896" s="282"/>
      <c r="B896" s="282"/>
      <c r="C896" s="282"/>
      <c r="D896" s="282"/>
      <c r="E896" s="282"/>
      <c r="F896" s="282"/>
      <c r="G896" s="282"/>
      <c r="H896" s="282"/>
      <c r="I896" s="282"/>
      <c r="J896" s="282"/>
      <c r="K896" s="282"/>
      <c r="L896" s="282"/>
      <c r="M896" s="282"/>
      <c r="N896" s="282"/>
      <c r="O896" s="282"/>
      <c r="P896" s="282"/>
      <c r="Q896" s="282"/>
      <c r="R896" s="282"/>
      <c r="S896" s="282"/>
      <c r="T896" s="282"/>
      <c r="U896" s="282"/>
      <c r="V896" s="282"/>
      <c r="W896" s="282"/>
    </row>
    <row r="897" spans="1:23" ht="20">
      <c r="A897" s="282"/>
      <c r="B897" s="282"/>
      <c r="C897" s="282"/>
      <c r="D897" s="282"/>
      <c r="E897" s="282"/>
      <c r="F897" s="282"/>
      <c r="G897" s="282"/>
      <c r="H897" s="282"/>
      <c r="I897" s="282"/>
      <c r="J897" s="282"/>
      <c r="K897" s="282"/>
      <c r="L897" s="282"/>
      <c r="M897" s="282"/>
      <c r="N897" s="282"/>
      <c r="O897" s="282"/>
      <c r="P897" s="282"/>
      <c r="Q897" s="282"/>
      <c r="R897" s="282"/>
      <c r="S897" s="282"/>
      <c r="T897" s="282"/>
      <c r="U897" s="282"/>
      <c r="V897" s="282"/>
      <c r="W897" s="282"/>
    </row>
    <row r="898" spans="1:23" ht="20">
      <c r="A898" s="282"/>
      <c r="B898" s="282"/>
      <c r="C898" s="282"/>
      <c r="D898" s="282"/>
      <c r="E898" s="282"/>
      <c r="F898" s="282"/>
      <c r="G898" s="282"/>
      <c r="H898" s="282"/>
      <c r="I898" s="282"/>
      <c r="J898" s="282"/>
      <c r="K898" s="282"/>
      <c r="L898" s="282"/>
      <c r="M898" s="282"/>
      <c r="N898" s="282"/>
      <c r="O898" s="282"/>
      <c r="P898" s="282"/>
      <c r="Q898" s="282"/>
      <c r="R898" s="282"/>
      <c r="S898" s="282"/>
      <c r="T898" s="282"/>
      <c r="U898" s="282"/>
      <c r="V898" s="282"/>
      <c r="W898" s="282"/>
    </row>
    <row r="899" spans="1:23" ht="20">
      <c r="A899" s="282"/>
      <c r="B899" s="282"/>
      <c r="C899" s="282"/>
      <c r="D899" s="282"/>
      <c r="E899" s="282"/>
      <c r="F899" s="282"/>
      <c r="G899" s="282"/>
      <c r="H899" s="282"/>
      <c r="I899" s="282"/>
      <c r="J899" s="282"/>
      <c r="K899" s="282"/>
      <c r="L899" s="282"/>
      <c r="M899" s="282"/>
      <c r="N899" s="282"/>
      <c r="O899" s="282"/>
      <c r="P899" s="282"/>
      <c r="Q899" s="282"/>
      <c r="R899" s="282"/>
      <c r="S899" s="282"/>
      <c r="T899" s="282"/>
      <c r="U899" s="282"/>
      <c r="V899" s="282"/>
      <c r="W899" s="282"/>
    </row>
    <row r="900" spans="1:23" ht="20">
      <c r="A900" s="282"/>
      <c r="B900" s="282"/>
      <c r="C900" s="282"/>
      <c r="D900" s="282"/>
      <c r="E900" s="282"/>
      <c r="F900" s="282"/>
      <c r="G900" s="282"/>
      <c r="H900" s="282"/>
      <c r="I900" s="282"/>
      <c r="J900" s="282"/>
      <c r="K900" s="282"/>
      <c r="L900" s="282"/>
      <c r="M900" s="282"/>
      <c r="N900" s="282"/>
      <c r="O900" s="282"/>
      <c r="P900" s="282"/>
      <c r="Q900" s="282"/>
      <c r="R900" s="282"/>
      <c r="S900" s="282"/>
      <c r="T900" s="282"/>
      <c r="U900" s="282"/>
      <c r="V900" s="282"/>
      <c r="W900" s="282"/>
    </row>
    <row r="901" spans="1:23" ht="20">
      <c r="A901" s="282"/>
      <c r="B901" s="282"/>
      <c r="C901" s="282"/>
      <c r="D901" s="282"/>
      <c r="E901" s="282"/>
      <c r="F901" s="282"/>
      <c r="G901" s="282"/>
      <c r="H901" s="282"/>
      <c r="I901" s="282"/>
      <c r="J901" s="282"/>
      <c r="K901" s="282"/>
      <c r="L901" s="282"/>
      <c r="M901" s="282"/>
      <c r="N901" s="282"/>
      <c r="O901" s="282"/>
      <c r="P901" s="282"/>
      <c r="Q901" s="282"/>
      <c r="R901" s="282"/>
      <c r="S901" s="282"/>
      <c r="T901" s="282"/>
      <c r="U901" s="282"/>
      <c r="V901" s="282"/>
      <c r="W901" s="282"/>
    </row>
    <row r="902" spans="1:23" ht="20">
      <c r="A902" s="282"/>
      <c r="B902" s="282"/>
      <c r="C902" s="282"/>
      <c r="D902" s="282"/>
      <c r="E902" s="282"/>
      <c r="F902" s="282"/>
      <c r="G902" s="282"/>
      <c r="H902" s="282"/>
      <c r="I902" s="282"/>
      <c r="J902" s="282"/>
      <c r="K902" s="282"/>
      <c r="L902" s="282"/>
      <c r="M902" s="282"/>
      <c r="N902" s="282"/>
      <c r="O902" s="282"/>
      <c r="P902" s="282"/>
      <c r="Q902" s="282"/>
      <c r="R902" s="282"/>
      <c r="S902" s="282"/>
      <c r="T902" s="282"/>
      <c r="U902" s="282"/>
      <c r="V902" s="282"/>
      <c r="W902" s="282"/>
    </row>
    <row r="903" spans="1:23" ht="20">
      <c r="A903" s="282"/>
      <c r="B903" s="282"/>
      <c r="C903" s="282"/>
      <c r="D903" s="282"/>
      <c r="E903" s="282"/>
      <c r="F903" s="282"/>
      <c r="G903" s="282"/>
      <c r="H903" s="282"/>
      <c r="I903" s="282"/>
      <c r="J903" s="282"/>
      <c r="K903" s="282"/>
      <c r="L903" s="282"/>
      <c r="M903" s="282"/>
      <c r="N903" s="282"/>
      <c r="O903" s="282"/>
      <c r="P903" s="282"/>
      <c r="Q903" s="282"/>
      <c r="R903" s="282"/>
      <c r="S903" s="282"/>
      <c r="T903" s="282"/>
      <c r="U903" s="282"/>
      <c r="V903" s="282"/>
      <c r="W903" s="282"/>
    </row>
    <row r="904" spans="1:23" ht="20">
      <c r="A904" s="282"/>
      <c r="B904" s="282"/>
      <c r="C904" s="282"/>
      <c r="D904" s="282"/>
      <c r="E904" s="282"/>
      <c r="F904" s="282"/>
      <c r="G904" s="282"/>
      <c r="H904" s="282"/>
      <c r="I904" s="282"/>
      <c r="J904" s="282"/>
      <c r="K904" s="282"/>
      <c r="L904" s="282"/>
      <c r="M904" s="282"/>
      <c r="N904" s="282"/>
      <c r="O904" s="282"/>
      <c r="P904" s="282"/>
      <c r="Q904" s="282"/>
      <c r="R904" s="282"/>
      <c r="S904" s="282"/>
      <c r="T904" s="282"/>
      <c r="U904" s="282"/>
      <c r="V904" s="282"/>
      <c r="W904" s="282"/>
    </row>
    <row r="905" spans="1:23" ht="20">
      <c r="A905" s="282"/>
      <c r="B905" s="282"/>
      <c r="C905" s="282"/>
      <c r="D905" s="282"/>
      <c r="E905" s="282"/>
      <c r="F905" s="282"/>
      <c r="G905" s="282"/>
      <c r="H905" s="282"/>
      <c r="I905" s="282"/>
      <c r="J905" s="282"/>
      <c r="K905" s="282"/>
      <c r="L905" s="282"/>
      <c r="M905" s="282"/>
      <c r="N905" s="282"/>
      <c r="O905" s="282"/>
      <c r="P905" s="282"/>
      <c r="Q905" s="282"/>
      <c r="R905" s="282"/>
      <c r="S905" s="282"/>
      <c r="T905" s="282"/>
      <c r="U905" s="282"/>
      <c r="V905" s="282"/>
      <c r="W905" s="282"/>
    </row>
    <row r="906" spans="1:23" ht="20">
      <c r="A906" s="282"/>
      <c r="B906" s="282"/>
      <c r="C906" s="282"/>
      <c r="D906" s="282"/>
      <c r="E906" s="282"/>
      <c r="F906" s="282"/>
      <c r="G906" s="282"/>
      <c r="H906" s="282"/>
      <c r="I906" s="282"/>
      <c r="J906" s="282"/>
      <c r="K906" s="282"/>
      <c r="L906" s="282"/>
      <c r="M906" s="282"/>
      <c r="N906" s="282"/>
      <c r="O906" s="282"/>
      <c r="P906" s="282"/>
      <c r="Q906" s="282"/>
      <c r="R906" s="282"/>
      <c r="S906" s="282"/>
      <c r="T906" s="282"/>
      <c r="U906" s="282"/>
      <c r="V906" s="282"/>
      <c r="W906" s="282"/>
    </row>
    <row r="907" spans="1:23" ht="20">
      <c r="A907" s="282"/>
      <c r="B907" s="282"/>
      <c r="C907" s="282"/>
      <c r="D907" s="282"/>
      <c r="E907" s="282"/>
      <c r="F907" s="282"/>
      <c r="G907" s="282"/>
      <c r="H907" s="282"/>
      <c r="I907" s="282"/>
      <c r="J907" s="282"/>
      <c r="K907" s="282"/>
      <c r="L907" s="282"/>
      <c r="M907" s="282"/>
      <c r="N907" s="282"/>
      <c r="O907" s="282"/>
      <c r="P907" s="282"/>
      <c r="Q907" s="282"/>
      <c r="R907" s="282"/>
      <c r="S907" s="282"/>
      <c r="T907" s="282"/>
      <c r="U907" s="282"/>
      <c r="V907" s="282"/>
      <c r="W907" s="282"/>
    </row>
    <row r="908" spans="1:23" ht="20">
      <c r="A908" s="282"/>
      <c r="B908" s="282"/>
      <c r="C908" s="282"/>
      <c r="D908" s="282"/>
      <c r="E908" s="282"/>
      <c r="F908" s="282"/>
      <c r="G908" s="282"/>
      <c r="H908" s="282"/>
      <c r="I908" s="282"/>
      <c r="J908" s="282"/>
      <c r="K908" s="282"/>
      <c r="L908" s="282"/>
      <c r="M908" s="282"/>
      <c r="N908" s="282"/>
      <c r="O908" s="282"/>
      <c r="P908" s="282"/>
      <c r="Q908" s="282"/>
      <c r="R908" s="282"/>
      <c r="S908" s="282"/>
      <c r="T908" s="282"/>
      <c r="U908" s="282"/>
      <c r="V908" s="282"/>
      <c r="W908" s="282"/>
    </row>
    <row r="909" spans="1:23" ht="20">
      <c r="A909" s="282"/>
      <c r="B909" s="282"/>
      <c r="C909" s="282"/>
      <c r="D909" s="282"/>
      <c r="E909" s="282"/>
      <c r="F909" s="282"/>
      <c r="G909" s="282"/>
      <c r="H909" s="282"/>
      <c r="I909" s="282"/>
      <c r="J909" s="282"/>
      <c r="K909" s="282"/>
      <c r="L909" s="282"/>
      <c r="M909" s="282"/>
      <c r="N909" s="282"/>
      <c r="O909" s="282"/>
      <c r="P909" s="282"/>
      <c r="Q909" s="282"/>
      <c r="R909" s="282"/>
      <c r="S909" s="282"/>
      <c r="T909" s="282"/>
      <c r="U909" s="282"/>
      <c r="V909" s="282"/>
      <c r="W909" s="282"/>
    </row>
    <row r="910" spans="1:23" ht="20">
      <c r="A910" s="282"/>
      <c r="B910" s="282"/>
      <c r="C910" s="282"/>
      <c r="D910" s="282"/>
      <c r="E910" s="282"/>
      <c r="F910" s="282"/>
      <c r="G910" s="282"/>
      <c r="H910" s="282"/>
      <c r="I910" s="282"/>
      <c r="J910" s="282"/>
      <c r="K910" s="282"/>
      <c r="L910" s="282"/>
      <c r="M910" s="282"/>
      <c r="N910" s="282"/>
      <c r="O910" s="282"/>
      <c r="P910" s="282"/>
      <c r="Q910" s="282"/>
      <c r="R910" s="282"/>
      <c r="S910" s="282"/>
      <c r="T910" s="282"/>
      <c r="U910" s="282"/>
      <c r="V910" s="282"/>
      <c r="W910" s="282"/>
    </row>
    <row r="911" spans="1:23" ht="20">
      <c r="A911" s="282"/>
      <c r="B911" s="282"/>
      <c r="C911" s="282"/>
      <c r="D911" s="282"/>
      <c r="E911" s="282"/>
      <c r="F911" s="282"/>
      <c r="G911" s="282"/>
      <c r="H911" s="282"/>
      <c r="I911" s="282"/>
      <c r="J911" s="282"/>
      <c r="K911" s="282"/>
      <c r="L911" s="282"/>
      <c r="M911" s="282"/>
      <c r="N911" s="282"/>
      <c r="O911" s="282"/>
      <c r="P911" s="282"/>
      <c r="Q911" s="282"/>
      <c r="R911" s="282"/>
      <c r="S911" s="282"/>
      <c r="T911" s="282"/>
      <c r="U911" s="282"/>
      <c r="V911" s="282"/>
      <c r="W911" s="282"/>
    </row>
    <row r="912" spans="1:23" ht="20">
      <c r="A912" s="282"/>
      <c r="B912" s="282"/>
      <c r="C912" s="282"/>
      <c r="D912" s="282"/>
      <c r="E912" s="282"/>
      <c r="F912" s="282"/>
      <c r="G912" s="282"/>
      <c r="H912" s="282"/>
      <c r="I912" s="282"/>
      <c r="J912" s="282"/>
      <c r="K912" s="282"/>
      <c r="L912" s="282"/>
      <c r="M912" s="282"/>
      <c r="N912" s="282"/>
      <c r="O912" s="282"/>
      <c r="P912" s="282"/>
      <c r="Q912" s="282"/>
      <c r="R912" s="282"/>
      <c r="S912" s="282"/>
      <c r="T912" s="282"/>
      <c r="U912" s="282"/>
      <c r="V912" s="282"/>
      <c r="W912" s="282"/>
    </row>
    <row r="913" spans="1:23" ht="20">
      <c r="A913" s="282"/>
      <c r="B913" s="282"/>
      <c r="C913" s="282"/>
      <c r="D913" s="282"/>
      <c r="E913" s="282"/>
      <c r="F913" s="282"/>
      <c r="G913" s="282"/>
      <c r="H913" s="282"/>
      <c r="I913" s="282"/>
      <c r="J913" s="282"/>
      <c r="K913" s="282"/>
      <c r="L913" s="282"/>
      <c r="M913" s="282"/>
      <c r="N913" s="282"/>
      <c r="O913" s="282"/>
      <c r="P913" s="282"/>
      <c r="Q913" s="282"/>
      <c r="R913" s="282"/>
      <c r="S913" s="282"/>
      <c r="T913" s="282"/>
      <c r="U913" s="282"/>
      <c r="V913" s="282"/>
      <c r="W913" s="282"/>
    </row>
    <row r="914" spans="1:23" ht="20">
      <c r="A914" s="282"/>
      <c r="B914" s="282"/>
      <c r="C914" s="282"/>
      <c r="D914" s="282"/>
      <c r="E914" s="282"/>
      <c r="F914" s="282"/>
      <c r="G914" s="282"/>
      <c r="H914" s="282"/>
      <c r="I914" s="282"/>
      <c r="J914" s="282"/>
      <c r="K914" s="282"/>
      <c r="L914" s="282"/>
      <c r="M914" s="282"/>
      <c r="N914" s="282"/>
      <c r="O914" s="282"/>
      <c r="P914" s="282"/>
      <c r="Q914" s="282"/>
      <c r="R914" s="282"/>
      <c r="S914" s="282"/>
      <c r="T914" s="282"/>
      <c r="U914" s="282"/>
      <c r="V914" s="282"/>
      <c r="W914" s="282"/>
    </row>
    <row r="915" spans="1:23" ht="20">
      <c r="A915" s="282"/>
      <c r="B915" s="282"/>
      <c r="C915" s="282"/>
      <c r="D915" s="282"/>
      <c r="E915" s="282"/>
      <c r="F915" s="282"/>
      <c r="G915" s="282"/>
      <c r="H915" s="282"/>
      <c r="I915" s="282"/>
      <c r="J915" s="282"/>
      <c r="K915" s="282"/>
      <c r="L915" s="282"/>
      <c r="M915" s="282"/>
      <c r="N915" s="282"/>
      <c r="O915" s="282"/>
      <c r="P915" s="282"/>
      <c r="Q915" s="282"/>
      <c r="R915" s="282"/>
      <c r="S915" s="282"/>
      <c r="T915" s="282"/>
      <c r="U915" s="282"/>
      <c r="V915" s="282"/>
      <c r="W915" s="282"/>
    </row>
    <row r="916" spans="1:23" ht="20">
      <c r="A916" s="282"/>
      <c r="B916" s="282"/>
      <c r="C916" s="282"/>
      <c r="D916" s="282"/>
      <c r="E916" s="282"/>
      <c r="F916" s="282"/>
      <c r="G916" s="282"/>
      <c r="H916" s="282"/>
      <c r="I916" s="282"/>
      <c r="J916" s="282"/>
      <c r="K916" s="282"/>
      <c r="L916" s="282"/>
      <c r="M916" s="282"/>
      <c r="N916" s="282"/>
      <c r="O916" s="282"/>
      <c r="P916" s="282"/>
      <c r="Q916" s="282"/>
      <c r="R916" s="282"/>
      <c r="S916" s="282"/>
      <c r="T916" s="282"/>
      <c r="U916" s="282"/>
      <c r="V916" s="282"/>
      <c r="W916" s="282"/>
    </row>
    <row r="917" spans="1:23" ht="20">
      <c r="A917" s="282"/>
      <c r="B917" s="282"/>
      <c r="C917" s="282"/>
      <c r="D917" s="282"/>
      <c r="E917" s="282"/>
      <c r="F917" s="282"/>
      <c r="G917" s="282"/>
      <c r="H917" s="282"/>
      <c r="I917" s="282"/>
      <c r="J917" s="282"/>
      <c r="K917" s="282"/>
      <c r="L917" s="282"/>
      <c r="M917" s="282"/>
      <c r="N917" s="282"/>
      <c r="O917" s="282"/>
      <c r="P917" s="282"/>
      <c r="Q917" s="282"/>
      <c r="R917" s="282"/>
      <c r="S917" s="282"/>
      <c r="T917" s="282"/>
      <c r="U917" s="282"/>
      <c r="V917" s="282"/>
      <c r="W917" s="282"/>
    </row>
    <row r="918" spans="1:23" ht="20">
      <c r="A918" s="282"/>
      <c r="B918" s="282"/>
      <c r="C918" s="282"/>
      <c r="D918" s="282"/>
      <c r="E918" s="282"/>
      <c r="F918" s="282"/>
      <c r="G918" s="282"/>
      <c r="H918" s="282"/>
      <c r="I918" s="282"/>
      <c r="J918" s="282"/>
      <c r="K918" s="282"/>
      <c r="L918" s="282"/>
      <c r="M918" s="282"/>
      <c r="N918" s="282"/>
      <c r="O918" s="282"/>
      <c r="P918" s="282"/>
      <c r="Q918" s="282"/>
      <c r="R918" s="282"/>
      <c r="S918" s="282"/>
      <c r="T918" s="282"/>
      <c r="U918" s="282"/>
      <c r="V918" s="282"/>
      <c r="W918" s="282"/>
    </row>
    <row r="919" spans="1:23" ht="20">
      <c r="A919" s="282"/>
      <c r="B919" s="282"/>
      <c r="C919" s="282"/>
      <c r="D919" s="282"/>
      <c r="E919" s="282"/>
      <c r="F919" s="282"/>
      <c r="G919" s="282"/>
      <c r="H919" s="282"/>
      <c r="I919" s="282"/>
      <c r="J919" s="282"/>
      <c r="K919" s="282"/>
      <c r="L919" s="282"/>
      <c r="M919" s="282"/>
      <c r="N919" s="282"/>
      <c r="O919" s="282"/>
      <c r="P919" s="282"/>
      <c r="Q919" s="282"/>
      <c r="R919" s="282"/>
      <c r="S919" s="282"/>
      <c r="T919" s="282"/>
      <c r="U919" s="282"/>
      <c r="V919" s="282"/>
      <c r="W919" s="282"/>
    </row>
    <row r="920" spans="1:23" ht="20">
      <c r="A920" s="282"/>
      <c r="B920" s="282"/>
      <c r="C920" s="282"/>
      <c r="D920" s="282"/>
      <c r="E920" s="282"/>
      <c r="F920" s="282"/>
      <c r="G920" s="282"/>
      <c r="H920" s="282"/>
      <c r="I920" s="282"/>
      <c r="J920" s="282"/>
      <c r="K920" s="282"/>
      <c r="L920" s="282"/>
      <c r="M920" s="282"/>
      <c r="N920" s="282"/>
      <c r="O920" s="282"/>
      <c r="P920" s="282"/>
      <c r="Q920" s="282"/>
      <c r="R920" s="282"/>
      <c r="S920" s="282"/>
      <c r="T920" s="282"/>
      <c r="U920" s="282"/>
      <c r="V920" s="282"/>
      <c r="W920" s="282"/>
    </row>
    <row r="921" spans="1:23" ht="20">
      <c r="A921" s="282"/>
      <c r="B921" s="282"/>
      <c r="C921" s="282"/>
      <c r="D921" s="282"/>
      <c r="E921" s="282"/>
      <c r="F921" s="282"/>
      <c r="G921" s="282"/>
      <c r="H921" s="282"/>
      <c r="I921" s="282"/>
      <c r="J921" s="282"/>
      <c r="K921" s="282"/>
      <c r="L921" s="282"/>
      <c r="M921" s="282"/>
      <c r="N921" s="282"/>
      <c r="O921" s="282"/>
      <c r="P921" s="282"/>
      <c r="Q921" s="282"/>
      <c r="R921" s="282"/>
      <c r="S921" s="282"/>
      <c r="T921" s="282"/>
      <c r="U921" s="282"/>
      <c r="V921" s="282"/>
      <c r="W921" s="282"/>
    </row>
    <row r="922" spans="1:23" ht="20">
      <c r="A922" s="282"/>
      <c r="B922" s="282"/>
      <c r="C922" s="282"/>
      <c r="D922" s="282"/>
      <c r="E922" s="282"/>
      <c r="F922" s="282"/>
      <c r="G922" s="282"/>
      <c r="H922" s="282"/>
      <c r="I922" s="282"/>
      <c r="J922" s="282"/>
      <c r="K922" s="282"/>
      <c r="L922" s="282"/>
      <c r="M922" s="282"/>
      <c r="N922" s="282"/>
      <c r="O922" s="282"/>
      <c r="P922" s="282"/>
      <c r="Q922" s="282"/>
      <c r="R922" s="282"/>
      <c r="S922" s="282"/>
      <c r="T922" s="282"/>
      <c r="U922" s="282"/>
      <c r="V922" s="282"/>
      <c r="W922" s="282"/>
    </row>
    <row r="923" spans="1:23" ht="20">
      <c r="A923" s="282"/>
      <c r="B923" s="282"/>
      <c r="C923" s="282"/>
      <c r="D923" s="282"/>
      <c r="E923" s="282"/>
      <c r="F923" s="282"/>
      <c r="G923" s="282"/>
      <c r="H923" s="282"/>
      <c r="I923" s="282"/>
      <c r="J923" s="282"/>
      <c r="K923" s="282"/>
      <c r="L923" s="282"/>
      <c r="M923" s="282"/>
      <c r="N923" s="282"/>
      <c r="O923" s="282"/>
      <c r="P923" s="282"/>
      <c r="Q923" s="282"/>
      <c r="R923" s="282"/>
      <c r="S923" s="282"/>
      <c r="T923" s="282"/>
      <c r="U923" s="282"/>
      <c r="V923" s="282"/>
      <c r="W923" s="282"/>
    </row>
    <row r="924" spans="1:23" ht="20">
      <c r="A924" s="282"/>
      <c r="B924" s="282"/>
      <c r="C924" s="282"/>
      <c r="D924" s="282"/>
      <c r="E924" s="282"/>
      <c r="F924" s="282"/>
      <c r="G924" s="282"/>
      <c r="H924" s="282"/>
      <c r="I924" s="282"/>
      <c r="J924" s="282"/>
      <c r="K924" s="282"/>
      <c r="L924" s="282"/>
      <c r="M924" s="282"/>
      <c r="N924" s="282"/>
      <c r="O924" s="282"/>
      <c r="P924" s="282"/>
      <c r="Q924" s="282"/>
      <c r="R924" s="282"/>
      <c r="S924" s="282"/>
      <c r="T924" s="282"/>
      <c r="U924" s="282"/>
      <c r="V924" s="282"/>
      <c r="W924" s="282"/>
    </row>
    <row r="925" spans="1:23" ht="20">
      <c r="A925" s="282"/>
      <c r="B925" s="282"/>
      <c r="C925" s="282"/>
      <c r="D925" s="282"/>
      <c r="E925" s="282"/>
      <c r="F925" s="282"/>
      <c r="G925" s="282"/>
      <c r="H925" s="282"/>
      <c r="I925" s="282"/>
      <c r="J925" s="282"/>
      <c r="K925" s="282"/>
      <c r="L925" s="282"/>
      <c r="M925" s="282"/>
      <c r="N925" s="282"/>
      <c r="O925" s="282"/>
      <c r="P925" s="282"/>
      <c r="Q925" s="282"/>
      <c r="R925" s="282"/>
      <c r="S925" s="282"/>
      <c r="T925" s="282"/>
      <c r="U925" s="282"/>
      <c r="V925" s="282"/>
      <c r="W925" s="282"/>
    </row>
    <row r="926" spans="1:23" ht="20">
      <c r="A926" s="282"/>
      <c r="B926" s="282"/>
      <c r="C926" s="282"/>
      <c r="D926" s="282"/>
      <c r="E926" s="282"/>
      <c r="F926" s="282"/>
      <c r="G926" s="282"/>
      <c r="H926" s="282"/>
      <c r="I926" s="282"/>
      <c r="J926" s="282"/>
      <c r="K926" s="282"/>
      <c r="L926" s="282"/>
      <c r="M926" s="282"/>
      <c r="N926" s="282"/>
      <c r="O926" s="282"/>
      <c r="P926" s="282"/>
      <c r="Q926" s="282"/>
      <c r="R926" s="282"/>
      <c r="S926" s="282"/>
      <c r="T926" s="282"/>
      <c r="U926" s="282"/>
      <c r="V926" s="282"/>
      <c r="W926" s="282"/>
    </row>
    <row r="927" spans="1:23" ht="20">
      <c r="A927" s="282"/>
      <c r="B927" s="282"/>
      <c r="C927" s="282"/>
      <c r="D927" s="282"/>
      <c r="E927" s="282"/>
      <c r="F927" s="282"/>
      <c r="G927" s="282"/>
      <c r="H927" s="282"/>
      <c r="I927" s="282"/>
      <c r="J927" s="282"/>
      <c r="K927" s="282"/>
      <c r="L927" s="282"/>
      <c r="M927" s="282"/>
      <c r="N927" s="282"/>
      <c r="O927" s="282"/>
      <c r="P927" s="282"/>
      <c r="Q927" s="282"/>
      <c r="R927" s="282"/>
      <c r="S927" s="282"/>
      <c r="T927" s="282"/>
      <c r="U927" s="282"/>
      <c r="V927" s="282"/>
      <c r="W927" s="282"/>
    </row>
    <row r="928" spans="1:23" ht="20">
      <c r="A928" s="282"/>
      <c r="B928" s="282"/>
      <c r="C928" s="282"/>
      <c r="D928" s="282"/>
      <c r="E928" s="282"/>
      <c r="F928" s="282"/>
      <c r="G928" s="282"/>
      <c r="H928" s="282"/>
      <c r="I928" s="282"/>
      <c r="J928" s="282"/>
      <c r="K928" s="282"/>
      <c r="L928" s="282"/>
      <c r="M928" s="282"/>
      <c r="N928" s="282"/>
      <c r="O928" s="282"/>
      <c r="P928" s="282"/>
      <c r="Q928" s="282"/>
      <c r="R928" s="282"/>
      <c r="S928" s="282"/>
      <c r="T928" s="282"/>
      <c r="U928" s="282"/>
      <c r="V928" s="282"/>
      <c r="W928" s="282"/>
    </row>
    <row r="929" spans="1:23" ht="20">
      <c r="A929" s="282"/>
      <c r="B929" s="282"/>
      <c r="C929" s="282"/>
      <c r="D929" s="282"/>
      <c r="E929" s="282"/>
      <c r="F929" s="282"/>
      <c r="G929" s="282"/>
      <c r="H929" s="282"/>
      <c r="I929" s="282"/>
      <c r="J929" s="282"/>
      <c r="K929" s="282"/>
      <c r="L929" s="282"/>
      <c r="M929" s="282"/>
      <c r="N929" s="282"/>
      <c r="O929" s="282"/>
      <c r="P929" s="282"/>
      <c r="Q929" s="282"/>
      <c r="R929" s="282"/>
      <c r="S929" s="282"/>
      <c r="T929" s="282"/>
      <c r="U929" s="282"/>
      <c r="V929" s="282"/>
      <c r="W929" s="282"/>
    </row>
    <row r="930" spans="1:23" ht="20">
      <c r="A930" s="282"/>
      <c r="B930" s="282"/>
      <c r="C930" s="282"/>
      <c r="D930" s="282"/>
      <c r="E930" s="282"/>
      <c r="F930" s="282"/>
      <c r="G930" s="282"/>
      <c r="H930" s="282"/>
      <c r="I930" s="282"/>
      <c r="J930" s="282"/>
      <c r="K930" s="282"/>
      <c r="L930" s="282"/>
      <c r="M930" s="282"/>
      <c r="N930" s="282"/>
      <c r="O930" s="282"/>
      <c r="P930" s="282"/>
      <c r="Q930" s="282"/>
      <c r="R930" s="282"/>
      <c r="S930" s="282"/>
      <c r="T930" s="282"/>
      <c r="U930" s="282"/>
      <c r="V930" s="282"/>
      <c r="W930" s="282"/>
    </row>
    <row r="931" spans="1:23" ht="20">
      <c r="A931" s="282"/>
      <c r="B931" s="282"/>
      <c r="C931" s="282"/>
      <c r="D931" s="282"/>
      <c r="E931" s="282"/>
      <c r="F931" s="282"/>
      <c r="G931" s="282"/>
      <c r="H931" s="282"/>
      <c r="I931" s="282"/>
      <c r="J931" s="282"/>
      <c r="K931" s="282"/>
      <c r="L931" s="282"/>
      <c r="M931" s="282"/>
      <c r="N931" s="282"/>
      <c r="O931" s="282"/>
      <c r="P931" s="282"/>
      <c r="Q931" s="282"/>
      <c r="R931" s="282"/>
      <c r="S931" s="282"/>
      <c r="T931" s="282"/>
      <c r="U931" s="282"/>
      <c r="V931" s="282"/>
      <c r="W931" s="282"/>
    </row>
    <row r="932" spans="1:23" ht="20">
      <c r="A932" s="282"/>
      <c r="B932" s="282"/>
      <c r="C932" s="282"/>
      <c r="D932" s="282"/>
      <c r="E932" s="282"/>
      <c r="F932" s="282"/>
      <c r="G932" s="282"/>
      <c r="H932" s="282"/>
      <c r="I932" s="282"/>
      <c r="J932" s="282"/>
      <c r="K932" s="282"/>
      <c r="L932" s="282"/>
      <c r="M932" s="282"/>
      <c r="N932" s="282"/>
      <c r="O932" s="282"/>
      <c r="P932" s="282"/>
      <c r="Q932" s="282"/>
      <c r="R932" s="282"/>
      <c r="S932" s="282"/>
      <c r="T932" s="282"/>
      <c r="U932" s="282"/>
      <c r="V932" s="282"/>
      <c r="W932" s="282"/>
    </row>
    <row r="933" spans="1:23" ht="20">
      <c r="A933" s="282"/>
      <c r="B933" s="282"/>
      <c r="C933" s="282"/>
      <c r="D933" s="282"/>
      <c r="E933" s="282"/>
      <c r="F933" s="282"/>
      <c r="G933" s="282"/>
      <c r="H933" s="282"/>
      <c r="I933" s="282"/>
      <c r="J933" s="282"/>
      <c r="K933" s="282"/>
      <c r="L933" s="282"/>
      <c r="M933" s="282"/>
      <c r="N933" s="282"/>
      <c r="O933" s="282"/>
      <c r="P933" s="282"/>
      <c r="Q933" s="282"/>
      <c r="R933" s="282"/>
      <c r="S933" s="282"/>
      <c r="T933" s="282"/>
      <c r="U933" s="282"/>
      <c r="V933" s="282"/>
      <c r="W933" s="282"/>
    </row>
    <row r="934" spans="1:23" ht="20">
      <c r="A934" s="282"/>
      <c r="B934" s="282"/>
      <c r="C934" s="282"/>
      <c r="D934" s="282"/>
      <c r="E934" s="282"/>
      <c r="F934" s="282"/>
      <c r="G934" s="282"/>
      <c r="H934" s="282"/>
      <c r="I934" s="282"/>
      <c r="J934" s="282"/>
      <c r="K934" s="282"/>
      <c r="L934" s="282"/>
      <c r="M934" s="282"/>
      <c r="N934" s="282"/>
      <c r="O934" s="282"/>
      <c r="P934" s="282"/>
      <c r="Q934" s="282"/>
      <c r="R934" s="282"/>
      <c r="S934" s="282"/>
      <c r="T934" s="282"/>
      <c r="U934" s="282"/>
      <c r="V934" s="282"/>
      <c r="W934" s="282"/>
    </row>
    <row r="935" spans="1:23" ht="20">
      <c r="A935" s="282"/>
      <c r="B935" s="282"/>
      <c r="C935" s="282"/>
      <c r="D935" s="282"/>
      <c r="E935" s="282"/>
      <c r="F935" s="282"/>
      <c r="G935" s="282"/>
      <c r="H935" s="282"/>
      <c r="I935" s="282"/>
      <c r="J935" s="282"/>
      <c r="K935" s="282"/>
      <c r="L935" s="282"/>
      <c r="M935" s="282"/>
      <c r="N935" s="282"/>
      <c r="O935" s="282"/>
      <c r="P935" s="282"/>
      <c r="Q935" s="282"/>
      <c r="R935" s="282"/>
      <c r="S935" s="282"/>
      <c r="T935" s="282"/>
      <c r="U935" s="282"/>
      <c r="V935" s="282"/>
      <c r="W935" s="282"/>
    </row>
    <row r="936" spans="1:23" ht="20">
      <c r="A936" s="282"/>
      <c r="B936" s="282"/>
      <c r="C936" s="282"/>
      <c r="D936" s="282"/>
      <c r="E936" s="282"/>
      <c r="F936" s="282"/>
      <c r="G936" s="282"/>
      <c r="H936" s="282"/>
      <c r="I936" s="282"/>
      <c r="J936" s="282"/>
      <c r="K936" s="282"/>
      <c r="L936" s="282"/>
      <c r="M936" s="282"/>
      <c r="N936" s="282"/>
      <c r="O936" s="282"/>
      <c r="P936" s="282"/>
      <c r="Q936" s="282"/>
      <c r="R936" s="282"/>
      <c r="S936" s="282"/>
      <c r="T936" s="282"/>
      <c r="U936" s="282"/>
      <c r="V936" s="282"/>
      <c r="W936" s="282"/>
    </row>
    <row r="937" spans="1:23" ht="20">
      <c r="A937" s="282"/>
      <c r="B937" s="282"/>
      <c r="C937" s="282"/>
      <c r="D937" s="282"/>
      <c r="E937" s="282"/>
      <c r="F937" s="282"/>
      <c r="G937" s="282"/>
      <c r="H937" s="282"/>
      <c r="I937" s="282"/>
      <c r="J937" s="282"/>
      <c r="K937" s="282"/>
      <c r="L937" s="282"/>
      <c r="M937" s="282"/>
      <c r="N937" s="282"/>
      <c r="O937" s="282"/>
      <c r="P937" s="282"/>
      <c r="Q937" s="282"/>
      <c r="R937" s="282"/>
      <c r="S937" s="282"/>
      <c r="T937" s="282"/>
      <c r="U937" s="282"/>
      <c r="V937" s="282"/>
      <c r="W937" s="282"/>
    </row>
    <row r="938" spans="1:23" ht="20">
      <c r="A938" s="282"/>
      <c r="B938" s="282"/>
      <c r="C938" s="282"/>
      <c r="D938" s="282"/>
      <c r="E938" s="282"/>
      <c r="F938" s="282"/>
      <c r="G938" s="282"/>
      <c r="H938" s="282"/>
      <c r="I938" s="282"/>
      <c r="J938" s="282"/>
      <c r="K938" s="282"/>
      <c r="L938" s="282"/>
      <c r="M938" s="282"/>
      <c r="N938" s="282"/>
      <c r="O938" s="282"/>
      <c r="P938" s="282"/>
      <c r="Q938" s="282"/>
      <c r="R938" s="282"/>
      <c r="S938" s="282"/>
      <c r="T938" s="282"/>
      <c r="U938" s="282"/>
      <c r="V938" s="282"/>
      <c r="W938" s="282"/>
    </row>
    <row r="939" spans="1:23" ht="20">
      <c r="A939" s="282"/>
      <c r="B939" s="282"/>
      <c r="C939" s="282"/>
      <c r="D939" s="282"/>
      <c r="E939" s="282"/>
      <c r="F939" s="282"/>
      <c r="G939" s="282"/>
      <c r="H939" s="282"/>
      <c r="I939" s="282"/>
      <c r="J939" s="282"/>
      <c r="K939" s="282"/>
      <c r="L939" s="282"/>
      <c r="M939" s="282"/>
      <c r="N939" s="282"/>
      <c r="O939" s="282"/>
      <c r="P939" s="282"/>
      <c r="Q939" s="282"/>
      <c r="R939" s="282"/>
      <c r="S939" s="282"/>
      <c r="T939" s="282"/>
      <c r="U939" s="282"/>
      <c r="V939" s="282"/>
      <c r="W939" s="282"/>
    </row>
    <row r="940" spans="1:23" ht="20">
      <c r="A940" s="282"/>
      <c r="B940" s="282"/>
      <c r="C940" s="282"/>
      <c r="D940" s="282"/>
      <c r="E940" s="282"/>
      <c r="F940" s="282"/>
      <c r="G940" s="282"/>
      <c r="H940" s="282"/>
      <c r="I940" s="282"/>
      <c r="J940" s="282"/>
      <c r="K940" s="282"/>
      <c r="L940" s="282"/>
      <c r="M940" s="282"/>
      <c r="N940" s="282"/>
      <c r="O940" s="282"/>
      <c r="P940" s="282"/>
      <c r="Q940" s="282"/>
      <c r="R940" s="282"/>
      <c r="S940" s="282"/>
      <c r="T940" s="282"/>
      <c r="U940" s="282"/>
      <c r="V940" s="282"/>
      <c r="W940" s="282"/>
    </row>
    <row r="941" spans="1:23" ht="20">
      <c r="A941" s="282"/>
      <c r="B941" s="282"/>
      <c r="C941" s="282"/>
      <c r="D941" s="282"/>
      <c r="E941" s="282"/>
      <c r="F941" s="282"/>
      <c r="G941" s="282"/>
      <c r="H941" s="282"/>
      <c r="I941" s="282"/>
      <c r="J941" s="282"/>
      <c r="K941" s="282"/>
      <c r="L941" s="282"/>
      <c r="M941" s="282"/>
      <c r="N941" s="282"/>
      <c r="O941" s="282"/>
      <c r="P941" s="282"/>
      <c r="Q941" s="282"/>
      <c r="R941" s="282"/>
      <c r="S941" s="282"/>
      <c r="T941" s="282"/>
      <c r="U941" s="282"/>
      <c r="V941" s="282"/>
      <c r="W941" s="282"/>
    </row>
    <row r="942" spans="1:23" ht="20">
      <c r="A942" s="282"/>
      <c r="B942" s="282"/>
      <c r="C942" s="282"/>
      <c r="D942" s="282"/>
      <c r="E942" s="282"/>
      <c r="F942" s="282"/>
      <c r="G942" s="282"/>
      <c r="H942" s="282"/>
      <c r="I942" s="282"/>
      <c r="J942" s="282"/>
      <c r="K942" s="282"/>
      <c r="L942" s="282"/>
      <c r="M942" s="282"/>
      <c r="N942" s="282"/>
      <c r="O942" s="282"/>
      <c r="P942" s="282"/>
      <c r="Q942" s="282"/>
      <c r="R942" s="282"/>
      <c r="S942" s="282"/>
      <c r="T942" s="282"/>
      <c r="U942" s="282"/>
      <c r="V942" s="282"/>
      <c r="W942" s="282"/>
    </row>
    <row r="943" spans="1:23" ht="20">
      <c r="A943" s="282"/>
      <c r="B943" s="282"/>
      <c r="C943" s="282"/>
      <c r="D943" s="282"/>
      <c r="E943" s="282"/>
      <c r="F943" s="282"/>
      <c r="G943" s="282"/>
      <c r="H943" s="282"/>
      <c r="I943" s="282"/>
      <c r="J943" s="282"/>
      <c r="K943" s="282"/>
      <c r="L943" s="282"/>
      <c r="M943" s="282"/>
      <c r="N943" s="282"/>
      <c r="O943" s="282"/>
      <c r="P943" s="282"/>
      <c r="Q943" s="282"/>
      <c r="R943" s="282"/>
      <c r="S943" s="282"/>
      <c r="T943" s="282"/>
      <c r="U943" s="282"/>
      <c r="V943" s="282"/>
      <c r="W943" s="282"/>
    </row>
    <row r="944" spans="1:23" ht="20">
      <c r="A944" s="282"/>
      <c r="B944" s="282"/>
      <c r="C944" s="282"/>
      <c r="D944" s="282"/>
      <c r="E944" s="282"/>
      <c r="F944" s="282"/>
      <c r="G944" s="282"/>
      <c r="H944" s="282"/>
      <c r="I944" s="282"/>
      <c r="J944" s="282"/>
      <c r="K944" s="282"/>
      <c r="L944" s="282"/>
      <c r="M944" s="282"/>
      <c r="N944" s="282"/>
      <c r="O944" s="282"/>
      <c r="P944" s="282"/>
      <c r="Q944" s="282"/>
      <c r="R944" s="282"/>
      <c r="S944" s="282"/>
      <c r="T944" s="282"/>
      <c r="U944" s="282"/>
      <c r="V944" s="282"/>
      <c r="W944" s="282"/>
    </row>
    <row r="945" spans="1:23" ht="20">
      <c r="A945" s="282"/>
      <c r="B945" s="282"/>
      <c r="C945" s="282"/>
      <c r="D945" s="282"/>
      <c r="E945" s="282"/>
      <c r="F945" s="282"/>
      <c r="G945" s="282"/>
      <c r="H945" s="282"/>
      <c r="I945" s="282"/>
      <c r="J945" s="282"/>
      <c r="K945" s="282"/>
      <c r="L945" s="282"/>
      <c r="M945" s="282"/>
      <c r="N945" s="282"/>
      <c r="O945" s="282"/>
      <c r="P945" s="282"/>
      <c r="Q945" s="282"/>
      <c r="R945" s="282"/>
      <c r="S945" s="282"/>
      <c r="T945" s="282"/>
      <c r="U945" s="282"/>
      <c r="V945" s="282"/>
      <c r="W945" s="282"/>
    </row>
    <row r="946" spans="1:23" ht="20">
      <c r="A946" s="282"/>
      <c r="B946" s="282"/>
      <c r="C946" s="282"/>
      <c r="D946" s="282"/>
      <c r="E946" s="282"/>
      <c r="F946" s="282"/>
      <c r="G946" s="282"/>
      <c r="H946" s="282"/>
      <c r="I946" s="282"/>
      <c r="J946" s="282"/>
      <c r="K946" s="282"/>
      <c r="L946" s="282"/>
      <c r="M946" s="282"/>
      <c r="N946" s="282"/>
      <c r="O946" s="282"/>
      <c r="P946" s="282"/>
      <c r="Q946" s="282"/>
      <c r="R946" s="282"/>
      <c r="S946" s="282"/>
      <c r="T946" s="282"/>
      <c r="U946" s="282"/>
      <c r="V946" s="282"/>
      <c r="W946" s="282"/>
    </row>
    <row r="947" spans="1:23" ht="20">
      <c r="A947" s="282"/>
      <c r="B947" s="282"/>
      <c r="C947" s="282"/>
      <c r="D947" s="282"/>
      <c r="E947" s="282"/>
      <c r="F947" s="282"/>
      <c r="G947" s="282"/>
      <c r="H947" s="282"/>
      <c r="I947" s="282"/>
      <c r="J947" s="282"/>
      <c r="K947" s="282"/>
      <c r="L947" s="282"/>
      <c r="M947" s="282"/>
      <c r="N947" s="282"/>
      <c r="O947" s="282"/>
      <c r="P947" s="282"/>
      <c r="Q947" s="282"/>
      <c r="R947" s="282"/>
      <c r="S947" s="282"/>
      <c r="T947" s="282"/>
      <c r="U947" s="282"/>
      <c r="V947" s="282"/>
      <c r="W947" s="282"/>
    </row>
    <row r="948" spans="1:23" ht="20">
      <c r="A948" s="282"/>
      <c r="B948" s="282"/>
      <c r="C948" s="282"/>
      <c r="D948" s="282"/>
      <c r="E948" s="282"/>
      <c r="F948" s="282"/>
      <c r="G948" s="282"/>
      <c r="H948" s="282"/>
      <c r="I948" s="282"/>
      <c r="J948" s="282"/>
      <c r="K948" s="282"/>
      <c r="L948" s="282"/>
      <c r="M948" s="282"/>
      <c r="N948" s="282"/>
      <c r="O948" s="282"/>
      <c r="P948" s="282"/>
      <c r="Q948" s="282"/>
      <c r="R948" s="282"/>
      <c r="S948" s="282"/>
      <c r="T948" s="282"/>
      <c r="U948" s="282"/>
      <c r="V948" s="282"/>
      <c r="W948" s="282"/>
    </row>
    <row r="949" spans="1:23" ht="20">
      <c r="A949" s="282"/>
      <c r="B949" s="282"/>
      <c r="C949" s="282"/>
      <c r="D949" s="282"/>
      <c r="E949" s="282"/>
      <c r="F949" s="282"/>
      <c r="G949" s="282"/>
      <c r="H949" s="282"/>
      <c r="I949" s="282"/>
      <c r="J949" s="282"/>
      <c r="K949" s="282"/>
      <c r="L949" s="282"/>
      <c r="M949" s="282"/>
      <c r="N949" s="282"/>
      <c r="O949" s="282"/>
      <c r="P949" s="282"/>
      <c r="Q949" s="282"/>
      <c r="R949" s="282"/>
      <c r="S949" s="282"/>
      <c r="T949" s="282"/>
      <c r="U949" s="282"/>
      <c r="V949" s="282"/>
      <c r="W949" s="282"/>
    </row>
    <row r="950" spans="1:23" ht="20">
      <c r="A950" s="282"/>
      <c r="B950" s="282"/>
      <c r="C950" s="282"/>
      <c r="D950" s="282"/>
      <c r="E950" s="282"/>
      <c r="F950" s="282"/>
      <c r="G950" s="282"/>
      <c r="H950" s="282"/>
      <c r="I950" s="282"/>
      <c r="J950" s="282"/>
      <c r="K950" s="282"/>
      <c r="L950" s="282"/>
      <c r="M950" s="282"/>
      <c r="N950" s="282"/>
      <c r="O950" s="282"/>
      <c r="P950" s="282"/>
      <c r="Q950" s="282"/>
      <c r="R950" s="282"/>
      <c r="S950" s="282"/>
      <c r="T950" s="282"/>
      <c r="U950" s="282"/>
      <c r="V950" s="282"/>
      <c r="W950" s="282"/>
    </row>
    <row r="951" spans="1:23" ht="20">
      <c r="A951" s="282"/>
      <c r="B951" s="282"/>
      <c r="C951" s="282"/>
      <c r="D951" s="282"/>
      <c r="E951" s="282"/>
      <c r="F951" s="282"/>
      <c r="G951" s="282"/>
      <c r="H951" s="282"/>
      <c r="I951" s="282"/>
      <c r="J951" s="282"/>
      <c r="K951" s="282"/>
      <c r="L951" s="282"/>
      <c r="M951" s="282"/>
      <c r="N951" s="282"/>
      <c r="O951" s="282"/>
      <c r="P951" s="282"/>
      <c r="Q951" s="282"/>
      <c r="R951" s="282"/>
      <c r="S951" s="282"/>
      <c r="T951" s="282"/>
      <c r="U951" s="282"/>
      <c r="V951" s="282"/>
      <c r="W951" s="282"/>
    </row>
    <row r="952" spans="1:23" ht="20">
      <c r="A952" s="282"/>
      <c r="B952" s="282"/>
      <c r="C952" s="282"/>
      <c r="D952" s="282"/>
      <c r="E952" s="282"/>
      <c r="F952" s="282"/>
      <c r="G952" s="282"/>
      <c r="H952" s="282"/>
      <c r="I952" s="282"/>
      <c r="J952" s="282"/>
      <c r="K952" s="282"/>
      <c r="L952" s="282"/>
      <c r="M952" s="282"/>
      <c r="N952" s="282"/>
      <c r="O952" s="282"/>
      <c r="P952" s="282"/>
      <c r="Q952" s="282"/>
      <c r="R952" s="282"/>
      <c r="S952" s="282"/>
      <c r="T952" s="282"/>
      <c r="U952" s="282"/>
      <c r="V952" s="282"/>
      <c r="W952" s="282"/>
    </row>
    <row r="953" spans="1:23" ht="20">
      <c r="A953" s="282"/>
      <c r="B953" s="282"/>
      <c r="C953" s="282"/>
      <c r="D953" s="282"/>
      <c r="E953" s="282"/>
      <c r="F953" s="282"/>
      <c r="G953" s="282"/>
      <c r="H953" s="282"/>
      <c r="I953" s="282"/>
      <c r="J953" s="282"/>
      <c r="K953" s="282"/>
      <c r="L953" s="282"/>
      <c r="M953" s="282"/>
      <c r="N953" s="282"/>
      <c r="O953" s="282"/>
      <c r="P953" s="282"/>
      <c r="Q953" s="282"/>
      <c r="R953" s="282"/>
      <c r="S953" s="282"/>
      <c r="T953" s="282"/>
      <c r="U953" s="282"/>
      <c r="V953" s="282"/>
      <c r="W953" s="282"/>
    </row>
    <row r="954" spans="1:23" ht="20">
      <c r="A954" s="282"/>
      <c r="B954" s="282"/>
      <c r="C954" s="282"/>
      <c r="D954" s="282"/>
      <c r="E954" s="282"/>
      <c r="F954" s="282"/>
      <c r="G954" s="282"/>
      <c r="H954" s="282"/>
      <c r="I954" s="282"/>
      <c r="J954" s="282"/>
      <c r="K954" s="282"/>
      <c r="L954" s="282"/>
      <c r="M954" s="282"/>
      <c r="N954" s="282"/>
      <c r="O954" s="282"/>
      <c r="P954" s="282"/>
      <c r="Q954" s="282"/>
      <c r="R954" s="282"/>
      <c r="S954" s="282"/>
      <c r="T954" s="282"/>
      <c r="U954" s="282"/>
      <c r="V954" s="282"/>
      <c r="W954" s="282"/>
    </row>
    <row r="955" spans="1:23" ht="20">
      <c r="A955" s="282"/>
      <c r="B955" s="282"/>
      <c r="C955" s="282"/>
      <c r="D955" s="282"/>
      <c r="E955" s="282"/>
      <c r="F955" s="282"/>
      <c r="G955" s="282"/>
      <c r="H955" s="282"/>
      <c r="I955" s="282"/>
      <c r="J955" s="282"/>
      <c r="K955" s="282"/>
      <c r="L955" s="282"/>
      <c r="M955" s="282"/>
      <c r="N955" s="282"/>
      <c r="O955" s="282"/>
      <c r="P955" s="282"/>
      <c r="Q955" s="282"/>
      <c r="R955" s="282"/>
      <c r="S955" s="282"/>
      <c r="T955" s="282"/>
      <c r="U955" s="282"/>
      <c r="V955" s="282"/>
      <c r="W955" s="282"/>
    </row>
    <row r="956" spans="1:23" ht="20">
      <c r="A956" s="282"/>
      <c r="B956" s="282"/>
      <c r="C956" s="282"/>
      <c r="D956" s="282"/>
      <c r="E956" s="282"/>
      <c r="F956" s="282"/>
      <c r="G956" s="282"/>
      <c r="H956" s="282"/>
      <c r="I956" s="282"/>
      <c r="J956" s="282"/>
      <c r="K956" s="282"/>
      <c r="L956" s="282"/>
      <c r="M956" s="282"/>
      <c r="N956" s="282"/>
      <c r="O956" s="282"/>
      <c r="P956" s="282"/>
      <c r="Q956" s="282"/>
      <c r="R956" s="282"/>
      <c r="S956" s="282"/>
      <c r="T956" s="282"/>
      <c r="U956" s="282"/>
      <c r="V956" s="282"/>
      <c r="W956" s="282"/>
    </row>
    <row r="957" spans="1:23" ht="20">
      <c r="A957" s="282"/>
      <c r="B957" s="282"/>
      <c r="C957" s="282"/>
      <c r="D957" s="282"/>
      <c r="E957" s="282"/>
      <c r="F957" s="282"/>
      <c r="G957" s="282"/>
      <c r="H957" s="282"/>
      <c r="I957" s="282"/>
      <c r="J957" s="282"/>
      <c r="K957" s="282"/>
      <c r="L957" s="282"/>
      <c r="M957" s="282"/>
      <c r="N957" s="282"/>
      <c r="O957" s="282"/>
      <c r="P957" s="282"/>
      <c r="Q957" s="282"/>
      <c r="R957" s="282"/>
      <c r="S957" s="282"/>
      <c r="T957" s="282"/>
      <c r="U957" s="282"/>
      <c r="V957" s="282"/>
      <c r="W957" s="282"/>
    </row>
    <row r="958" spans="1:23" ht="20">
      <c r="A958" s="282"/>
      <c r="B958" s="282"/>
      <c r="C958" s="282"/>
      <c r="D958" s="282"/>
      <c r="E958" s="282"/>
      <c r="F958" s="282"/>
      <c r="G958" s="282"/>
      <c r="H958" s="282"/>
      <c r="I958" s="282"/>
      <c r="J958" s="282"/>
      <c r="K958" s="282"/>
      <c r="L958" s="282"/>
      <c r="M958" s="282"/>
      <c r="N958" s="282"/>
      <c r="O958" s="282"/>
      <c r="P958" s="282"/>
      <c r="Q958" s="282"/>
      <c r="R958" s="282"/>
      <c r="S958" s="282"/>
      <c r="T958" s="282"/>
      <c r="U958" s="282"/>
      <c r="V958" s="282"/>
      <c r="W958" s="282"/>
    </row>
    <row r="959" spans="1:23" ht="20">
      <c r="A959" s="282"/>
      <c r="B959" s="282"/>
      <c r="C959" s="282"/>
      <c r="D959" s="282"/>
      <c r="E959" s="282"/>
      <c r="F959" s="282"/>
      <c r="G959" s="282"/>
      <c r="H959" s="282"/>
      <c r="I959" s="282"/>
      <c r="J959" s="282"/>
      <c r="K959" s="282"/>
      <c r="L959" s="282"/>
      <c r="M959" s="282"/>
      <c r="N959" s="282"/>
      <c r="O959" s="282"/>
      <c r="P959" s="282"/>
      <c r="Q959" s="282"/>
      <c r="R959" s="282"/>
      <c r="S959" s="282"/>
      <c r="T959" s="282"/>
      <c r="U959" s="282"/>
      <c r="V959" s="282"/>
      <c r="W959" s="282"/>
    </row>
    <row r="960" spans="1:23" ht="20">
      <c r="A960" s="282"/>
      <c r="B960" s="282"/>
      <c r="C960" s="282"/>
      <c r="D960" s="282"/>
      <c r="E960" s="282"/>
      <c r="F960" s="282"/>
      <c r="G960" s="282"/>
      <c r="H960" s="282"/>
      <c r="I960" s="282"/>
      <c r="J960" s="282"/>
      <c r="K960" s="282"/>
      <c r="L960" s="282"/>
      <c r="M960" s="282"/>
      <c r="N960" s="282"/>
      <c r="O960" s="282"/>
      <c r="P960" s="282"/>
      <c r="Q960" s="282"/>
      <c r="R960" s="282"/>
      <c r="S960" s="282"/>
      <c r="T960" s="282"/>
      <c r="U960" s="282"/>
      <c r="V960" s="282"/>
      <c r="W960" s="282"/>
    </row>
    <row r="961" spans="1:23" ht="20">
      <c r="A961" s="282"/>
      <c r="B961" s="282"/>
      <c r="C961" s="282"/>
      <c r="D961" s="282"/>
      <c r="E961" s="282"/>
      <c r="F961" s="282"/>
      <c r="G961" s="282"/>
      <c r="H961" s="282"/>
      <c r="I961" s="282"/>
      <c r="J961" s="282"/>
      <c r="K961" s="282"/>
      <c r="L961" s="282"/>
      <c r="M961" s="282"/>
      <c r="N961" s="282"/>
      <c r="O961" s="282"/>
      <c r="P961" s="282"/>
      <c r="Q961" s="282"/>
      <c r="R961" s="282"/>
      <c r="S961" s="282"/>
      <c r="T961" s="282"/>
      <c r="U961" s="282"/>
      <c r="V961" s="282"/>
      <c r="W961" s="282"/>
    </row>
    <row r="962" spans="1:23" ht="20">
      <c r="A962" s="282"/>
      <c r="B962" s="282"/>
      <c r="C962" s="282"/>
      <c r="D962" s="282"/>
      <c r="E962" s="282"/>
      <c r="F962" s="282"/>
      <c r="G962" s="282"/>
      <c r="H962" s="282"/>
      <c r="I962" s="282"/>
      <c r="J962" s="282"/>
      <c r="K962" s="282"/>
      <c r="L962" s="282"/>
      <c r="M962" s="282"/>
      <c r="N962" s="282"/>
      <c r="O962" s="282"/>
      <c r="P962" s="282"/>
      <c r="Q962" s="282"/>
      <c r="R962" s="282"/>
      <c r="S962" s="282"/>
      <c r="T962" s="282"/>
      <c r="U962" s="282"/>
      <c r="V962" s="282"/>
      <c r="W962" s="282"/>
    </row>
    <row r="963" spans="1:23" ht="20">
      <c r="A963" s="282"/>
      <c r="B963" s="282"/>
      <c r="C963" s="282"/>
      <c r="D963" s="282"/>
      <c r="E963" s="282"/>
      <c r="F963" s="282"/>
      <c r="G963" s="282"/>
      <c r="H963" s="282"/>
      <c r="I963" s="282"/>
      <c r="J963" s="282"/>
      <c r="K963" s="282"/>
      <c r="L963" s="282"/>
      <c r="M963" s="282"/>
      <c r="N963" s="282"/>
      <c r="O963" s="282"/>
      <c r="P963" s="282"/>
      <c r="Q963" s="282"/>
      <c r="R963" s="282"/>
      <c r="S963" s="282"/>
      <c r="T963" s="282"/>
      <c r="U963" s="282"/>
      <c r="V963" s="282"/>
      <c r="W963" s="282"/>
    </row>
    <row r="964" spans="1:23" ht="20">
      <c r="A964" s="282"/>
      <c r="B964" s="282"/>
      <c r="C964" s="282"/>
      <c r="D964" s="282"/>
      <c r="E964" s="282"/>
      <c r="F964" s="282"/>
      <c r="G964" s="282"/>
      <c r="H964" s="282"/>
      <c r="I964" s="282"/>
      <c r="J964" s="282"/>
      <c r="K964" s="282"/>
      <c r="L964" s="282"/>
      <c r="M964" s="282"/>
      <c r="N964" s="282"/>
      <c r="O964" s="282"/>
      <c r="P964" s="282"/>
      <c r="Q964" s="282"/>
      <c r="R964" s="282"/>
      <c r="S964" s="282"/>
      <c r="T964" s="282"/>
      <c r="U964" s="282"/>
      <c r="V964" s="282"/>
      <c r="W964" s="282"/>
    </row>
    <row r="965" spans="1:23" ht="20">
      <c r="A965" s="282"/>
      <c r="B965" s="282"/>
      <c r="C965" s="282"/>
      <c r="D965" s="282"/>
      <c r="E965" s="282"/>
      <c r="F965" s="282"/>
      <c r="G965" s="282"/>
      <c r="H965" s="282"/>
      <c r="I965" s="282"/>
      <c r="J965" s="282"/>
      <c r="K965" s="282"/>
      <c r="L965" s="282"/>
      <c r="M965" s="282"/>
      <c r="N965" s="282"/>
      <c r="O965" s="282"/>
      <c r="P965" s="282"/>
      <c r="Q965" s="282"/>
      <c r="R965" s="282"/>
      <c r="S965" s="282"/>
      <c r="T965" s="282"/>
      <c r="U965" s="282"/>
      <c r="V965" s="282"/>
      <c r="W965" s="282"/>
    </row>
    <row r="966" spans="1:23" ht="20">
      <c r="A966" s="282"/>
      <c r="B966" s="282"/>
      <c r="C966" s="282"/>
      <c r="D966" s="282"/>
      <c r="E966" s="282"/>
      <c r="F966" s="282"/>
      <c r="G966" s="282"/>
      <c r="H966" s="282"/>
      <c r="I966" s="282"/>
      <c r="J966" s="282"/>
      <c r="K966" s="282"/>
      <c r="L966" s="282"/>
      <c r="M966" s="282"/>
      <c r="N966" s="282"/>
      <c r="O966" s="282"/>
      <c r="P966" s="282"/>
      <c r="Q966" s="282"/>
      <c r="R966" s="282"/>
      <c r="S966" s="282"/>
      <c r="T966" s="282"/>
      <c r="U966" s="282"/>
      <c r="V966" s="282"/>
      <c r="W966" s="282"/>
    </row>
    <row r="967" spans="1:23" ht="20">
      <c r="A967" s="282"/>
      <c r="B967" s="282"/>
      <c r="C967" s="282"/>
      <c r="D967" s="282"/>
      <c r="E967" s="282"/>
      <c r="F967" s="282"/>
      <c r="G967" s="282"/>
      <c r="H967" s="282"/>
      <c r="I967" s="282"/>
      <c r="J967" s="282"/>
      <c r="K967" s="282"/>
      <c r="L967" s="282"/>
      <c r="M967" s="282"/>
      <c r="N967" s="282"/>
      <c r="O967" s="282"/>
      <c r="P967" s="282"/>
      <c r="Q967" s="282"/>
      <c r="R967" s="282"/>
      <c r="S967" s="282"/>
      <c r="T967" s="282"/>
      <c r="U967" s="282"/>
      <c r="V967" s="282"/>
      <c r="W967" s="282"/>
    </row>
    <row r="968" spans="1:23" ht="20">
      <c r="A968" s="282"/>
      <c r="B968" s="282"/>
      <c r="C968" s="282"/>
      <c r="D968" s="282"/>
      <c r="E968" s="282"/>
      <c r="F968" s="282"/>
      <c r="G968" s="282"/>
      <c r="H968" s="282"/>
      <c r="I968" s="282"/>
      <c r="J968" s="282"/>
      <c r="K968" s="282"/>
      <c r="L968" s="282"/>
      <c r="M968" s="282"/>
      <c r="N968" s="282"/>
      <c r="O968" s="282"/>
      <c r="P968" s="282"/>
      <c r="Q968" s="282"/>
      <c r="R968" s="282"/>
      <c r="S968" s="282"/>
      <c r="T968" s="282"/>
      <c r="U968" s="282"/>
      <c r="V968" s="282"/>
      <c r="W968" s="282"/>
    </row>
    <row r="969" spans="1:23" ht="20">
      <c r="A969" s="282"/>
      <c r="B969" s="282"/>
      <c r="C969" s="282"/>
      <c r="D969" s="282"/>
      <c r="E969" s="282"/>
      <c r="F969" s="282"/>
      <c r="G969" s="282"/>
      <c r="H969" s="282"/>
      <c r="I969" s="282"/>
      <c r="J969" s="282"/>
      <c r="K969" s="282"/>
      <c r="L969" s="282"/>
      <c r="M969" s="282"/>
      <c r="N969" s="282"/>
      <c r="O969" s="282"/>
      <c r="P969" s="282"/>
      <c r="Q969" s="282"/>
      <c r="R969" s="282"/>
      <c r="S969" s="282"/>
      <c r="T969" s="282"/>
      <c r="U969" s="282"/>
      <c r="V969" s="282"/>
      <c r="W969" s="282"/>
    </row>
    <row r="970" spans="1:23" ht="20">
      <c r="A970" s="282"/>
      <c r="B970" s="282"/>
      <c r="C970" s="282"/>
      <c r="D970" s="282"/>
      <c r="E970" s="282"/>
      <c r="F970" s="282"/>
      <c r="G970" s="282"/>
      <c r="H970" s="282"/>
      <c r="I970" s="282"/>
      <c r="J970" s="282"/>
      <c r="K970" s="282"/>
      <c r="L970" s="282"/>
      <c r="M970" s="282"/>
      <c r="N970" s="282"/>
      <c r="O970" s="282"/>
      <c r="P970" s="282"/>
      <c r="Q970" s="282"/>
      <c r="R970" s="282"/>
      <c r="S970" s="282"/>
      <c r="T970" s="282"/>
      <c r="U970" s="282"/>
      <c r="V970" s="282"/>
      <c r="W970" s="282"/>
    </row>
    <row r="971" spans="1:23" ht="20">
      <c r="A971" s="282"/>
      <c r="B971" s="282"/>
      <c r="C971" s="282"/>
      <c r="D971" s="282"/>
      <c r="E971" s="282"/>
      <c r="F971" s="282"/>
      <c r="G971" s="282"/>
      <c r="H971" s="282"/>
      <c r="I971" s="282"/>
      <c r="J971" s="282"/>
      <c r="K971" s="282"/>
      <c r="L971" s="282"/>
      <c r="M971" s="282"/>
      <c r="N971" s="282"/>
      <c r="O971" s="282"/>
      <c r="P971" s="282"/>
      <c r="Q971" s="282"/>
      <c r="R971" s="282"/>
      <c r="S971" s="282"/>
      <c r="T971" s="282"/>
      <c r="U971" s="282"/>
      <c r="V971" s="282"/>
      <c r="W971" s="282"/>
    </row>
    <row r="972" spans="1:23" ht="20">
      <c r="A972" s="282"/>
      <c r="B972" s="282"/>
      <c r="C972" s="282"/>
      <c r="D972" s="282"/>
      <c r="E972" s="282"/>
      <c r="F972" s="282"/>
      <c r="G972" s="282"/>
      <c r="H972" s="282"/>
      <c r="I972" s="282"/>
      <c r="J972" s="282"/>
      <c r="K972" s="282"/>
      <c r="L972" s="282"/>
      <c r="M972" s="282"/>
      <c r="N972" s="282"/>
      <c r="O972" s="282"/>
      <c r="P972" s="282"/>
      <c r="Q972" s="282"/>
      <c r="R972" s="282"/>
      <c r="S972" s="282"/>
      <c r="T972" s="282"/>
      <c r="U972" s="282"/>
      <c r="V972" s="282"/>
      <c r="W972" s="282"/>
    </row>
    <row r="973" spans="1:23" ht="20">
      <c r="A973" s="282"/>
      <c r="B973" s="282"/>
      <c r="C973" s="282"/>
      <c r="D973" s="282"/>
      <c r="E973" s="282"/>
      <c r="F973" s="282"/>
      <c r="G973" s="282"/>
      <c r="H973" s="282"/>
      <c r="I973" s="282"/>
      <c r="J973" s="282"/>
      <c r="K973" s="282"/>
      <c r="L973" s="282"/>
      <c r="M973" s="282"/>
      <c r="N973" s="282"/>
      <c r="O973" s="282"/>
      <c r="P973" s="282"/>
      <c r="Q973" s="282"/>
      <c r="R973" s="282"/>
      <c r="S973" s="282"/>
      <c r="T973" s="282"/>
      <c r="U973" s="282"/>
      <c r="V973" s="282"/>
      <c r="W973" s="282"/>
    </row>
    <row r="974" spans="1:23" ht="20">
      <c r="A974" s="282"/>
      <c r="B974" s="282"/>
      <c r="C974" s="282"/>
      <c r="D974" s="282"/>
      <c r="E974" s="282"/>
      <c r="F974" s="282"/>
      <c r="G974" s="282"/>
      <c r="H974" s="282"/>
      <c r="I974" s="282"/>
      <c r="J974" s="282"/>
      <c r="K974" s="282"/>
      <c r="L974" s="282"/>
      <c r="M974" s="282"/>
      <c r="N974" s="282"/>
      <c r="O974" s="282"/>
      <c r="P974" s="282"/>
      <c r="Q974" s="282"/>
      <c r="R974" s="282"/>
      <c r="S974" s="282"/>
      <c r="T974" s="282"/>
      <c r="U974" s="282"/>
      <c r="V974" s="282"/>
      <c r="W974" s="282"/>
    </row>
    <row r="975" spans="1:23" ht="20">
      <c r="A975" s="282"/>
      <c r="B975" s="282"/>
      <c r="C975" s="282"/>
      <c r="D975" s="282"/>
      <c r="E975" s="282"/>
      <c r="F975" s="282"/>
      <c r="G975" s="282"/>
      <c r="H975" s="282"/>
      <c r="I975" s="282"/>
      <c r="J975" s="282"/>
      <c r="K975" s="282"/>
      <c r="L975" s="282"/>
      <c r="M975" s="282"/>
      <c r="N975" s="282"/>
      <c r="O975" s="282"/>
      <c r="P975" s="282"/>
      <c r="Q975" s="282"/>
      <c r="R975" s="282"/>
      <c r="S975" s="282"/>
      <c r="T975" s="282"/>
      <c r="U975" s="282"/>
      <c r="V975" s="282"/>
      <c r="W975" s="282"/>
    </row>
    <row r="976" spans="1:23" ht="20">
      <c r="A976" s="282"/>
      <c r="B976" s="282"/>
      <c r="C976" s="282"/>
      <c r="D976" s="282"/>
      <c r="E976" s="282"/>
      <c r="F976" s="282"/>
      <c r="G976" s="282"/>
      <c r="H976" s="282"/>
      <c r="I976" s="282"/>
      <c r="J976" s="282"/>
      <c r="K976" s="282"/>
      <c r="L976" s="282"/>
      <c r="M976" s="282"/>
      <c r="N976" s="282"/>
      <c r="O976" s="282"/>
      <c r="P976" s="282"/>
      <c r="Q976" s="282"/>
      <c r="R976" s="282"/>
      <c r="S976" s="282"/>
      <c r="T976" s="282"/>
      <c r="U976" s="282"/>
      <c r="V976" s="282"/>
      <c r="W976" s="282"/>
    </row>
    <row r="977" spans="1:23" ht="20">
      <c r="A977" s="282"/>
      <c r="B977" s="282"/>
      <c r="C977" s="282"/>
      <c r="D977" s="282"/>
      <c r="E977" s="282"/>
      <c r="F977" s="282"/>
      <c r="G977" s="282"/>
      <c r="H977" s="282"/>
      <c r="I977" s="282"/>
      <c r="J977" s="282"/>
      <c r="K977" s="282"/>
      <c r="L977" s="282"/>
      <c r="M977" s="282"/>
      <c r="N977" s="282"/>
      <c r="O977" s="282"/>
      <c r="P977" s="282"/>
      <c r="Q977" s="282"/>
      <c r="R977" s="282"/>
      <c r="S977" s="282"/>
      <c r="T977" s="282"/>
      <c r="U977" s="282"/>
      <c r="V977" s="282"/>
      <c r="W977" s="282"/>
    </row>
    <row r="978" spans="1:23" ht="20">
      <c r="A978" s="282"/>
      <c r="B978" s="282"/>
      <c r="C978" s="282"/>
      <c r="D978" s="282"/>
      <c r="E978" s="282"/>
      <c r="F978" s="282"/>
      <c r="G978" s="282"/>
      <c r="H978" s="282"/>
      <c r="I978" s="282"/>
      <c r="J978" s="282"/>
      <c r="K978" s="282"/>
      <c r="L978" s="282"/>
      <c r="M978" s="282"/>
      <c r="N978" s="282"/>
      <c r="O978" s="282"/>
      <c r="P978" s="282"/>
      <c r="Q978" s="282"/>
      <c r="R978" s="282"/>
      <c r="S978" s="282"/>
      <c r="T978" s="282"/>
      <c r="U978" s="282"/>
      <c r="V978" s="282"/>
      <c r="W978" s="282"/>
    </row>
    <row r="979" spans="1:23" ht="20">
      <c r="A979" s="282"/>
      <c r="B979" s="282"/>
      <c r="C979" s="282"/>
      <c r="D979" s="282"/>
      <c r="E979" s="282"/>
      <c r="F979" s="282"/>
      <c r="G979" s="282"/>
      <c r="H979" s="282"/>
      <c r="I979" s="282"/>
      <c r="J979" s="282"/>
      <c r="K979" s="282"/>
      <c r="L979" s="282"/>
      <c r="M979" s="282"/>
      <c r="N979" s="282"/>
      <c r="O979" s="282"/>
      <c r="P979" s="282"/>
      <c r="Q979" s="282"/>
      <c r="R979" s="282"/>
      <c r="S979" s="282"/>
      <c r="T979" s="282"/>
      <c r="U979" s="282"/>
      <c r="V979" s="282"/>
      <c r="W979" s="282"/>
    </row>
    <row r="980" spans="1:23" ht="20">
      <c r="A980" s="282"/>
      <c r="B980" s="282"/>
      <c r="C980" s="282"/>
      <c r="D980" s="282"/>
      <c r="E980" s="282"/>
      <c r="F980" s="282"/>
      <c r="G980" s="282"/>
      <c r="H980" s="282"/>
      <c r="I980" s="282"/>
      <c r="J980" s="282"/>
      <c r="K980" s="282"/>
      <c r="L980" s="282"/>
      <c r="M980" s="282"/>
      <c r="N980" s="282"/>
      <c r="O980" s="282"/>
      <c r="P980" s="282"/>
      <c r="Q980" s="282"/>
      <c r="R980" s="282"/>
      <c r="S980" s="282"/>
      <c r="T980" s="282"/>
      <c r="U980" s="282"/>
      <c r="V980" s="282"/>
      <c r="W980" s="282"/>
    </row>
    <row r="981" spans="1:23" ht="20">
      <c r="A981" s="282"/>
      <c r="B981" s="282"/>
      <c r="C981" s="282"/>
      <c r="D981" s="282"/>
      <c r="E981" s="282"/>
      <c r="F981" s="282"/>
      <c r="G981" s="282"/>
      <c r="H981" s="282"/>
      <c r="I981" s="282"/>
      <c r="J981" s="282"/>
      <c r="K981" s="282"/>
      <c r="L981" s="282"/>
      <c r="M981" s="282"/>
      <c r="N981" s="282"/>
      <c r="O981" s="282"/>
      <c r="P981" s="282"/>
      <c r="Q981" s="282"/>
      <c r="R981" s="282"/>
      <c r="S981" s="282"/>
      <c r="T981" s="282"/>
      <c r="U981" s="282"/>
      <c r="V981" s="282"/>
      <c r="W981" s="282"/>
    </row>
    <row r="982" spans="1:23" ht="20">
      <c r="A982" s="282"/>
      <c r="B982" s="282"/>
      <c r="C982" s="282"/>
      <c r="D982" s="282"/>
      <c r="E982" s="282"/>
      <c r="F982" s="282"/>
      <c r="G982" s="282"/>
      <c r="H982" s="282"/>
      <c r="I982" s="282"/>
      <c r="J982" s="282"/>
      <c r="K982" s="282"/>
      <c r="L982" s="282"/>
      <c r="M982" s="282"/>
      <c r="N982" s="282"/>
      <c r="O982" s="282"/>
      <c r="P982" s="282"/>
      <c r="Q982" s="282"/>
      <c r="R982" s="282"/>
      <c r="S982" s="282"/>
      <c r="T982" s="282"/>
      <c r="U982" s="282"/>
      <c r="V982" s="282"/>
      <c r="W982" s="282"/>
    </row>
    <row r="983" spans="1:23" ht="20">
      <c r="A983" s="282"/>
      <c r="B983" s="282"/>
      <c r="C983" s="282"/>
      <c r="D983" s="282"/>
      <c r="E983" s="282"/>
      <c r="F983" s="282"/>
      <c r="G983" s="282"/>
      <c r="H983" s="282"/>
      <c r="I983" s="282"/>
      <c r="J983" s="282"/>
      <c r="K983" s="282"/>
      <c r="L983" s="282"/>
      <c r="M983" s="282"/>
      <c r="N983" s="282"/>
      <c r="O983" s="282"/>
      <c r="P983" s="282"/>
      <c r="Q983" s="282"/>
      <c r="R983" s="282"/>
      <c r="S983" s="282"/>
      <c r="T983" s="282"/>
      <c r="U983" s="282"/>
      <c r="V983" s="282"/>
      <c r="W983" s="282"/>
    </row>
    <row r="984" spans="1:23" ht="20">
      <c r="A984" s="282"/>
      <c r="B984" s="282"/>
      <c r="C984" s="282"/>
      <c r="D984" s="282"/>
      <c r="E984" s="282"/>
      <c r="F984" s="282"/>
      <c r="G984" s="282"/>
      <c r="H984" s="282"/>
      <c r="I984" s="282"/>
      <c r="J984" s="282"/>
      <c r="K984" s="282"/>
      <c r="L984" s="282"/>
      <c r="M984" s="282"/>
      <c r="N984" s="282"/>
      <c r="O984" s="282"/>
      <c r="P984" s="282"/>
      <c r="Q984" s="282"/>
      <c r="R984" s="282"/>
      <c r="S984" s="282"/>
      <c r="T984" s="282"/>
      <c r="U984" s="282"/>
      <c r="V984" s="282"/>
      <c r="W984" s="282"/>
    </row>
    <row r="985" spans="1:23" ht="20">
      <c r="A985" s="282"/>
      <c r="B985" s="282"/>
      <c r="C985" s="282"/>
      <c r="D985" s="282"/>
      <c r="E985" s="282"/>
      <c r="F985" s="282"/>
      <c r="G985" s="282"/>
      <c r="H985" s="282"/>
      <c r="I985" s="282"/>
      <c r="J985" s="282"/>
      <c r="K985" s="282"/>
      <c r="L985" s="282"/>
      <c r="M985" s="282"/>
      <c r="N985" s="282"/>
      <c r="O985" s="282"/>
      <c r="P985" s="282"/>
      <c r="Q985" s="282"/>
      <c r="R985" s="282"/>
      <c r="S985" s="282"/>
      <c r="T985" s="282"/>
      <c r="U985" s="282"/>
      <c r="V985" s="282"/>
      <c r="W985" s="282"/>
    </row>
    <row r="986" spans="1:23" ht="20">
      <c r="A986" s="282"/>
      <c r="B986" s="282"/>
      <c r="C986" s="282"/>
      <c r="D986" s="282"/>
      <c r="E986" s="282"/>
      <c r="F986" s="282"/>
      <c r="G986" s="282"/>
      <c r="H986" s="282"/>
      <c r="I986" s="282"/>
      <c r="J986" s="282"/>
      <c r="K986" s="282"/>
      <c r="L986" s="282"/>
      <c r="M986" s="282"/>
      <c r="N986" s="282"/>
      <c r="O986" s="282"/>
      <c r="P986" s="282"/>
      <c r="Q986" s="282"/>
      <c r="R986" s="282"/>
      <c r="S986" s="282"/>
      <c r="T986" s="282"/>
      <c r="U986" s="282"/>
      <c r="V986" s="282"/>
      <c r="W986" s="282"/>
    </row>
    <row r="987" spans="1:23" ht="20">
      <c r="A987" s="282"/>
      <c r="B987" s="282"/>
      <c r="C987" s="282"/>
      <c r="D987" s="282"/>
      <c r="E987" s="282"/>
      <c r="F987" s="282"/>
      <c r="G987" s="282"/>
      <c r="H987" s="282"/>
      <c r="I987" s="282"/>
      <c r="J987" s="282"/>
      <c r="K987" s="282"/>
      <c r="L987" s="282"/>
      <c r="M987" s="282"/>
      <c r="N987" s="282"/>
      <c r="O987" s="282"/>
      <c r="P987" s="282"/>
      <c r="Q987" s="282"/>
      <c r="R987" s="282"/>
      <c r="S987" s="282"/>
      <c r="T987" s="282"/>
      <c r="U987" s="282"/>
      <c r="V987" s="282"/>
      <c r="W987" s="282"/>
    </row>
    <row r="988" spans="1:23" ht="20">
      <c r="A988" s="282"/>
      <c r="B988" s="282"/>
      <c r="C988" s="282"/>
      <c r="D988" s="282"/>
      <c r="E988" s="282"/>
      <c r="F988" s="282"/>
      <c r="G988" s="282"/>
      <c r="H988" s="282"/>
      <c r="I988" s="282"/>
      <c r="J988" s="282"/>
      <c r="K988" s="282"/>
      <c r="L988" s="282"/>
      <c r="M988" s="282"/>
      <c r="N988" s="282"/>
      <c r="O988" s="282"/>
      <c r="P988" s="282"/>
      <c r="Q988" s="282"/>
      <c r="R988" s="282"/>
      <c r="S988" s="282"/>
      <c r="T988" s="282"/>
      <c r="U988" s="282"/>
      <c r="V988" s="282"/>
      <c r="W988" s="282"/>
    </row>
    <row r="989" spans="1:23" ht="20">
      <c r="A989" s="282"/>
      <c r="B989" s="282"/>
      <c r="C989" s="282"/>
      <c r="D989" s="282"/>
      <c r="E989" s="282"/>
      <c r="F989" s="282"/>
      <c r="G989" s="282"/>
      <c r="H989" s="282"/>
      <c r="I989" s="282"/>
      <c r="J989" s="282"/>
      <c r="K989" s="282"/>
      <c r="L989" s="282"/>
      <c r="M989" s="282"/>
      <c r="N989" s="282"/>
      <c r="O989" s="282"/>
      <c r="P989" s="282"/>
      <c r="Q989" s="282"/>
      <c r="R989" s="282"/>
      <c r="S989" s="282"/>
      <c r="T989" s="282"/>
      <c r="U989" s="282"/>
      <c r="V989" s="282"/>
      <c r="W989" s="282"/>
    </row>
    <row r="990" spans="1:23" ht="20">
      <c r="A990" s="282"/>
      <c r="B990" s="282"/>
      <c r="C990" s="282"/>
      <c r="D990" s="282"/>
      <c r="E990" s="282"/>
      <c r="F990" s="282"/>
      <c r="G990" s="282"/>
      <c r="H990" s="282"/>
      <c r="I990" s="282"/>
      <c r="J990" s="282"/>
      <c r="K990" s="282"/>
      <c r="L990" s="282"/>
      <c r="M990" s="282"/>
      <c r="N990" s="282"/>
      <c r="O990" s="282"/>
      <c r="P990" s="282"/>
      <c r="Q990" s="282"/>
      <c r="R990" s="282"/>
      <c r="S990" s="282"/>
      <c r="T990" s="282"/>
      <c r="U990" s="282"/>
      <c r="V990" s="282"/>
      <c r="W990" s="282"/>
    </row>
    <row r="991" spans="1:23" ht="20">
      <c r="A991" s="282"/>
      <c r="B991" s="282"/>
      <c r="C991" s="282"/>
      <c r="D991" s="282"/>
      <c r="E991" s="282"/>
      <c r="F991" s="282"/>
      <c r="G991" s="282"/>
      <c r="H991" s="282"/>
      <c r="I991" s="282"/>
      <c r="J991" s="282"/>
      <c r="K991" s="282"/>
      <c r="L991" s="282"/>
      <c r="M991" s="282"/>
      <c r="N991" s="282"/>
      <c r="O991" s="282"/>
      <c r="P991" s="282"/>
      <c r="Q991" s="282"/>
      <c r="R991" s="282"/>
      <c r="S991" s="282"/>
      <c r="T991" s="282"/>
      <c r="U991" s="282"/>
      <c r="V991" s="282"/>
      <c r="W991" s="28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E926"/>
  <sheetViews>
    <sheetView workbookViewId="0"/>
  </sheetViews>
  <sheetFormatPr defaultColWidth="12.6328125" defaultRowHeight="15.75" customHeight="1"/>
  <cols>
    <col min="1" max="2" width="4.08984375" customWidth="1"/>
    <col min="3" max="3" width="50.6328125" customWidth="1"/>
    <col min="4" max="4" width="16.453125" customWidth="1"/>
    <col min="5" max="5" width="15.08984375" customWidth="1"/>
    <col min="7" max="7" width="25.7265625" customWidth="1"/>
    <col min="8" max="8" width="17.453125" customWidth="1"/>
  </cols>
  <sheetData>
    <row r="1" spans="1:57" ht="20">
      <c r="A1" s="493" t="s">
        <v>902</v>
      </c>
      <c r="B1" s="483"/>
      <c r="C1" s="483"/>
      <c r="D1" s="483"/>
      <c r="E1" s="483"/>
      <c r="F1" s="483"/>
      <c r="G1" s="483"/>
      <c r="H1" s="483"/>
      <c r="I1" s="483"/>
      <c r="J1" s="483"/>
      <c r="K1" s="483"/>
      <c r="L1" s="483"/>
      <c r="M1" s="483"/>
      <c r="N1" s="484"/>
      <c r="O1" s="72"/>
      <c r="P1" s="72"/>
      <c r="Q1" s="72"/>
      <c r="R1" s="72"/>
      <c r="S1" s="72"/>
      <c r="T1" s="72"/>
      <c r="U1" s="72"/>
      <c r="V1" s="72"/>
      <c r="W1" s="72"/>
      <c r="X1" s="72"/>
      <c r="Y1" s="72"/>
      <c r="Z1" s="72"/>
      <c r="AA1" s="72"/>
      <c r="AB1" s="72"/>
      <c r="AC1" s="72"/>
      <c r="AD1" s="72"/>
      <c r="AE1" s="72"/>
      <c r="AF1" s="72"/>
      <c r="AG1" s="72"/>
      <c r="AH1" s="72"/>
      <c r="AI1" s="72"/>
      <c r="AJ1" s="72"/>
      <c r="AK1" s="72"/>
      <c r="AL1" s="72"/>
      <c r="AM1" s="72"/>
      <c r="AN1" s="72"/>
      <c r="AO1" s="72"/>
      <c r="AP1" s="72"/>
      <c r="AQ1" s="72"/>
      <c r="AR1" s="72"/>
      <c r="AS1" s="72"/>
      <c r="AT1" s="72"/>
      <c r="AU1" s="72"/>
      <c r="AV1" s="72"/>
      <c r="AW1" s="72"/>
      <c r="AX1" s="72"/>
      <c r="AY1" s="72"/>
      <c r="AZ1" s="72"/>
      <c r="BA1" s="72"/>
      <c r="BB1" s="72"/>
      <c r="BC1" s="72"/>
      <c r="BD1" s="72"/>
      <c r="BE1" s="72"/>
    </row>
    <row r="2" spans="1:57" ht="20">
      <c r="A2" s="72"/>
      <c r="B2" s="72"/>
      <c r="C2" s="72"/>
      <c r="D2" s="72"/>
      <c r="E2" s="71"/>
      <c r="F2" s="72"/>
      <c r="G2" s="72"/>
      <c r="H2" s="72"/>
      <c r="I2" s="72"/>
      <c r="J2" s="72"/>
      <c r="K2" s="72"/>
      <c r="L2" s="72"/>
      <c r="M2" s="72"/>
      <c r="N2" s="72"/>
      <c r="O2" s="72"/>
      <c r="P2" s="72"/>
      <c r="Q2" s="72"/>
      <c r="R2" s="72"/>
      <c r="S2" s="72"/>
      <c r="T2" s="72"/>
      <c r="U2" s="72"/>
      <c r="V2" s="72"/>
      <c r="W2" s="72"/>
      <c r="X2" s="72"/>
      <c r="Y2" s="72"/>
      <c r="Z2" s="72"/>
      <c r="AA2" s="72"/>
      <c r="AB2" s="72"/>
      <c r="AC2" s="72"/>
      <c r="AD2" s="72"/>
      <c r="AE2" s="72"/>
      <c r="AF2" s="72"/>
      <c r="AG2" s="72"/>
      <c r="AH2" s="72"/>
      <c r="AI2" s="72"/>
      <c r="AJ2" s="72"/>
      <c r="AK2" s="72"/>
      <c r="AL2" s="72"/>
      <c r="AM2" s="72"/>
      <c r="AN2" s="72"/>
      <c r="AO2" s="72"/>
      <c r="AP2" s="72"/>
      <c r="AQ2" s="72"/>
      <c r="AR2" s="72"/>
      <c r="AS2" s="72"/>
      <c r="AT2" s="72"/>
      <c r="AU2" s="72"/>
      <c r="AV2" s="72"/>
      <c r="AW2" s="72"/>
      <c r="AX2" s="72"/>
      <c r="AY2" s="72"/>
      <c r="AZ2" s="72"/>
      <c r="BA2" s="72"/>
      <c r="BB2" s="72"/>
      <c r="BC2" s="72"/>
      <c r="BD2" s="72"/>
      <c r="BE2" s="72"/>
    </row>
    <row r="3" spans="1:57" ht="24" customHeight="1">
      <c r="A3" s="72"/>
      <c r="B3" s="72"/>
      <c r="C3" s="310" t="s">
        <v>903</v>
      </c>
      <c r="D3" s="311" t="e">
        <f ca="1">PEPC!T300</f>
        <v>#NAME?</v>
      </c>
      <c r="E3" s="71"/>
      <c r="F3" s="71"/>
      <c r="G3" s="310" t="s">
        <v>904</v>
      </c>
      <c r="H3" s="311" t="e">
        <f ca="1">PEPC!L294</f>
        <v>#NAME?</v>
      </c>
      <c r="I3" s="72"/>
      <c r="J3" s="72"/>
      <c r="K3" s="72"/>
      <c r="L3" s="72"/>
      <c r="M3" s="72"/>
      <c r="N3" s="72"/>
      <c r="O3" s="72"/>
      <c r="P3" s="72"/>
      <c r="Q3" s="72"/>
      <c r="R3" s="72"/>
      <c r="S3" s="72"/>
      <c r="T3" s="72"/>
      <c r="U3" s="72"/>
      <c r="V3" s="72"/>
      <c r="W3" s="72"/>
      <c r="X3" s="72"/>
      <c r="Y3" s="72"/>
      <c r="Z3" s="72"/>
      <c r="AA3" s="72"/>
      <c r="AB3" s="72"/>
      <c r="AC3" s="72"/>
      <c r="AD3" s="72"/>
      <c r="AE3" s="72"/>
      <c r="AF3" s="72"/>
      <c r="AG3" s="72"/>
      <c r="AH3" s="72"/>
      <c r="AI3" s="72"/>
      <c r="AJ3" s="72"/>
      <c r="AK3" s="72"/>
      <c r="AL3" s="72"/>
      <c r="AM3" s="72"/>
      <c r="AN3" s="72"/>
      <c r="AO3" s="72"/>
      <c r="AP3" s="72"/>
      <c r="AQ3" s="72"/>
      <c r="AR3" s="72"/>
      <c r="AS3" s="72"/>
      <c r="AT3" s="72"/>
      <c r="AU3" s="72"/>
      <c r="AV3" s="72"/>
      <c r="AW3" s="72"/>
      <c r="AX3" s="72"/>
      <c r="AY3" s="72"/>
      <c r="AZ3" s="72"/>
      <c r="BA3" s="72"/>
      <c r="BB3" s="72"/>
      <c r="BC3" s="72"/>
      <c r="BD3" s="72"/>
      <c r="BE3" s="72"/>
    </row>
    <row r="4" spans="1:57" ht="20">
      <c r="A4" s="72"/>
      <c r="B4" s="72"/>
      <c r="C4" s="72"/>
      <c r="D4" s="72"/>
      <c r="H4" s="72"/>
      <c r="I4" s="72"/>
      <c r="J4" s="72"/>
      <c r="K4" s="72"/>
      <c r="L4" s="72"/>
      <c r="M4" s="72"/>
      <c r="N4" s="72"/>
      <c r="O4" s="72"/>
      <c r="P4" s="72"/>
      <c r="Q4" s="72"/>
      <c r="R4" s="72"/>
      <c r="S4" s="72"/>
      <c r="T4" s="72"/>
      <c r="U4" s="72"/>
      <c r="V4" s="72"/>
      <c r="W4" s="72"/>
      <c r="X4" s="72"/>
      <c r="Y4" s="72"/>
      <c r="Z4" s="72"/>
      <c r="AA4" s="72"/>
      <c r="AB4" s="72"/>
      <c r="AC4" s="72"/>
      <c r="AD4" s="72"/>
      <c r="AE4" s="72"/>
      <c r="AF4" s="72"/>
      <c r="AG4" s="72"/>
      <c r="AH4" s="72"/>
      <c r="AI4" s="72"/>
      <c r="AJ4" s="72"/>
      <c r="AK4" s="72"/>
      <c r="AL4" s="72"/>
      <c r="AM4" s="72"/>
      <c r="AN4" s="72"/>
      <c r="AO4" s="72"/>
      <c r="AP4" s="72"/>
      <c r="AQ4" s="72"/>
      <c r="AR4" s="72"/>
      <c r="AS4" s="72"/>
      <c r="AT4" s="72"/>
      <c r="AU4" s="72"/>
      <c r="AV4" s="72"/>
      <c r="AW4" s="72"/>
      <c r="AX4" s="72"/>
      <c r="AY4" s="72"/>
      <c r="AZ4" s="72"/>
      <c r="BA4" s="72"/>
      <c r="BB4" s="72"/>
      <c r="BC4" s="72"/>
      <c r="BD4" s="72"/>
      <c r="BE4" s="72"/>
    </row>
    <row r="5" spans="1:57" ht="51">
      <c r="A5" s="494" t="s">
        <v>905</v>
      </c>
      <c r="B5" s="464"/>
      <c r="C5" s="312" t="s">
        <v>906</v>
      </c>
      <c r="D5" s="312" t="s">
        <v>907</v>
      </c>
      <c r="E5" s="312" t="s">
        <v>908</v>
      </c>
      <c r="F5" s="312" t="s">
        <v>909</v>
      </c>
      <c r="G5" s="312" t="s">
        <v>645</v>
      </c>
      <c r="H5" s="312" t="s">
        <v>118</v>
      </c>
      <c r="I5" s="312" t="s">
        <v>910</v>
      </c>
      <c r="J5" s="312" t="s">
        <v>911</v>
      </c>
      <c r="K5" s="312" t="s">
        <v>138</v>
      </c>
      <c r="L5" s="312" t="s">
        <v>912</v>
      </c>
      <c r="M5" s="312" t="s">
        <v>913</v>
      </c>
      <c r="N5" s="312" t="s">
        <v>914</v>
      </c>
      <c r="O5" s="36"/>
      <c r="P5" s="36"/>
      <c r="Q5" s="36"/>
      <c r="R5" s="36"/>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c r="AS5" s="313"/>
      <c r="AT5" s="313"/>
      <c r="AU5" s="313"/>
      <c r="AV5" s="313"/>
      <c r="AW5" s="313"/>
      <c r="AX5" s="313"/>
      <c r="AY5" s="313"/>
      <c r="AZ5" s="313"/>
      <c r="BA5" s="313"/>
      <c r="BB5" s="313"/>
      <c r="BC5" s="313"/>
      <c r="BD5" s="313"/>
      <c r="BE5" s="313"/>
    </row>
    <row r="6" spans="1:57" ht="20">
      <c r="A6" s="495" t="s">
        <v>915</v>
      </c>
      <c r="B6" s="464"/>
      <c r="C6" s="72"/>
      <c r="D6" s="72"/>
      <c r="E6" s="71"/>
      <c r="F6" s="72"/>
      <c r="G6" s="72"/>
      <c r="H6" s="72"/>
      <c r="I6" s="72"/>
      <c r="J6" s="72"/>
      <c r="K6" s="72"/>
      <c r="L6" s="72"/>
      <c r="M6" s="72"/>
      <c r="N6" s="72"/>
      <c r="O6" s="72"/>
      <c r="P6" s="72"/>
      <c r="Q6" s="72"/>
      <c r="R6" s="72"/>
      <c r="S6" s="72"/>
      <c r="T6" s="72"/>
      <c r="U6" s="72"/>
      <c r="V6" s="72"/>
      <c r="W6" s="72"/>
      <c r="X6" s="72"/>
      <c r="Y6" s="72"/>
      <c r="Z6" s="72"/>
      <c r="AA6" s="72"/>
      <c r="AB6" s="72"/>
      <c r="AC6" s="72"/>
      <c r="AD6" s="72"/>
      <c r="AE6" s="72"/>
      <c r="AF6" s="72"/>
      <c r="AG6" s="72"/>
      <c r="AH6" s="72"/>
      <c r="AI6" s="72"/>
      <c r="AJ6" s="72"/>
      <c r="AK6" s="72"/>
      <c r="AL6" s="72"/>
      <c r="AM6" s="72"/>
      <c r="AN6" s="72"/>
      <c r="AO6" s="72"/>
      <c r="AP6" s="72"/>
      <c r="AQ6" s="72"/>
      <c r="AR6" s="72"/>
      <c r="AS6" s="72"/>
      <c r="AT6" s="72"/>
      <c r="AU6" s="72"/>
      <c r="AV6" s="72"/>
      <c r="AW6" s="72"/>
      <c r="AX6" s="72"/>
      <c r="AY6" s="72"/>
      <c r="AZ6" s="72"/>
      <c r="BA6" s="72"/>
      <c r="BB6" s="72"/>
      <c r="BC6" s="72"/>
      <c r="BD6" s="72"/>
      <c r="BE6" s="72"/>
    </row>
    <row r="7" spans="1:57" ht="20">
      <c r="A7" s="72"/>
      <c r="B7" s="72"/>
      <c r="C7" s="72"/>
      <c r="D7" s="72"/>
      <c r="E7" s="71"/>
      <c r="F7" s="72"/>
      <c r="G7" s="72"/>
      <c r="H7" s="72"/>
      <c r="I7" s="72"/>
      <c r="J7" s="72"/>
      <c r="K7" s="72"/>
      <c r="L7" s="72"/>
      <c r="M7" s="72"/>
      <c r="N7" s="72"/>
      <c r="O7" s="72"/>
      <c r="P7" s="72"/>
      <c r="Q7" s="72"/>
      <c r="R7" s="72"/>
      <c r="S7" s="72"/>
      <c r="T7" s="72"/>
      <c r="U7" s="72"/>
      <c r="V7" s="72"/>
      <c r="W7" s="72"/>
      <c r="X7" s="72"/>
      <c r="Y7" s="72"/>
      <c r="Z7" s="72"/>
      <c r="AA7" s="72"/>
      <c r="AB7" s="72"/>
      <c r="AC7" s="72"/>
      <c r="AD7" s="72"/>
      <c r="AE7" s="72"/>
      <c r="AF7" s="72"/>
      <c r="AG7" s="72"/>
      <c r="AH7" s="72"/>
      <c r="AI7" s="72"/>
      <c r="AJ7" s="72"/>
      <c r="AK7" s="72"/>
      <c r="AL7" s="72"/>
      <c r="AM7" s="72"/>
      <c r="AN7" s="72"/>
      <c r="AO7" s="72"/>
      <c r="AP7" s="72"/>
      <c r="AQ7" s="72"/>
      <c r="AR7" s="72"/>
      <c r="AS7" s="72"/>
      <c r="AT7" s="72"/>
      <c r="AU7" s="72"/>
      <c r="AV7" s="72"/>
      <c r="AW7" s="72"/>
      <c r="AX7" s="72"/>
      <c r="AY7" s="72"/>
      <c r="AZ7" s="72"/>
      <c r="BA7" s="72"/>
      <c r="BB7" s="72"/>
      <c r="BC7" s="72"/>
      <c r="BD7" s="72"/>
      <c r="BE7" s="72"/>
    </row>
    <row r="8" spans="1:57" ht="40">
      <c r="A8" s="72"/>
      <c r="B8" s="72"/>
      <c r="C8" s="309" t="s">
        <v>916</v>
      </c>
      <c r="D8" s="314" t="s">
        <v>917</v>
      </c>
      <c r="E8" s="314" t="s">
        <v>918</v>
      </c>
      <c r="F8" s="314" t="s">
        <v>919</v>
      </c>
      <c r="G8" s="314" t="s">
        <v>920</v>
      </c>
      <c r="H8" s="314" t="s">
        <v>921</v>
      </c>
      <c r="I8" s="314" t="s">
        <v>922</v>
      </c>
      <c r="J8" s="314"/>
      <c r="K8" s="314"/>
      <c r="L8" s="314"/>
      <c r="M8" s="314"/>
      <c r="N8" s="314"/>
      <c r="O8" s="314"/>
      <c r="P8" s="315"/>
      <c r="Q8" s="72"/>
      <c r="R8" s="72"/>
      <c r="S8" s="72"/>
      <c r="T8" s="72"/>
      <c r="U8" s="72"/>
      <c r="V8" s="72"/>
      <c r="W8" s="72"/>
      <c r="X8" s="72"/>
      <c r="Y8" s="72"/>
      <c r="Z8" s="72"/>
      <c r="AA8" s="72"/>
      <c r="AB8" s="72"/>
      <c r="AC8" s="72"/>
      <c r="AD8" s="72"/>
      <c r="AE8" s="72"/>
      <c r="AF8" s="72"/>
      <c r="AG8" s="72"/>
      <c r="AH8" s="72"/>
      <c r="AI8" s="72"/>
      <c r="AJ8" s="72"/>
      <c r="AK8" s="72"/>
      <c r="AL8" s="72"/>
      <c r="AM8" s="72"/>
      <c r="AN8" s="72"/>
      <c r="AO8" s="72"/>
      <c r="AP8" s="72"/>
      <c r="AQ8" s="72"/>
      <c r="AR8" s="72"/>
      <c r="AS8" s="72"/>
      <c r="AT8" s="72"/>
      <c r="AU8" s="72"/>
      <c r="AV8" s="72"/>
      <c r="AW8" s="72"/>
      <c r="AX8" s="72"/>
      <c r="AY8" s="72"/>
      <c r="AZ8" s="72"/>
      <c r="BA8" s="72"/>
      <c r="BB8" s="72"/>
      <c r="BC8" s="72"/>
      <c r="BD8" s="72"/>
      <c r="BE8" s="72"/>
    </row>
    <row r="9" spans="1:57" ht="20">
      <c r="A9" s="72"/>
      <c r="B9" s="496"/>
      <c r="C9" s="79" t="str">
        <f>PEPC!E14</f>
        <v>SUMINISTRO DE MÓDULOS BIFACIAL.</v>
      </c>
      <c r="D9" s="80"/>
      <c r="E9" s="80" t="e">
        <f ca="1">SUM(E10:E12)</f>
        <v>#NAME?</v>
      </c>
      <c r="F9" s="72"/>
      <c r="G9" s="72"/>
      <c r="H9" s="72"/>
      <c r="I9" s="72"/>
      <c r="J9" s="72"/>
      <c r="K9" s="72"/>
      <c r="L9" s="72"/>
      <c r="M9" s="72"/>
      <c r="N9" s="72"/>
      <c r="O9" s="72"/>
      <c r="P9" s="72"/>
      <c r="Q9" s="72"/>
      <c r="R9" s="72"/>
      <c r="S9" s="72"/>
      <c r="T9" s="72"/>
      <c r="U9" s="72"/>
      <c r="V9" s="72"/>
      <c r="W9" s="72"/>
      <c r="X9" s="72"/>
      <c r="Y9" s="72"/>
      <c r="Z9" s="72"/>
      <c r="AA9" s="72"/>
      <c r="AB9" s="72"/>
      <c r="AC9" s="72"/>
      <c r="AD9" s="72"/>
      <c r="AE9" s="72"/>
      <c r="AF9" s="72"/>
      <c r="AG9" s="72"/>
      <c r="AH9" s="72"/>
      <c r="AI9" s="72"/>
      <c r="AJ9" s="72"/>
      <c r="AK9" s="72"/>
      <c r="AL9" s="72"/>
      <c r="AM9" s="72"/>
      <c r="AN9" s="72"/>
      <c r="AO9" s="72"/>
      <c r="AP9" s="72"/>
      <c r="AQ9" s="72"/>
      <c r="AR9" s="72"/>
      <c r="AS9" s="72"/>
      <c r="AT9" s="72"/>
      <c r="AU9" s="72"/>
      <c r="AV9" s="72"/>
      <c r="AW9" s="72"/>
      <c r="AX9" s="72"/>
      <c r="AY9" s="72"/>
      <c r="AZ9" s="72"/>
      <c r="BA9" s="72"/>
      <c r="BB9" s="72"/>
      <c r="BC9" s="72"/>
      <c r="BD9" s="72"/>
      <c r="BE9" s="72"/>
    </row>
    <row r="10" spans="1:57" ht="20">
      <c r="A10" s="72"/>
      <c r="B10" s="464"/>
      <c r="C10" s="195" t="str">
        <f>"Modules LONGI LR5-72HGD-Bifacial - "&amp;Datos_Proyecto!$D$3</f>
        <v>Modules LONGI LR5-72HGD-Bifacial - Panel Solar (655 W)</v>
      </c>
      <c r="E10" s="316" t="e">
        <f t="array" aca="1" ref="E10" ca="1">_xludf.XLOOKUP(C10,PEPC!E:E,PEPC!L:L,0,0)</f>
        <v>#NAME?</v>
      </c>
      <c r="F10" s="72"/>
      <c r="G10" s="72"/>
      <c r="H10" s="72"/>
      <c r="I10" s="72"/>
      <c r="J10" s="72"/>
      <c r="K10" s="72"/>
      <c r="L10" s="72"/>
      <c r="M10" s="72"/>
      <c r="N10" s="72"/>
      <c r="O10" s="72"/>
      <c r="P10" s="72"/>
      <c r="Q10" s="72"/>
      <c r="R10" s="72"/>
      <c r="S10" s="72"/>
      <c r="T10" s="72"/>
      <c r="U10" s="72"/>
      <c r="V10" s="72"/>
      <c r="W10" s="72"/>
      <c r="X10" s="72"/>
      <c r="Y10" s="72"/>
      <c r="Z10" s="72"/>
      <c r="AA10" s="72"/>
      <c r="AB10" s="72"/>
      <c r="AC10" s="72"/>
      <c r="AD10" s="72"/>
      <c r="AE10" s="72"/>
      <c r="AF10" s="72"/>
      <c r="AG10" s="72"/>
      <c r="AH10" s="72"/>
      <c r="AI10" s="72"/>
      <c r="AJ10" s="72"/>
      <c r="AK10" s="72"/>
      <c r="AL10" s="72"/>
      <c r="AM10" s="72"/>
      <c r="AN10" s="72"/>
      <c r="AO10" s="72"/>
      <c r="AP10" s="72"/>
      <c r="AQ10" s="72"/>
      <c r="AR10" s="72"/>
      <c r="AS10" s="72"/>
      <c r="AT10" s="72"/>
      <c r="AU10" s="72"/>
      <c r="AV10" s="72"/>
      <c r="AW10" s="72"/>
      <c r="AX10" s="72"/>
      <c r="AY10" s="72"/>
      <c r="AZ10" s="72"/>
      <c r="BA10" s="72"/>
      <c r="BB10" s="72"/>
      <c r="BC10" s="72"/>
      <c r="BD10" s="72"/>
      <c r="BE10" s="72"/>
    </row>
    <row r="11" spans="1:57" ht="40">
      <c r="A11" s="72"/>
      <c r="B11" s="464"/>
      <c r="C11" s="317" t="str">
        <f>PEPC!E22</f>
        <v>Transporte Modules LONGI LR5-72HGD-Bifacial - Panel Solar (655 W)</v>
      </c>
      <c r="E11" s="99" t="e">
        <f t="array" aca="1" ref="E11" ca="1">_xludf.XLOOKUP(C11,PEPC!E:E,PEPC!L:L,0,0)</f>
        <v>#NAME?</v>
      </c>
      <c r="F11" s="72"/>
      <c r="G11" s="72"/>
      <c r="H11" s="72"/>
      <c r="I11" s="72"/>
      <c r="J11" s="72"/>
      <c r="K11" s="72"/>
      <c r="L11" s="72"/>
      <c r="M11" s="72"/>
      <c r="N11" s="72"/>
      <c r="O11" s="72"/>
      <c r="P11" s="72"/>
      <c r="Q11" s="72"/>
      <c r="R11" s="72"/>
      <c r="S11" s="72"/>
      <c r="T11" s="72"/>
      <c r="U11" s="72"/>
      <c r="V11" s="72"/>
      <c r="W11" s="72"/>
      <c r="X11" s="72"/>
      <c r="Y11" s="72"/>
      <c r="Z11" s="72"/>
      <c r="AA11" s="72"/>
      <c r="AB11" s="72"/>
      <c r="AC11" s="72"/>
      <c r="AD11" s="72"/>
      <c r="AE11" s="72"/>
      <c r="AF11" s="72"/>
      <c r="AG11" s="72"/>
      <c r="AH11" s="72"/>
      <c r="AI11" s="72"/>
      <c r="AJ11" s="72"/>
      <c r="AK11" s="72"/>
      <c r="AL11" s="72"/>
      <c r="AM11" s="72"/>
      <c r="AN11" s="72"/>
      <c r="AO11" s="72"/>
      <c r="AP11" s="72"/>
      <c r="AQ11" s="72"/>
      <c r="AR11" s="72"/>
      <c r="AS11" s="72"/>
      <c r="AT11" s="72"/>
      <c r="AU11" s="72"/>
      <c r="AV11" s="72"/>
      <c r="AW11" s="72"/>
      <c r="AX11" s="72"/>
      <c r="AY11" s="72"/>
      <c r="AZ11" s="72"/>
      <c r="BA11" s="72"/>
      <c r="BB11" s="72"/>
      <c r="BC11" s="72"/>
      <c r="BD11" s="72"/>
      <c r="BE11" s="72"/>
    </row>
    <row r="12" spans="1:57" ht="40">
      <c r="A12" s="72"/>
      <c r="B12" s="464"/>
      <c r="C12" s="317" t="str">
        <f>PEPC!E23</f>
        <v>Nacionalización Modules LONGI LR5-72HGD-Bifacial - Panel Solar (655 W)</v>
      </c>
      <c r="E12" s="99" t="e">
        <f t="array" aca="1" ref="E12" ca="1">_xludf.XLOOKUP(C12,PEPC!E:E,PEPC!L:L,0,0)</f>
        <v>#NAME?</v>
      </c>
      <c r="F12" s="72"/>
      <c r="G12" s="72"/>
      <c r="H12" s="72"/>
      <c r="I12" s="72"/>
      <c r="J12" s="72"/>
      <c r="K12" s="72"/>
      <c r="L12" s="72"/>
      <c r="M12" s="72"/>
      <c r="N12" s="72"/>
      <c r="O12" s="72"/>
      <c r="P12" s="72"/>
      <c r="Q12" s="72"/>
      <c r="R12" s="72"/>
      <c r="S12" s="72"/>
      <c r="T12" s="72"/>
      <c r="U12" s="72"/>
      <c r="V12" s="72"/>
      <c r="W12" s="72"/>
      <c r="X12" s="72"/>
      <c r="Y12" s="72"/>
      <c r="Z12" s="72"/>
      <c r="AA12" s="72"/>
      <c r="AB12" s="72"/>
      <c r="AC12" s="72"/>
      <c r="AD12" s="72"/>
      <c r="AE12" s="72"/>
      <c r="AF12" s="72"/>
      <c r="AG12" s="72"/>
      <c r="AH12" s="72"/>
      <c r="AI12" s="72"/>
      <c r="AJ12" s="72"/>
      <c r="AK12" s="72"/>
      <c r="AL12" s="72"/>
      <c r="AM12" s="72"/>
      <c r="AN12" s="72"/>
      <c r="AO12" s="72"/>
      <c r="AP12" s="72"/>
      <c r="AQ12" s="72"/>
      <c r="AR12" s="72"/>
      <c r="AS12" s="72"/>
      <c r="AT12" s="72"/>
      <c r="AU12" s="72"/>
      <c r="AV12" s="72"/>
      <c r="AW12" s="72"/>
      <c r="AX12" s="72"/>
      <c r="AY12" s="72"/>
      <c r="AZ12" s="72"/>
      <c r="BA12" s="72"/>
      <c r="BB12" s="72"/>
      <c r="BC12" s="72"/>
      <c r="BD12" s="72"/>
      <c r="BE12" s="72"/>
    </row>
    <row r="13" spans="1:57" ht="20">
      <c r="A13" s="72"/>
      <c r="B13" s="496"/>
      <c r="C13" s="79" t="str">
        <f>PEPC!$E$16</f>
        <v>SUMINISTRO DE ESTRUCTURA TIPO TRACKER 1P</v>
      </c>
      <c r="D13" s="80"/>
      <c r="E13" s="80" t="e">
        <f ca="1">SUM(E14:E17)</f>
        <v>#NAME?</v>
      </c>
      <c r="F13" s="72"/>
      <c r="G13" s="72"/>
      <c r="H13" s="72"/>
      <c r="I13" s="72"/>
      <c r="J13" s="72"/>
      <c r="K13" s="72"/>
      <c r="L13" s="72"/>
      <c r="M13" s="72"/>
      <c r="N13" s="72"/>
      <c r="O13" s="72"/>
      <c r="P13" s="72"/>
      <c r="Q13" s="72"/>
      <c r="R13" s="72"/>
      <c r="S13" s="72"/>
      <c r="T13" s="72"/>
      <c r="U13" s="72"/>
      <c r="V13" s="72"/>
      <c r="W13" s="72"/>
      <c r="X13" s="72"/>
      <c r="Y13" s="72"/>
      <c r="Z13" s="72"/>
      <c r="AA13" s="72"/>
      <c r="AB13" s="72"/>
      <c r="AC13" s="72"/>
      <c r="AD13" s="72"/>
      <c r="AE13" s="72"/>
      <c r="AF13" s="72"/>
      <c r="AG13" s="72"/>
      <c r="AH13" s="72"/>
      <c r="AI13" s="72"/>
      <c r="AJ13" s="72"/>
      <c r="AK13" s="72"/>
      <c r="AL13" s="72"/>
      <c r="AM13" s="72"/>
      <c r="AN13" s="72"/>
      <c r="AO13" s="72"/>
      <c r="AP13" s="72"/>
      <c r="AQ13" s="72"/>
      <c r="AR13" s="72"/>
      <c r="AS13" s="72"/>
      <c r="AT13" s="72"/>
      <c r="AU13" s="72"/>
      <c r="AV13" s="72"/>
      <c r="AW13" s="72"/>
      <c r="AX13" s="72"/>
      <c r="AY13" s="72"/>
      <c r="AZ13" s="72"/>
      <c r="BA13" s="72"/>
      <c r="BB13" s="72"/>
      <c r="BC13" s="72"/>
      <c r="BD13" s="72"/>
      <c r="BE13" s="72"/>
    </row>
    <row r="14" spans="1:57" ht="20">
      <c r="A14" s="72"/>
      <c r="B14" s="464"/>
      <c r="C14" s="71" t="str">
        <f>PEPC!E17</f>
        <v>ESTRUCTURA TIPO TRACKER 1P</v>
      </c>
      <c r="E14" s="99" t="e">
        <f t="array" aca="1" ref="E14" ca="1">_xludf.XLOOKUP(C14,PEPC!E:E,PEPC!L:L,0,0)</f>
        <v>#NAME?</v>
      </c>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c r="AE14" s="72"/>
      <c r="AF14" s="72"/>
      <c r="AG14" s="72"/>
      <c r="AH14" s="72"/>
      <c r="AI14" s="72"/>
      <c r="AJ14" s="72"/>
      <c r="AK14" s="72"/>
      <c r="AL14" s="72"/>
      <c r="AM14" s="72"/>
      <c r="AN14" s="72"/>
      <c r="AO14" s="72"/>
      <c r="AP14" s="72"/>
      <c r="AQ14" s="72"/>
      <c r="AR14" s="72"/>
      <c r="AS14" s="72"/>
      <c r="AT14" s="72"/>
      <c r="AU14" s="72"/>
      <c r="AV14" s="72"/>
      <c r="AW14" s="72"/>
      <c r="AX14" s="72"/>
      <c r="AY14" s="72"/>
      <c r="AZ14" s="72"/>
      <c r="BA14" s="72"/>
      <c r="BB14" s="72"/>
      <c r="BC14" s="72"/>
      <c r="BD14" s="72"/>
      <c r="BE14" s="72"/>
    </row>
    <row r="15" spans="1:57" ht="20">
      <c r="A15" s="72"/>
      <c r="B15" s="464"/>
      <c r="C15" s="318" t="str">
        <f>PEPC!E50</f>
        <v>Estación meteorológica</v>
      </c>
      <c r="E15" s="72" t="e">
        <f t="array" aca="1" ref="E15" ca="1">_xludf.XLOOKUP(C15,PEPC!E:E,PEPC!L:L,0,0)</f>
        <v>#NAME?</v>
      </c>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2"/>
      <c r="AJ15" s="72"/>
      <c r="AK15" s="72"/>
      <c r="AL15" s="72"/>
      <c r="AM15" s="72"/>
      <c r="AN15" s="72"/>
      <c r="AO15" s="72"/>
      <c r="AP15" s="72"/>
      <c r="AQ15" s="72"/>
      <c r="AR15" s="72"/>
      <c r="AS15" s="72"/>
      <c r="AT15" s="72"/>
      <c r="AU15" s="72"/>
      <c r="AV15" s="72"/>
      <c r="AW15" s="72"/>
      <c r="AX15" s="72"/>
      <c r="AY15" s="72"/>
      <c r="AZ15" s="72"/>
      <c r="BA15" s="72"/>
      <c r="BB15" s="72"/>
      <c r="BC15" s="72"/>
      <c r="BD15" s="72"/>
      <c r="BE15" s="72"/>
    </row>
    <row r="16" spans="1:57" ht="20">
      <c r="A16" s="72"/>
      <c r="B16" s="464"/>
      <c r="C16" s="317" t="str">
        <f>PEPC!E24</f>
        <v>Transporte ESTRUCTURA TIPO TRACKER 1P</v>
      </c>
      <c r="E16" s="99" t="e">
        <f t="array" aca="1" ref="E16" ca="1">_xludf.XLOOKUP(C16,PEPC!E:E,PEPC!L:L,0,0)</f>
        <v>#NAME?</v>
      </c>
      <c r="F16" s="72"/>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c r="AF16" s="72"/>
      <c r="AG16" s="72"/>
      <c r="AH16" s="72"/>
      <c r="AI16" s="72"/>
      <c r="AJ16" s="72"/>
      <c r="AK16" s="72"/>
      <c r="AL16" s="72"/>
      <c r="AM16" s="72"/>
      <c r="AN16" s="72"/>
      <c r="AO16" s="72"/>
      <c r="AP16" s="72"/>
      <c r="AQ16" s="72"/>
      <c r="AR16" s="72"/>
      <c r="AS16" s="72"/>
      <c r="AT16" s="72"/>
      <c r="AU16" s="72"/>
      <c r="AV16" s="72"/>
      <c r="AW16" s="72"/>
      <c r="AX16" s="72"/>
      <c r="AY16" s="72"/>
      <c r="AZ16" s="72"/>
      <c r="BA16" s="72"/>
      <c r="BB16" s="72"/>
      <c r="BC16" s="72"/>
      <c r="BD16" s="72"/>
      <c r="BE16" s="72"/>
    </row>
    <row r="17" spans="1:57" ht="40">
      <c r="A17" s="72"/>
      <c r="B17" s="464"/>
      <c r="C17" s="317" t="str">
        <f>PEPC!E25</f>
        <v>Nacionalización ESTRUCTURA TIPO TRACKER 1P y accesorios</v>
      </c>
      <c r="E17" s="99" t="e">
        <f t="array" aca="1" ref="E17" ca="1">_xludf.XLOOKUP(C17,PEPC!E:E,PEPC!L:L,0,0)</f>
        <v>#NAME?</v>
      </c>
      <c r="F17" s="72"/>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c r="AF17" s="72"/>
      <c r="AG17" s="72"/>
      <c r="AH17" s="72"/>
      <c r="AI17" s="72"/>
      <c r="AJ17" s="72"/>
      <c r="AK17" s="72"/>
      <c r="AL17" s="72"/>
      <c r="AM17" s="72"/>
      <c r="AN17" s="72"/>
      <c r="AO17" s="72"/>
      <c r="AP17" s="72"/>
      <c r="AQ17" s="72"/>
      <c r="AR17" s="72"/>
      <c r="AS17" s="72"/>
      <c r="AT17" s="72"/>
      <c r="AU17" s="72"/>
      <c r="AV17" s="72"/>
      <c r="AW17" s="72"/>
      <c r="AX17" s="72"/>
      <c r="AY17" s="72"/>
      <c r="AZ17" s="72"/>
      <c r="BA17" s="72"/>
      <c r="BB17" s="72"/>
      <c r="BC17" s="72"/>
      <c r="BD17" s="72"/>
      <c r="BE17" s="72"/>
    </row>
    <row r="18" spans="1:57" ht="20">
      <c r="A18" s="72"/>
      <c r="B18" s="496"/>
      <c r="C18" s="79" t="str">
        <f>PEPC!$E$18</f>
        <v xml:space="preserve">SUMINISTRO DE INVERSORES Y SMARTLOGGER  HUAWEI </v>
      </c>
      <c r="D18" s="80"/>
      <c r="E18" s="80" t="e">
        <f ca="1">SUM(E19:E21)</f>
        <v>#NAME?</v>
      </c>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row>
    <row r="19" spans="1:57" ht="20">
      <c r="A19" s="72"/>
      <c r="B19" s="464"/>
      <c r="C19" s="71" t="str">
        <f>C18</f>
        <v xml:space="preserve">SUMINISTRO DE INVERSORES Y SMARTLOGGER  HUAWEI </v>
      </c>
      <c r="E19" s="99" t="e">
        <f t="array" aca="1" ref="E19" ca="1">_xludf.XLOOKUP(C19,PEPC!E:E,PEPC!L:L,0,0)</f>
        <v>#NAME?</v>
      </c>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c r="AF19" s="72"/>
      <c r="AG19" s="72"/>
      <c r="AH19" s="72"/>
      <c r="AI19" s="72"/>
      <c r="AJ19" s="72"/>
      <c r="AK19" s="72"/>
      <c r="AL19" s="72"/>
      <c r="AM19" s="72"/>
      <c r="AN19" s="72"/>
      <c r="AO19" s="72"/>
      <c r="AP19" s="72"/>
      <c r="AQ19" s="72"/>
      <c r="AR19" s="72"/>
      <c r="AS19" s="72"/>
      <c r="AT19" s="72"/>
      <c r="AU19" s="72"/>
      <c r="AV19" s="72"/>
      <c r="AW19" s="72"/>
      <c r="AX19" s="72"/>
      <c r="AY19" s="72"/>
      <c r="AZ19" s="72"/>
      <c r="BA19" s="72"/>
      <c r="BB19" s="72"/>
      <c r="BC19" s="72"/>
      <c r="BD19" s="72"/>
      <c r="BE19" s="72"/>
    </row>
    <row r="20" spans="1:57" ht="40">
      <c r="A20" s="72"/>
      <c r="B20" s="464"/>
      <c r="C20" s="317" t="str">
        <f>PEPC!E26</f>
        <v>Transporte de inversores y smartlogger  huawei  y accesorios</v>
      </c>
      <c r="E20" s="99" t="e">
        <f t="array" aca="1" ref="E20" ca="1">_xludf.XLOOKUP(C20,PEPC!E:E,PEPC!L:L,0,0)</f>
        <v>#NAME?</v>
      </c>
      <c r="G20" s="72"/>
      <c r="H20" s="72"/>
      <c r="I20" s="72"/>
      <c r="J20" s="72"/>
      <c r="K20" s="72"/>
      <c r="L20" s="72"/>
      <c r="M20" s="72"/>
      <c r="N20" s="72"/>
      <c r="O20" s="72"/>
      <c r="P20" s="72"/>
      <c r="Q20" s="72"/>
      <c r="R20" s="72"/>
      <c r="S20" s="72"/>
      <c r="T20" s="72"/>
      <c r="U20" s="72"/>
      <c r="V20" s="72"/>
      <c r="W20" s="72"/>
      <c r="X20" s="72"/>
      <c r="Y20" s="72"/>
      <c r="Z20" s="72"/>
      <c r="AA20" s="72"/>
      <c r="AB20" s="72"/>
      <c r="AC20" s="72"/>
      <c r="AD20" s="72"/>
      <c r="AE20" s="72"/>
      <c r="AF20" s="72"/>
      <c r="AG20" s="72"/>
      <c r="AH20" s="72"/>
      <c r="AI20" s="72"/>
      <c r="AJ20" s="72"/>
      <c r="AK20" s="72"/>
      <c r="AL20" s="72"/>
      <c r="AM20" s="72"/>
      <c r="AN20" s="72"/>
      <c r="AO20" s="72"/>
      <c r="AP20" s="72"/>
      <c r="AQ20" s="72"/>
      <c r="AR20" s="72"/>
      <c r="AS20" s="72"/>
      <c r="AT20" s="72"/>
      <c r="AU20" s="72"/>
      <c r="AV20" s="72"/>
      <c r="AW20" s="72"/>
      <c r="AX20" s="72"/>
      <c r="AY20" s="72"/>
      <c r="AZ20" s="72"/>
      <c r="BA20" s="72"/>
      <c r="BB20" s="72"/>
      <c r="BC20" s="72"/>
      <c r="BD20" s="72"/>
      <c r="BE20" s="72"/>
    </row>
    <row r="21" spans="1:57" ht="40">
      <c r="A21" s="72"/>
      <c r="B21" s="464"/>
      <c r="C21" s="317" t="str">
        <f>PEPC!E27</f>
        <v>Nacionalización de inversores y smartlogger  huawei  y accesorios</v>
      </c>
      <c r="E21" s="99" t="e">
        <f t="array" aca="1" ref="E21" ca="1">_xludf.XLOOKUP(C21,PEPC!E:E,PEPC!L:L,0,0)</f>
        <v>#NAME?</v>
      </c>
      <c r="G21" s="72"/>
      <c r="H21" s="72"/>
      <c r="I21" s="72"/>
      <c r="J21" s="72"/>
      <c r="K21" s="72"/>
      <c r="L21" s="72"/>
      <c r="M21" s="72"/>
      <c r="N21" s="72"/>
      <c r="O21" s="72"/>
      <c r="P21" s="72"/>
      <c r="Q21" s="72"/>
      <c r="R21" s="72"/>
      <c r="S21" s="72"/>
      <c r="T21" s="72"/>
      <c r="U21" s="72"/>
      <c r="V21" s="72"/>
      <c r="W21" s="72"/>
      <c r="X21" s="72"/>
      <c r="Y21" s="72"/>
      <c r="Z21" s="72"/>
      <c r="AA21" s="72"/>
      <c r="AB21" s="72"/>
      <c r="AC21" s="72"/>
      <c r="AD21" s="72"/>
      <c r="AE21" s="72"/>
      <c r="AF21" s="72"/>
      <c r="AG21" s="72"/>
      <c r="AH21" s="72"/>
      <c r="AI21" s="72"/>
      <c r="AJ21" s="72"/>
      <c r="AK21" s="72"/>
      <c r="AL21" s="72"/>
      <c r="AM21" s="72"/>
      <c r="AN21" s="72"/>
      <c r="AO21" s="72"/>
      <c r="AP21" s="72"/>
      <c r="AQ21" s="72"/>
      <c r="AR21" s="72"/>
      <c r="AS21" s="72"/>
      <c r="AT21" s="72"/>
      <c r="AU21" s="72"/>
      <c r="AV21" s="72"/>
      <c r="AW21" s="72"/>
      <c r="AX21" s="72"/>
      <c r="AY21" s="72"/>
      <c r="AZ21" s="72"/>
      <c r="BA21" s="72"/>
      <c r="BB21" s="72"/>
      <c r="BC21" s="72"/>
      <c r="BD21" s="72"/>
      <c r="BE21" s="72"/>
    </row>
    <row r="22" spans="1:57" ht="20">
      <c r="A22" s="72"/>
      <c r="B22" s="496"/>
      <c r="C22" s="79" t="s">
        <v>118</v>
      </c>
      <c r="D22" s="79"/>
      <c r="E22" s="81" t="e">
        <f ca="1">SUM(E23:E25)</f>
        <v>#NAME?</v>
      </c>
      <c r="G22" s="72"/>
      <c r="H22" s="72"/>
      <c r="I22" s="72"/>
      <c r="J22" s="72"/>
      <c r="K22" s="72"/>
      <c r="L22" s="72"/>
      <c r="M22" s="72"/>
      <c r="N22" s="72"/>
      <c r="O22" s="72"/>
      <c r="P22" s="72"/>
      <c r="Q22" s="72"/>
      <c r="R22" s="72"/>
      <c r="S22" s="72"/>
      <c r="T22" s="72"/>
      <c r="U22" s="72"/>
      <c r="V22" s="72"/>
      <c r="W22" s="72"/>
      <c r="X22" s="72"/>
      <c r="Y22" s="72"/>
      <c r="Z22" s="72"/>
      <c r="AA22" s="72"/>
      <c r="AB22" s="72"/>
      <c r="AC22" s="72"/>
      <c r="AD22" s="72"/>
      <c r="AE22" s="72"/>
      <c r="AF22" s="72"/>
      <c r="AG22" s="72"/>
      <c r="AH22" s="72"/>
      <c r="AI22" s="72"/>
      <c r="AJ22" s="72"/>
      <c r="AK22" s="72"/>
      <c r="AL22" s="72"/>
      <c r="AM22" s="72"/>
      <c r="AN22" s="72"/>
      <c r="AO22" s="72"/>
      <c r="AP22" s="72"/>
      <c r="AQ22" s="72"/>
      <c r="AR22" s="72"/>
      <c r="AS22" s="72"/>
      <c r="AT22" s="72"/>
      <c r="AU22" s="72"/>
      <c r="AV22" s="72"/>
      <c r="AW22" s="72"/>
      <c r="AX22" s="72"/>
      <c r="AY22" s="72"/>
      <c r="AZ22" s="72"/>
      <c r="BA22" s="72"/>
      <c r="BB22" s="72"/>
      <c r="BC22" s="72"/>
      <c r="BD22" s="72"/>
      <c r="BE22" s="72"/>
    </row>
    <row r="23" spans="1:57" ht="20">
      <c r="A23" s="72"/>
      <c r="B23" s="464"/>
      <c r="C23" s="319" t="str">
        <f>PEPC!$E$30</f>
        <v>CN-1100/022 -- Shelter aceite de 1100 kVA a 13.8kV</v>
      </c>
      <c r="E23" s="99" t="e">
        <f t="array" aca="1" ref="E23" ca="1">_xludf.XLOOKUP(C23,PEPC!E:E,PEPC!L:L,0,0)</f>
        <v>#NAME?</v>
      </c>
      <c r="H23" s="72"/>
      <c r="I23" s="72"/>
      <c r="J23" s="72"/>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2"/>
      <c r="AJ23" s="72"/>
      <c r="AK23" s="72"/>
      <c r="AL23" s="72"/>
      <c r="AM23" s="72"/>
      <c r="AN23" s="72"/>
      <c r="AO23" s="72"/>
      <c r="AP23" s="72"/>
      <c r="AQ23" s="72"/>
      <c r="AR23" s="72"/>
      <c r="AS23" s="72"/>
      <c r="AT23" s="72"/>
      <c r="AU23" s="72"/>
      <c r="AV23" s="72"/>
      <c r="AW23" s="72"/>
      <c r="AX23" s="72"/>
      <c r="AY23" s="72"/>
      <c r="AZ23" s="72"/>
      <c r="BA23" s="72"/>
      <c r="BB23" s="72"/>
      <c r="BC23" s="72"/>
      <c r="BD23" s="72"/>
      <c r="BE23" s="72"/>
    </row>
    <row r="24" spans="1:57" ht="20">
      <c r="A24" s="72"/>
      <c r="B24" s="464"/>
      <c r="C24" s="319" t="s">
        <v>123</v>
      </c>
      <c r="D24" s="72"/>
      <c r="E24" s="99" t="e">
        <f t="array" aca="1" ref="E24" ca="1">_xludf.XLOOKUP(C24,PEPC!E:E,PEPC!L:L,0,0)</f>
        <v>#NAME?</v>
      </c>
      <c r="F24" s="72"/>
      <c r="G24" s="72"/>
      <c r="H24" s="72"/>
      <c r="I24" s="72"/>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2"/>
      <c r="AJ24" s="72"/>
      <c r="AK24" s="72"/>
      <c r="AL24" s="72"/>
      <c r="AM24" s="72"/>
      <c r="AN24" s="72"/>
      <c r="AO24" s="72"/>
      <c r="AP24" s="72"/>
      <c r="AQ24" s="72"/>
      <c r="AR24" s="72"/>
      <c r="AS24" s="72"/>
      <c r="AT24" s="72"/>
      <c r="AU24" s="72"/>
      <c r="AV24" s="72"/>
      <c r="AW24" s="72"/>
      <c r="AX24" s="72"/>
      <c r="AY24" s="72"/>
      <c r="AZ24" s="72"/>
      <c r="BA24" s="72"/>
      <c r="BB24" s="72"/>
      <c r="BC24" s="72"/>
      <c r="BD24" s="72"/>
      <c r="BE24" s="72"/>
    </row>
    <row r="25" spans="1:57" ht="21.5">
      <c r="A25" s="72"/>
      <c r="B25" s="464"/>
      <c r="C25" s="84" t="s">
        <v>125</v>
      </c>
      <c r="D25" s="72"/>
      <c r="E25" s="99" t="e">
        <f t="array" aca="1" ref="E25" ca="1">_xludf.XLOOKUP(C25,PEPC!E:E,PEPC!L:L,0,0)</f>
        <v>#NAME?</v>
      </c>
      <c r="F25" s="72"/>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2"/>
      <c r="AJ25" s="72"/>
      <c r="AK25" s="72"/>
      <c r="AL25" s="72"/>
      <c r="AM25" s="72"/>
      <c r="AN25" s="72"/>
      <c r="AO25" s="72"/>
      <c r="AP25" s="72"/>
      <c r="AQ25" s="72"/>
      <c r="AR25" s="72"/>
      <c r="AS25" s="72"/>
      <c r="AT25" s="72"/>
      <c r="AU25" s="72"/>
      <c r="AV25" s="72"/>
      <c r="AW25" s="72"/>
      <c r="AX25" s="72"/>
      <c r="AY25" s="72"/>
      <c r="AZ25" s="72"/>
      <c r="BA25" s="72"/>
      <c r="BB25" s="72"/>
      <c r="BC25" s="72"/>
      <c r="BD25" s="72"/>
      <c r="BE25" s="72"/>
    </row>
    <row r="26" spans="1:57" ht="20">
      <c r="A26" s="72"/>
      <c r="B26" s="72"/>
      <c r="C26" s="79" t="s">
        <v>127</v>
      </c>
      <c r="D26" s="79"/>
      <c r="E26" s="81" t="e">
        <f t="array" aca="1" ref="E26" ca="1">_xludf.XLOOKUP(C26,PEPC!E:E,PEPC!L:L,0,0)</f>
        <v>#NAME?</v>
      </c>
      <c r="F26" s="72"/>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c r="AF26" s="72"/>
      <c r="AG26" s="72"/>
      <c r="AH26" s="72"/>
      <c r="AI26" s="72"/>
      <c r="AJ26" s="72"/>
      <c r="AK26" s="72"/>
      <c r="AL26" s="72"/>
      <c r="AM26" s="72"/>
      <c r="AN26" s="72"/>
      <c r="AO26" s="72"/>
      <c r="AP26" s="72"/>
      <c r="AQ26" s="72"/>
      <c r="AR26" s="72"/>
      <c r="AS26" s="72"/>
      <c r="AT26" s="72"/>
      <c r="AU26" s="72"/>
      <c r="AV26" s="72"/>
      <c r="AW26" s="72"/>
      <c r="AX26" s="72"/>
      <c r="AY26" s="72"/>
      <c r="AZ26" s="72"/>
      <c r="BA26" s="72"/>
      <c r="BB26" s="72"/>
      <c r="BC26" s="72"/>
      <c r="BD26" s="72"/>
      <c r="BE26" s="72"/>
    </row>
    <row r="27" spans="1:57" ht="20">
      <c r="A27" s="72"/>
      <c r="B27" s="72"/>
      <c r="C27" s="79" t="s">
        <v>140</v>
      </c>
      <c r="D27" s="79"/>
      <c r="E27" s="81" t="e">
        <f t="array" aca="1" ref="E27" ca="1">_xludf.XLOOKUP(C27,PEPC!E:E,PEPC!L:L,0,0)</f>
        <v>#NAME?</v>
      </c>
      <c r="F27" s="72"/>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c r="AF27" s="72"/>
      <c r="AG27" s="72"/>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row>
    <row r="28" spans="1:57" ht="20">
      <c r="A28" s="72"/>
      <c r="B28" s="72"/>
      <c r="C28" s="79" t="str">
        <f>IF(SUM(Datos_Proyecto!$D$10:$D$11)&gt;0,"LÍNEA DE MEDIA TENSIÓN DE "&amp;SUM(Datos_Proyecto!$D$10:$D$11)  &amp; "m","")</f>
        <v>LÍNEA DE MEDIA TENSIÓN DE 570m</v>
      </c>
      <c r="D28" s="79"/>
      <c r="E28" s="81" t="e">
        <f t="array" aca="1" ref="E28" ca="1">_xludf.XLOOKUP(C28,PEPC!E:E,PEPC!L:L,0,0)</f>
        <v>#NAME?</v>
      </c>
      <c r="F28" s="72"/>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row>
    <row r="29" spans="1:57" ht="20">
      <c r="A29" s="72"/>
      <c r="B29" s="72"/>
      <c r="C29" s="79" t="s">
        <v>164</v>
      </c>
      <c r="D29" s="79"/>
      <c r="E29" s="81" t="e">
        <f ca="1">PEPC!$L$49</f>
        <v>#NAME?</v>
      </c>
      <c r="F29" s="72"/>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2"/>
      <c r="AJ29" s="72"/>
      <c r="AK29" s="72"/>
      <c r="AL29" s="72"/>
      <c r="AM29" s="72"/>
      <c r="AN29" s="72"/>
      <c r="AO29" s="72"/>
      <c r="AP29" s="72"/>
      <c r="AQ29" s="72"/>
      <c r="AR29" s="72"/>
      <c r="AS29" s="72"/>
      <c r="AT29" s="72"/>
      <c r="AU29" s="72"/>
      <c r="AV29" s="72"/>
      <c r="AW29" s="72"/>
      <c r="AX29" s="72"/>
      <c r="AY29" s="72"/>
      <c r="AZ29" s="72"/>
      <c r="BA29" s="72"/>
      <c r="BB29" s="72"/>
      <c r="BC29" s="72"/>
      <c r="BD29" s="72"/>
      <c r="BE29" s="72"/>
    </row>
    <row r="30" spans="1:57" ht="20">
      <c r="A30" s="72"/>
      <c r="B30" s="72"/>
      <c r="C30" s="79" t="s">
        <v>170</v>
      </c>
      <c r="D30" s="79"/>
      <c r="E30" s="81" t="e">
        <f t="array" aca="1" ref="E30" ca="1">_xludf.XLOOKUP(C30,PEPC!E:E,PEPC!L:L,0,0)</f>
        <v>#NAME?</v>
      </c>
      <c r="F30" s="72"/>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c r="AF30" s="72"/>
      <c r="AG30" s="72"/>
      <c r="AH30" s="72"/>
      <c r="AI30" s="72"/>
      <c r="AJ30" s="72"/>
      <c r="AK30" s="72"/>
      <c r="AL30" s="72"/>
      <c r="AM30" s="72"/>
      <c r="AN30" s="72"/>
      <c r="AO30" s="72"/>
      <c r="AP30" s="72"/>
      <c r="AQ30" s="72"/>
      <c r="AR30" s="72"/>
      <c r="AS30" s="72"/>
      <c r="AT30" s="72"/>
      <c r="AU30" s="72"/>
      <c r="AV30" s="72"/>
      <c r="AW30" s="72"/>
      <c r="AX30" s="72"/>
      <c r="AY30" s="72"/>
      <c r="AZ30" s="72"/>
      <c r="BA30" s="72"/>
      <c r="BB30" s="72"/>
      <c r="BC30" s="72"/>
      <c r="BD30" s="72"/>
      <c r="BE30" s="72"/>
    </row>
    <row r="31" spans="1:57" ht="20">
      <c r="A31" s="72"/>
      <c r="B31" s="72"/>
      <c r="C31" s="93" t="s">
        <v>183</v>
      </c>
      <c r="D31" s="72"/>
      <c r="E31" s="179" t="e">
        <f t="array" aca="1" ref="E31" ca="1">_xludf.XLOOKUP(C31,PEPC!E:E,PEPC!L:L,0,0)</f>
        <v>#NAME?</v>
      </c>
      <c r="F31" s="72"/>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c r="AF31" s="72"/>
      <c r="AG31" s="72"/>
      <c r="AH31" s="72"/>
      <c r="AI31" s="72"/>
      <c r="AJ31" s="72"/>
      <c r="AK31" s="72"/>
      <c r="AL31" s="72"/>
      <c r="AM31" s="72"/>
      <c r="AN31" s="72"/>
      <c r="AO31" s="72"/>
      <c r="AP31" s="72"/>
      <c r="AQ31" s="72"/>
      <c r="AR31" s="72"/>
      <c r="AS31" s="72"/>
      <c r="AT31" s="72"/>
      <c r="AU31" s="72"/>
      <c r="AV31" s="72"/>
      <c r="AW31" s="72"/>
      <c r="AX31" s="72"/>
      <c r="AY31" s="72"/>
      <c r="AZ31" s="72"/>
      <c r="BA31" s="72"/>
      <c r="BB31" s="72"/>
      <c r="BC31" s="72"/>
      <c r="BD31" s="72"/>
      <c r="BE31" s="72"/>
    </row>
    <row r="32" spans="1:57" ht="20">
      <c r="A32" s="72"/>
      <c r="B32" s="72"/>
      <c r="C32" s="93" t="s">
        <v>189</v>
      </c>
      <c r="D32" s="72"/>
      <c r="E32" s="179" t="e">
        <f t="array" aca="1" ref="E32" ca="1">_xludf.XLOOKUP(C32,PEPC!E:E,PEPC!L:L,0,0)</f>
        <v>#NAME?</v>
      </c>
      <c r="F32" s="72"/>
      <c r="G32" s="72"/>
      <c r="H32" s="72"/>
      <c r="I32" s="72"/>
      <c r="J32" s="72"/>
      <c r="K32" s="72"/>
      <c r="L32" s="72"/>
      <c r="M32" s="72"/>
      <c r="N32" s="72"/>
      <c r="O32" s="72"/>
      <c r="P32" s="72"/>
      <c r="Q32" s="72"/>
      <c r="R32" s="72"/>
      <c r="S32" s="72"/>
      <c r="T32" s="72"/>
      <c r="U32" s="72"/>
      <c r="V32" s="72"/>
      <c r="W32" s="72"/>
      <c r="X32" s="72"/>
      <c r="Y32" s="72"/>
      <c r="Z32" s="72"/>
      <c r="AA32" s="72"/>
      <c r="AB32" s="72"/>
      <c r="AC32" s="72"/>
      <c r="AD32" s="72"/>
      <c r="AE32" s="72"/>
      <c r="AF32" s="72"/>
      <c r="AG32" s="72"/>
      <c r="AH32" s="72"/>
      <c r="AI32" s="72"/>
      <c r="AJ32" s="72"/>
      <c r="AK32" s="72"/>
      <c r="AL32" s="72"/>
      <c r="AM32" s="72"/>
      <c r="AN32" s="72"/>
      <c r="AO32" s="72"/>
      <c r="AP32" s="72"/>
      <c r="AQ32" s="72"/>
      <c r="AR32" s="72"/>
      <c r="AS32" s="72"/>
      <c r="AT32" s="72"/>
      <c r="AU32" s="72"/>
      <c r="AV32" s="72"/>
      <c r="AW32" s="72"/>
      <c r="AX32" s="72"/>
      <c r="AY32" s="72"/>
      <c r="AZ32" s="72"/>
      <c r="BA32" s="72"/>
      <c r="BB32" s="72"/>
      <c r="BC32" s="72"/>
      <c r="BD32" s="72"/>
      <c r="BE32" s="72"/>
    </row>
    <row r="33" spans="1:57" ht="20">
      <c r="A33" s="72"/>
      <c r="B33" s="72"/>
      <c r="C33" s="93" t="s">
        <v>195</v>
      </c>
      <c r="D33" s="72"/>
      <c r="E33" s="179" t="e">
        <f t="array" aca="1" ref="E33" ca="1">_xludf.XLOOKUP(C33,PEPC!E:E,PEPC!L:L,0,0)</f>
        <v>#NAME?</v>
      </c>
      <c r="F33" s="72"/>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row>
    <row r="34" spans="1:57" ht="20">
      <c r="A34" s="72"/>
      <c r="B34" s="72"/>
      <c r="C34" s="93" t="s">
        <v>215</v>
      </c>
      <c r="D34" s="72"/>
      <c r="E34" s="179" t="e">
        <f t="array" aca="1" ref="E34" ca="1">_xludf.XLOOKUP(C34,PEPC!E:E,PEPC!L:L,0,0)</f>
        <v>#NAME?</v>
      </c>
      <c r="F34" s="72"/>
      <c r="G34" s="72"/>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72"/>
      <c r="AO34" s="72"/>
      <c r="AP34" s="72"/>
      <c r="AQ34" s="72"/>
      <c r="AR34" s="72"/>
      <c r="AS34" s="72"/>
      <c r="AT34" s="72"/>
      <c r="AU34" s="72"/>
      <c r="AV34" s="72"/>
      <c r="AW34" s="72"/>
      <c r="AX34" s="72"/>
      <c r="AY34" s="72"/>
      <c r="AZ34" s="72"/>
      <c r="BA34" s="72"/>
      <c r="BB34" s="72"/>
      <c r="BC34" s="72"/>
      <c r="BD34" s="72"/>
      <c r="BE34" s="72"/>
    </row>
    <row r="35" spans="1:57" ht="20">
      <c r="A35" s="72"/>
      <c r="B35" s="72"/>
      <c r="C35" s="93" t="s">
        <v>266</v>
      </c>
      <c r="D35" s="72"/>
      <c r="E35" s="179" t="e">
        <f t="array" aca="1" ref="E35" ca="1">_xludf.XLOOKUP(C35,PEPC!E:E,PEPC!L:L,0,0)</f>
        <v>#NAME?</v>
      </c>
      <c r="F35" s="72"/>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row>
    <row r="36" spans="1:57" ht="20">
      <c r="A36" s="72"/>
      <c r="B36" s="72"/>
      <c r="C36" s="93" t="s">
        <v>281</v>
      </c>
      <c r="D36" s="72"/>
      <c r="E36" s="179" t="e">
        <f t="array" aca="1" ref="E36" ca="1">_xludf.XLOOKUP(C36,PEPC!E:E,PEPC!L:L,0,0)</f>
        <v>#NAME?</v>
      </c>
      <c r="F36" s="72"/>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row>
    <row r="37" spans="1:57" ht="20">
      <c r="A37" s="72"/>
      <c r="B37" s="72"/>
      <c r="C37" s="93" t="s">
        <v>291</v>
      </c>
      <c r="D37" s="72"/>
      <c r="E37" s="179" t="e">
        <f t="array" aca="1" ref="E37" ca="1">_xludf.XLOOKUP(C37,PEPC!E:E,PEPC!L:L,0,0)</f>
        <v>#NAME?</v>
      </c>
      <c r="F37" s="72"/>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row>
    <row r="38" spans="1:57" ht="20">
      <c r="A38" s="72"/>
      <c r="B38" s="72"/>
      <c r="C38" s="93" t="s">
        <v>345</v>
      </c>
      <c r="D38" s="72"/>
      <c r="E38" s="179" t="e">
        <f t="array" aca="1" ref="E38" ca="1">_xludf.XLOOKUP(C38,PEPC!E:E,PEPC!L:L,0,0)</f>
        <v>#NAME?</v>
      </c>
      <c r="F38" s="72"/>
      <c r="G38" s="72"/>
      <c r="H38" s="72"/>
      <c r="I38" s="72"/>
      <c r="J38" s="72"/>
      <c r="K38" s="72"/>
      <c r="L38" s="72"/>
      <c r="M38" s="72"/>
      <c r="N38" s="72"/>
      <c r="O38" s="72"/>
      <c r="P38" s="72"/>
      <c r="Q38" s="72"/>
      <c r="R38" s="72"/>
      <c r="S38" s="72"/>
      <c r="T38" s="72"/>
      <c r="U38" s="72"/>
      <c r="V38" s="72"/>
      <c r="W38" s="72"/>
      <c r="X38" s="72"/>
      <c r="Y38" s="72"/>
      <c r="Z38" s="72"/>
      <c r="AA38" s="72"/>
      <c r="AB38" s="72"/>
      <c r="AC38" s="72"/>
      <c r="AD38" s="72"/>
      <c r="AE38" s="72"/>
      <c r="AF38" s="72"/>
      <c r="AG38" s="72"/>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row>
    <row r="39" spans="1:57" ht="20">
      <c r="A39" s="72"/>
      <c r="B39" s="72"/>
      <c r="C39" s="72"/>
      <c r="D39" s="72"/>
      <c r="E39" s="71"/>
      <c r="F39" s="72"/>
      <c r="G39" s="72"/>
      <c r="H39" s="72"/>
      <c r="I39" s="72"/>
      <c r="J39" s="72"/>
      <c r="K39" s="72"/>
      <c r="L39" s="72"/>
      <c r="M39" s="72"/>
      <c r="N39" s="72"/>
      <c r="O39" s="72"/>
      <c r="P39" s="72"/>
      <c r="Q39" s="72"/>
      <c r="R39" s="72"/>
      <c r="S39" s="72"/>
      <c r="T39" s="72"/>
      <c r="U39" s="72"/>
      <c r="V39" s="72"/>
      <c r="W39" s="72"/>
      <c r="X39" s="72"/>
      <c r="Y39" s="72"/>
      <c r="Z39" s="72"/>
      <c r="AA39" s="72"/>
      <c r="AB39" s="72"/>
      <c r="AC39" s="72"/>
      <c r="AD39" s="72"/>
      <c r="AE39" s="72"/>
      <c r="AF39" s="72"/>
      <c r="AG39" s="72"/>
      <c r="AH39" s="72"/>
      <c r="AI39" s="72"/>
      <c r="AJ39" s="72"/>
      <c r="AK39" s="72"/>
      <c r="AL39" s="72"/>
      <c r="AM39" s="72"/>
      <c r="AN39" s="72"/>
      <c r="AO39" s="72"/>
      <c r="AP39" s="72"/>
      <c r="AQ39" s="72"/>
      <c r="AR39" s="72"/>
      <c r="AS39" s="72"/>
      <c r="AT39" s="72"/>
      <c r="AU39" s="72"/>
      <c r="AV39" s="72"/>
      <c r="AW39" s="72"/>
      <c r="AX39" s="72"/>
      <c r="AY39" s="72"/>
      <c r="AZ39" s="72"/>
      <c r="BA39" s="72"/>
      <c r="BB39" s="72"/>
      <c r="BC39" s="72"/>
      <c r="BD39" s="72"/>
      <c r="BE39" s="72"/>
    </row>
    <row r="40" spans="1:57" ht="20">
      <c r="A40" s="72"/>
      <c r="B40" s="72"/>
      <c r="C40" s="93" t="s">
        <v>391</v>
      </c>
      <c r="D40" s="72"/>
      <c r="E40" s="71"/>
      <c r="F40" s="72"/>
      <c r="G40" s="72"/>
      <c r="H40" s="72"/>
      <c r="I40" s="72"/>
      <c r="J40" s="72"/>
      <c r="K40" s="72"/>
      <c r="L40" s="72"/>
      <c r="M40" s="72"/>
      <c r="N40" s="72"/>
      <c r="O40" s="72"/>
      <c r="P40" s="72"/>
      <c r="Q40" s="72"/>
      <c r="R40" s="72"/>
      <c r="S40" s="72"/>
      <c r="T40" s="72"/>
      <c r="U40" s="72"/>
      <c r="V40" s="72"/>
      <c r="W40" s="72"/>
      <c r="X40" s="72"/>
      <c r="Y40" s="72"/>
      <c r="Z40" s="72"/>
      <c r="AA40" s="72"/>
      <c r="AB40" s="72"/>
      <c r="AC40" s="72"/>
      <c r="AD40" s="72"/>
      <c r="AE40" s="72"/>
      <c r="AF40" s="72"/>
      <c r="AG40" s="72"/>
      <c r="AH40" s="72"/>
      <c r="AI40" s="72"/>
      <c r="AJ40" s="72"/>
      <c r="AK40" s="72"/>
      <c r="AL40" s="72"/>
      <c r="AM40" s="72"/>
      <c r="AN40" s="72"/>
      <c r="AO40" s="72"/>
      <c r="AP40" s="72"/>
      <c r="AQ40" s="72"/>
      <c r="AR40" s="72"/>
      <c r="AS40" s="72"/>
      <c r="AT40" s="72"/>
      <c r="AU40" s="72"/>
      <c r="AV40" s="72"/>
      <c r="AW40" s="72"/>
      <c r="AX40" s="72"/>
      <c r="AY40" s="72"/>
      <c r="AZ40" s="72"/>
      <c r="BA40" s="72"/>
      <c r="BB40" s="72"/>
      <c r="BC40" s="72"/>
      <c r="BD40" s="72"/>
      <c r="BE40" s="72"/>
    </row>
    <row r="41" spans="1:57" ht="20">
      <c r="A41" s="72"/>
      <c r="B41" s="72"/>
      <c r="C41" s="72"/>
      <c r="D41" s="72"/>
      <c r="E41" s="71"/>
      <c r="F41" s="72"/>
      <c r="G41" s="72"/>
      <c r="H41" s="72"/>
      <c r="I41" s="72"/>
      <c r="J41" s="72"/>
      <c r="K41" s="72"/>
      <c r="L41" s="72"/>
      <c r="M41" s="72"/>
      <c r="N41" s="72"/>
      <c r="O41" s="72"/>
      <c r="P41" s="72"/>
      <c r="Q41" s="72"/>
      <c r="R41" s="72"/>
      <c r="S41" s="72"/>
      <c r="T41" s="72"/>
      <c r="U41" s="72"/>
      <c r="V41" s="72"/>
      <c r="W41" s="72"/>
      <c r="X41" s="72"/>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row>
    <row r="42" spans="1:57" ht="20">
      <c r="A42" s="72"/>
      <c r="B42" s="72"/>
      <c r="C42" s="320" t="s">
        <v>435</v>
      </c>
      <c r="D42" s="72"/>
      <c r="E42" s="71"/>
      <c r="F42" s="72"/>
      <c r="G42" s="72"/>
      <c r="H42" s="72"/>
      <c r="I42" s="72"/>
      <c r="J42" s="72"/>
      <c r="K42" s="72"/>
      <c r="L42" s="72"/>
      <c r="M42" s="72"/>
      <c r="N42" s="72"/>
      <c r="O42" s="72"/>
      <c r="P42" s="72"/>
      <c r="Q42" s="72"/>
      <c r="R42" s="72"/>
      <c r="S42" s="72"/>
      <c r="T42" s="72"/>
      <c r="U42" s="72"/>
      <c r="V42" s="72"/>
      <c r="W42" s="72"/>
      <c r="X42" s="72"/>
      <c r="Y42" s="72"/>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row>
    <row r="43" spans="1:57" ht="20">
      <c r="A43" s="72"/>
      <c r="B43" s="72"/>
      <c r="D43" s="72"/>
      <c r="E43" s="71"/>
      <c r="F43" s="72"/>
      <c r="G43" s="72"/>
      <c r="H43" s="72"/>
      <c r="I43" s="72"/>
      <c r="J43" s="72"/>
      <c r="K43" s="72"/>
      <c r="L43" s="72"/>
      <c r="M43" s="72"/>
      <c r="N43" s="72"/>
      <c r="O43" s="72"/>
      <c r="P43" s="72"/>
      <c r="Q43" s="72"/>
      <c r="R43" s="72"/>
      <c r="S43" s="72"/>
      <c r="T43" s="72"/>
      <c r="U43" s="72"/>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row>
    <row r="44" spans="1:57" ht="20">
      <c r="A44" s="72"/>
      <c r="B44" s="72"/>
      <c r="C44" s="320" t="s">
        <v>442</v>
      </c>
      <c r="D44" s="72"/>
      <c r="E44" s="71"/>
      <c r="F44" s="72"/>
      <c r="G44" s="72"/>
      <c r="H44" s="72"/>
      <c r="I44" s="72"/>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72"/>
      <c r="AQ44" s="72"/>
      <c r="AR44" s="72"/>
      <c r="AS44" s="72"/>
      <c r="AT44" s="72"/>
      <c r="AU44" s="72"/>
      <c r="AV44" s="72"/>
      <c r="AW44" s="72"/>
      <c r="AX44" s="72"/>
      <c r="AY44" s="72"/>
      <c r="AZ44" s="72"/>
      <c r="BA44" s="72"/>
      <c r="BB44" s="72"/>
      <c r="BC44" s="72"/>
      <c r="BD44" s="72"/>
      <c r="BE44" s="72"/>
    </row>
    <row r="45" spans="1:57" ht="20">
      <c r="A45" s="72"/>
      <c r="B45" s="72"/>
      <c r="D45" s="72"/>
      <c r="E45" s="71"/>
      <c r="F45" s="72"/>
      <c r="G45" s="72"/>
      <c r="H45" s="72"/>
      <c r="I45" s="72"/>
      <c r="J45" s="72"/>
      <c r="K45" s="72"/>
      <c r="L45" s="72"/>
      <c r="M45" s="72"/>
      <c r="N45" s="72"/>
      <c r="O45" s="72"/>
      <c r="P45" s="72"/>
      <c r="Q45" s="72"/>
      <c r="R45" s="72"/>
      <c r="S45" s="72"/>
      <c r="T45" s="72"/>
      <c r="U45" s="72"/>
      <c r="V45" s="72"/>
      <c r="W45" s="72"/>
      <c r="X45" s="72"/>
      <c r="Y45" s="72"/>
      <c r="Z45" s="72"/>
      <c r="AA45" s="72"/>
      <c r="AB45" s="72"/>
      <c r="AC45" s="72"/>
      <c r="AD45" s="72"/>
      <c r="AE45" s="72"/>
      <c r="AF45" s="72"/>
      <c r="AG45" s="72"/>
      <c r="AH45" s="72"/>
      <c r="AI45" s="72"/>
      <c r="AJ45" s="72"/>
      <c r="AK45" s="72"/>
      <c r="AL45" s="72"/>
      <c r="AM45" s="72"/>
      <c r="AN45" s="72"/>
      <c r="AO45" s="72"/>
      <c r="AP45" s="72"/>
      <c r="AQ45" s="72"/>
      <c r="AR45" s="72"/>
      <c r="AS45" s="72"/>
      <c r="AT45" s="72"/>
      <c r="AU45" s="72"/>
      <c r="AV45" s="72"/>
      <c r="AW45" s="72"/>
      <c r="AX45" s="72"/>
      <c r="AY45" s="72"/>
      <c r="AZ45" s="72"/>
      <c r="BA45" s="72"/>
      <c r="BB45" s="72"/>
      <c r="BC45" s="72"/>
      <c r="BD45" s="72"/>
      <c r="BE45" s="72"/>
    </row>
    <row r="46" spans="1:57" ht="20">
      <c r="A46" s="72"/>
      <c r="B46" s="72"/>
      <c r="D46" s="72"/>
      <c r="E46" s="71"/>
      <c r="F46" s="72"/>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c r="AF46" s="72"/>
      <c r="AG46" s="72"/>
      <c r="AH46" s="72"/>
      <c r="AI46" s="72"/>
      <c r="AJ46" s="72"/>
      <c r="AK46" s="72"/>
      <c r="AL46" s="72"/>
      <c r="AM46" s="72"/>
      <c r="AN46" s="72"/>
      <c r="AO46" s="72"/>
      <c r="AP46" s="72"/>
      <c r="AQ46" s="72"/>
      <c r="AR46" s="72"/>
      <c r="AS46" s="72"/>
      <c r="AT46" s="72"/>
      <c r="AU46" s="72"/>
      <c r="AV46" s="72"/>
      <c r="AW46" s="72"/>
      <c r="AX46" s="72"/>
      <c r="AY46" s="72"/>
      <c r="AZ46" s="72"/>
      <c r="BA46" s="72"/>
      <c r="BB46" s="72"/>
      <c r="BC46" s="72"/>
      <c r="BD46" s="72"/>
      <c r="BE46" s="72"/>
    </row>
    <row r="47" spans="1:57" ht="20">
      <c r="A47" s="72"/>
      <c r="B47" s="72"/>
      <c r="C47" s="320" t="s">
        <v>454</v>
      </c>
      <c r="D47" s="72"/>
      <c r="E47" s="71"/>
      <c r="F47" s="72"/>
      <c r="G47" s="72"/>
      <c r="H47" s="72"/>
      <c r="I47" s="72"/>
      <c r="J47" s="72"/>
      <c r="K47" s="72"/>
      <c r="L47" s="72"/>
      <c r="M47" s="72"/>
      <c r="N47" s="72"/>
      <c r="O47" s="72"/>
      <c r="P47" s="72"/>
      <c r="Q47" s="72"/>
      <c r="R47" s="72"/>
      <c r="S47" s="72"/>
      <c r="T47" s="72"/>
      <c r="U47" s="72"/>
      <c r="V47" s="72"/>
      <c r="W47" s="72"/>
      <c r="X47" s="72"/>
      <c r="Y47" s="72"/>
      <c r="Z47" s="72"/>
      <c r="AA47" s="72"/>
      <c r="AB47" s="72"/>
      <c r="AC47" s="72"/>
      <c r="AD47" s="72"/>
      <c r="AE47" s="72"/>
      <c r="AF47" s="72"/>
      <c r="AG47" s="72"/>
      <c r="AH47" s="72"/>
      <c r="AI47" s="72"/>
      <c r="AJ47" s="72"/>
      <c r="AK47" s="72"/>
      <c r="AL47" s="72"/>
      <c r="AM47" s="72"/>
      <c r="AN47" s="72"/>
      <c r="AO47" s="72"/>
      <c r="AP47" s="72"/>
      <c r="AQ47" s="72"/>
      <c r="AR47" s="72"/>
      <c r="AS47" s="72"/>
      <c r="AT47" s="72"/>
      <c r="AU47" s="72"/>
      <c r="AV47" s="72"/>
      <c r="AW47" s="72"/>
      <c r="AX47" s="72"/>
      <c r="AY47" s="72"/>
      <c r="AZ47" s="72"/>
      <c r="BA47" s="72"/>
      <c r="BB47" s="72"/>
      <c r="BC47" s="72"/>
      <c r="BD47" s="72"/>
      <c r="BE47" s="72"/>
    </row>
    <row r="48" spans="1:57" ht="20">
      <c r="A48" s="72"/>
      <c r="B48" s="72"/>
      <c r="D48" s="72"/>
      <c r="E48" s="71"/>
      <c r="F48" s="72"/>
      <c r="G48" s="72"/>
      <c r="H48" s="72"/>
      <c r="I48" s="72"/>
      <c r="J48" s="72"/>
      <c r="K48" s="72"/>
      <c r="L48" s="72"/>
      <c r="M48" s="72"/>
      <c r="N48" s="72"/>
      <c r="O48" s="72"/>
      <c r="P48" s="72"/>
      <c r="Q48" s="72"/>
      <c r="R48" s="72"/>
      <c r="S48" s="72"/>
      <c r="T48" s="72"/>
      <c r="U48" s="72"/>
      <c r="V48" s="72"/>
      <c r="W48" s="72"/>
      <c r="X48" s="72"/>
      <c r="Y48" s="72"/>
      <c r="Z48" s="72"/>
      <c r="AA48" s="72"/>
      <c r="AB48" s="72"/>
      <c r="AC48" s="72"/>
      <c r="AD48" s="72"/>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2"/>
      <c r="BC48" s="72"/>
      <c r="BD48" s="72"/>
      <c r="BE48" s="72"/>
    </row>
    <row r="49" spans="1:57" ht="20">
      <c r="A49" s="72"/>
      <c r="B49" s="72"/>
      <c r="C49" s="72"/>
      <c r="D49" s="72"/>
      <c r="E49" s="71"/>
      <c r="F49" s="72"/>
      <c r="G49" s="72"/>
      <c r="H49" s="72"/>
      <c r="I49" s="72"/>
      <c r="J49" s="72"/>
      <c r="K49" s="72"/>
      <c r="L49" s="72"/>
      <c r="M49" s="72"/>
      <c r="N49" s="72"/>
      <c r="O49" s="72"/>
      <c r="P49" s="72"/>
      <c r="Q49" s="72"/>
      <c r="R49" s="72"/>
      <c r="S49" s="72"/>
      <c r="T49" s="72"/>
      <c r="U49" s="72"/>
      <c r="V49" s="72"/>
      <c r="W49" s="72"/>
      <c r="X49" s="72"/>
      <c r="Y49" s="72"/>
      <c r="Z49" s="72"/>
      <c r="AA49" s="72"/>
      <c r="AB49" s="72"/>
      <c r="AC49" s="72"/>
      <c r="AD49" s="72"/>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row>
    <row r="50" spans="1:57" ht="20">
      <c r="A50" s="72"/>
      <c r="B50" s="72"/>
      <c r="C50" s="320" t="s">
        <v>477</v>
      </c>
      <c r="D50" s="72"/>
      <c r="E50" s="71"/>
      <c r="F50" s="72"/>
      <c r="G50" s="72"/>
      <c r="H50" s="72"/>
      <c r="I50" s="72"/>
      <c r="J50" s="72"/>
      <c r="K50" s="72"/>
      <c r="L50" s="72"/>
      <c r="M50" s="72"/>
      <c r="N50" s="72"/>
      <c r="O50" s="72"/>
      <c r="P50" s="72"/>
      <c r="Q50" s="72"/>
      <c r="R50" s="72"/>
      <c r="S50" s="72"/>
      <c r="T50" s="72"/>
      <c r="U50" s="72"/>
      <c r="V50" s="72"/>
      <c r="W50" s="72"/>
      <c r="X50" s="72"/>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row>
    <row r="51" spans="1:57" ht="20">
      <c r="A51" s="72"/>
      <c r="B51" s="72"/>
      <c r="C51" s="72"/>
      <c r="D51" s="72"/>
      <c r="E51" s="71"/>
      <c r="F51" s="72"/>
      <c r="G51" s="72"/>
      <c r="H51" s="72"/>
      <c r="I51" s="72"/>
      <c r="J51" s="72"/>
      <c r="K51" s="72"/>
      <c r="L51" s="72"/>
      <c r="M51" s="72"/>
      <c r="N51" s="72"/>
      <c r="O51" s="72"/>
      <c r="P51" s="72"/>
      <c r="Q51" s="72"/>
      <c r="R51" s="72"/>
      <c r="S51" s="72"/>
      <c r="T51" s="72"/>
      <c r="U51" s="72"/>
      <c r="V51" s="72"/>
      <c r="W51" s="72"/>
      <c r="X51" s="72"/>
      <c r="Y51" s="72"/>
      <c r="Z51" s="72"/>
      <c r="AA51" s="72"/>
      <c r="AB51" s="72"/>
      <c r="AC51" s="72"/>
      <c r="AD51" s="72"/>
      <c r="AE51" s="72"/>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row>
    <row r="52" spans="1:57" ht="20">
      <c r="A52" s="72"/>
      <c r="B52" s="72"/>
      <c r="C52" s="72"/>
      <c r="D52" s="72"/>
      <c r="E52" s="71"/>
      <c r="F52" s="72"/>
      <c r="G52" s="72"/>
      <c r="H52" s="72"/>
      <c r="I52" s="72"/>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72"/>
      <c r="AL52" s="72"/>
      <c r="AM52" s="72"/>
      <c r="AN52" s="72"/>
      <c r="AO52" s="72"/>
      <c r="AP52" s="72"/>
      <c r="AQ52" s="72"/>
      <c r="AR52" s="72"/>
      <c r="AS52" s="72"/>
      <c r="AT52" s="72"/>
      <c r="AU52" s="72"/>
      <c r="AV52" s="72"/>
      <c r="AW52" s="72"/>
      <c r="AX52" s="72"/>
      <c r="AY52" s="72"/>
      <c r="AZ52" s="72"/>
      <c r="BA52" s="72"/>
      <c r="BB52" s="72"/>
      <c r="BC52" s="72"/>
      <c r="BD52" s="72"/>
      <c r="BE52" s="72"/>
    </row>
    <row r="53" spans="1:57" ht="20">
      <c r="A53" s="72"/>
      <c r="B53" s="72"/>
      <c r="C53" s="72"/>
      <c r="D53" s="72"/>
      <c r="E53" s="71"/>
      <c r="F53" s="72"/>
      <c r="G53" s="72"/>
      <c r="H53" s="72"/>
      <c r="I53" s="72"/>
      <c r="J53" s="72"/>
      <c r="K53" s="72"/>
      <c r="L53" s="72"/>
      <c r="M53" s="72"/>
      <c r="N53" s="72"/>
      <c r="O53" s="72"/>
      <c r="P53" s="72"/>
      <c r="Q53" s="72"/>
      <c r="R53" s="72"/>
      <c r="S53" s="72"/>
      <c r="T53" s="72"/>
      <c r="U53" s="72"/>
      <c r="V53" s="72"/>
      <c r="W53" s="72"/>
      <c r="X53" s="72"/>
      <c r="Y53" s="72"/>
      <c r="Z53" s="72"/>
      <c r="AA53" s="72"/>
      <c r="AB53" s="72"/>
      <c r="AC53" s="72"/>
      <c r="AD53" s="72"/>
      <c r="AE53" s="72"/>
      <c r="AF53" s="72"/>
      <c r="AG53" s="72"/>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row>
    <row r="54" spans="1:57" ht="20">
      <c r="A54" s="72"/>
      <c r="B54" s="72"/>
      <c r="C54" s="72"/>
      <c r="D54" s="72"/>
      <c r="E54" s="71"/>
      <c r="F54" s="72"/>
      <c r="G54" s="72"/>
      <c r="H54" s="72"/>
      <c r="I54" s="72"/>
      <c r="J54" s="72"/>
      <c r="K54" s="72"/>
      <c r="L54" s="72"/>
      <c r="M54" s="72"/>
      <c r="N54" s="72"/>
      <c r="O54" s="72"/>
      <c r="P54" s="72"/>
      <c r="Q54" s="72"/>
      <c r="R54" s="72"/>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2"/>
      <c r="AU54" s="72"/>
      <c r="AV54" s="72"/>
      <c r="AW54" s="72"/>
      <c r="AX54" s="72"/>
      <c r="AY54" s="72"/>
      <c r="AZ54" s="72"/>
      <c r="BA54" s="72"/>
      <c r="BB54" s="72"/>
      <c r="BC54" s="72"/>
      <c r="BD54" s="72"/>
      <c r="BE54" s="72"/>
    </row>
    <row r="55" spans="1:57" ht="20">
      <c r="A55" s="72"/>
      <c r="B55" s="72"/>
      <c r="C55" s="72"/>
      <c r="D55" s="72"/>
      <c r="E55" s="71"/>
      <c r="F55" s="72"/>
      <c r="G55" s="72"/>
      <c r="H55" s="72"/>
      <c r="I55" s="72"/>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72"/>
      <c r="BD55" s="72"/>
      <c r="BE55" s="72"/>
    </row>
    <row r="56" spans="1:57" ht="20">
      <c r="A56" s="72"/>
      <c r="B56" s="72"/>
      <c r="C56" s="72"/>
      <c r="D56" s="72"/>
      <c r="E56" s="71"/>
      <c r="F56" s="72"/>
      <c r="G56" s="72"/>
      <c r="H56" s="72"/>
      <c r="I56" s="72"/>
      <c r="J56" s="72"/>
      <c r="K56" s="72"/>
      <c r="L56" s="72"/>
      <c r="M56" s="72"/>
      <c r="N56" s="72"/>
      <c r="O56" s="72"/>
      <c r="P56" s="72"/>
      <c r="Q56" s="72"/>
      <c r="R56" s="72"/>
      <c r="S56" s="72"/>
      <c r="T56" s="72"/>
      <c r="U56" s="72"/>
      <c r="V56" s="72"/>
      <c r="W56" s="72"/>
      <c r="X56" s="72"/>
      <c r="Y56" s="72"/>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row>
    <row r="57" spans="1:57" ht="20">
      <c r="A57" s="72"/>
      <c r="B57" s="72"/>
      <c r="C57" s="72"/>
      <c r="D57" s="72"/>
      <c r="E57" s="71"/>
      <c r="F57" s="72"/>
      <c r="G57" s="72"/>
      <c r="H57" s="72"/>
      <c r="I57" s="72"/>
      <c r="J57" s="72"/>
      <c r="K57" s="72"/>
      <c r="L57" s="72"/>
      <c r="M57" s="72"/>
      <c r="N57" s="72"/>
      <c r="O57" s="72"/>
      <c r="P57" s="72"/>
      <c r="Q57" s="72"/>
      <c r="R57" s="72"/>
      <c r="S57" s="72"/>
      <c r="T57" s="72"/>
      <c r="U57" s="72"/>
      <c r="V57" s="72"/>
      <c r="W57" s="72"/>
      <c r="X57" s="72"/>
      <c r="Y57" s="72"/>
      <c r="Z57" s="72"/>
      <c r="AA57" s="72"/>
      <c r="AB57" s="72"/>
      <c r="AC57" s="72"/>
      <c r="AD57" s="72"/>
      <c r="AE57" s="72"/>
      <c r="AF57" s="72"/>
      <c r="AG57" s="72"/>
      <c r="AH57" s="72"/>
      <c r="AI57" s="72"/>
      <c r="AJ57" s="72"/>
      <c r="AK57" s="72"/>
      <c r="AL57" s="72"/>
      <c r="AM57" s="72"/>
      <c r="AN57" s="72"/>
      <c r="AO57" s="72"/>
      <c r="AP57" s="72"/>
      <c r="AQ57" s="72"/>
      <c r="AR57" s="72"/>
      <c r="AS57" s="72"/>
      <c r="AT57" s="72"/>
      <c r="AU57" s="72"/>
      <c r="AV57" s="72"/>
      <c r="AW57" s="72"/>
      <c r="AX57" s="72"/>
      <c r="AY57" s="72"/>
      <c r="AZ57" s="72"/>
      <c r="BA57" s="72"/>
      <c r="BB57" s="72"/>
      <c r="BC57" s="72"/>
      <c r="BD57" s="72"/>
      <c r="BE57" s="72"/>
    </row>
    <row r="58" spans="1:57" ht="20">
      <c r="A58" s="72"/>
      <c r="B58" s="72"/>
      <c r="C58" s="72"/>
      <c r="D58" s="72"/>
      <c r="E58" s="71"/>
      <c r="F58" s="72"/>
      <c r="G58" s="72"/>
      <c r="H58" s="72"/>
      <c r="I58" s="72"/>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row>
    <row r="59" spans="1:57" ht="20">
      <c r="A59" s="72"/>
      <c r="B59" s="72"/>
      <c r="C59" s="72"/>
      <c r="D59" s="72"/>
      <c r="E59" s="71"/>
      <c r="F59" s="72"/>
      <c r="G59" s="72"/>
      <c r="H59" s="72"/>
      <c r="I59" s="72"/>
      <c r="J59" s="72"/>
      <c r="K59" s="72"/>
      <c r="L59" s="72"/>
      <c r="M59" s="72"/>
      <c r="N59" s="72"/>
      <c r="O59" s="72"/>
      <c r="P59" s="72"/>
      <c r="Q59" s="72"/>
      <c r="R59" s="72"/>
      <c r="S59" s="72"/>
      <c r="T59" s="72"/>
      <c r="U59" s="72"/>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row>
    <row r="60" spans="1:57" ht="20">
      <c r="A60" s="72"/>
      <c r="B60" s="72"/>
      <c r="C60" s="72"/>
      <c r="D60" s="72"/>
      <c r="E60" s="71"/>
      <c r="F60" s="72"/>
      <c r="G60" s="72"/>
      <c r="H60" s="72"/>
      <c r="I60" s="72"/>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72"/>
      <c r="BD60" s="72"/>
      <c r="BE60" s="72"/>
    </row>
    <row r="61" spans="1:57" ht="20">
      <c r="A61" s="72"/>
      <c r="B61" s="72"/>
      <c r="C61" s="72"/>
      <c r="D61" s="72"/>
      <c r="E61" s="71"/>
      <c r="F61" s="72"/>
      <c r="G61" s="72"/>
      <c r="H61" s="72"/>
      <c r="I61" s="72"/>
      <c r="J61" s="72"/>
      <c r="K61" s="72"/>
      <c r="L61" s="72"/>
      <c r="M61" s="72"/>
      <c r="N61" s="72"/>
      <c r="O61" s="72"/>
      <c r="P61" s="72"/>
      <c r="Q61" s="72"/>
      <c r="R61" s="72"/>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2"/>
      <c r="BD61" s="72"/>
      <c r="BE61" s="72"/>
    </row>
    <row r="62" spans="1:57" ht="20">
      <c r="A62" s="72"/>
      <c r="B62" s="72"/>
      <c r="C62" s="72"/>
      <c r="D62" s="72"/>
      <c r="E62" s="71"/>
      <c r="F62" s="72"/>
      <c r="G62" s="72"/>
      <c r="H62" s="72"/>
      <c r="I62" s="72"/>
      <c r="J62" s="72"/>
      <c r="K62" s="72"/>
      <c r="L62" s="72"/>
      <c r="M62" s="72"/>
      <c r="N62" s="72"/>
      <c r="O62" s="72"/>
      <c r="P62" s="72"/>
      <c r="Q62" s="72"/>
      <c r="R62" s="72"/>
      <c r="S62" s="72"/>
      <c r="T62" s="72"/>
      <c r="U62" s="72"/>
      <c r="V62" s="72"/>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row>
    <row r="63" spans="1:57" ht="20">
      <c r="A63" s="72"/>
      <c r="B63" s="72"/>
      <c r="C63" s="72"/>
      <c r="D63" s="72"/>
      <c r="E63" s="71"/>
      <c r="F63" s="72"/>
      <c r="G63" s="72"/>
      <c r="H63" s="72"/>
      <c r="I63" s="72"/>
      <c r="J63" s="72"/>
      <c r="K63" s="72"/>
      <c r="L63" s="72"/>
      <c r="M63" s="72"/>
      <c r="N63" s="72"/>
      <c r="O63" s="72"/>
      <c r="P63" s="72"/>
      <c r="Q63" s="72"/>
      <c r="R63" s="72"/>
      <c r="S63" s="72"/>
      <c r="T63" s="72"/>
      <c r="U63" s="72"/>
      <c r="V63" s="72"/>
      <c r="W63" s="72"/>
      <c r="X63" s="72"/>
      <c r="Y63" s="72"/>
      <c r="Z63" s="72"/>
      <c r="AA63" s="72"/>
      <c r="AB63" s="72"/>
      <c r="AC63" s="72"/>
      <c r="AD63" s="72"/>
      <c r="AE63" s="72"/>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row>
    <row r="64" spans="1:57" ht="20">
      <c r="A64" s="72"/>
      <c r="B64" s="72"/>
      <c r="C64" s="72"/>
      <c r="D64" s="72"/>
      <c r="E64" s="71"/>
      <c r="F64" s="72"/>
      <c r="G64" s="72"/>
      <c r="H64" s="72"/>
      <c r="I64" s="72"/>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row>
    <row r="65" spans="1:57" ht="20">
      <c r="A65" s="72"/>
      <c r="B65" s="72"/>
      <c r="C65" s="72"/>
      <c r="D65" s="72"/>
      <c r="E65" s="71"/>
      <c r="F65" s="72"/>
      <c r="G65" s="72"/>
      <c r="H65" s="72"/>
      <c r="I65" s="72"/>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row>
    <row r="66" spans="1:57" ht="20">
      <c r="A66" s="72"/>
      <c r="B66" s="72"/>
      <c r="C66" s="72"/>
      <c r="D66" s="72"/>
      <c r="E66" s="71"/>
      <c r="F66" s="72"/>
      <c r="G66" s="72"/>
      <c r="H66" s="72"/>
      <c r="I66" s="72"/>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row>
    <row r="67" spans="1:57" ht="20">
      <c r="A67" s="72"/>
      <c r="B67" s="72"/>
      <c r="C67" s="72"/>
      <c r="D67" s="72"/>
      <c r="E67" s="71"/>
      <c r="F67" s="72"/>
      <c r="G67" s="72"/>
      <c r="H67" s="72"/>
      <c r="I67" s="72"/>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row>
    <row r="68" spans="1:57" ht="20">
      <c r="A68" s="72"/>
      <c r="B68" s="72"/>
      <c r="C68" s="72"/>
      <c r="D68" s="72"/>
      <c r="E68" s="71"/>
      <c r="F68" s="72"/>
      <c r="G68" s="72"/>
      <c r="H68" s="72"/>
      <c r="I68" s="72"/>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row>
    <row r="69" spans="1:57" ht="20">
      <c r="A69" s="72"/>
      <c r="B69" s="72"/>
      <c r="C69" s="72"/>
      <c r="D69" s="72"/>
      <c r="E69" s="71"/>
      <c r="F69" s="72"/>
      <c r="G69" s="72"/>
      <c r="H69" s="72"/>
      <c r="I69" s="72"/>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row>
    <row r="70" spans="1:57" ht="20">
      <c r="A70" s="72"/>
      <c r="B70" s="72"/>
      <c r="C70" s="72"/>
      <c r="D70" s="72"/>
      <c r="E70" s="71"/>
      <c r="F70" s="72"/>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row>
    <row r="71" spans="1:57" ht="20">
      <c r="A71" s="72"/>
      <c r="B71" s="72"/>
      <c r="C71" s="72"/>
      <c r="D71" s="72"/>
      <c r="E71" s="71"/>
      <c r="F71" s="72"/>
      <c r="G71" s="72"/>
      <c r="H71" s="72"/>
      <c r="I71" s="72"/>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row>
    <row r="72" spans="1:57" ht="20">
      <c r="A72" s="72"/>
      <c r="B72" s="72"/>
      <c r="C72" s="72"/>
      <c r="D72" s="72"/>
      <c r="E72" s="71"/>
      <c r="F72" s="72"/>
      <c r="G72" s="72"/>
      <c r="H72" s="72"/>
      <c r="I72" s="72"/>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row>
    <row r="73" spans="1:57" ht="20">
      <c r="A73" s="72"/>
      <c r="B73" s="72"/>
      <c r="C73" s="72"/>
      <c r="D73" s="72"/>
      <c r="E73" s="71"/>
      <c r="F73" s="72"/>
      <c r="G73" s="72"/>
      <c r="H73" s="72"/>
      <c r="I73" s="72"/>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row>
    <row r="74" spans="1:57" ht="20">
      <c r="A74" s="72"/>
      <c r="B74" s="72"/>
      <c r="C74" s="72"/>
      <c r="D74" s="72"/>
      <c r="E74" s="71"/>
      <c r="F74" s="72"/>
      <c r="G74" s="72"/>
      <c r="H74" s="72"/>
      <c r="I74" s="72"/>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row>
    <row r="75" spans="1:57" ht="20">
      <c r="A75" s="72"/>
      <c r="B75" s="72"/>
      <c r="C75" s="72"/>
      <c r="D75" s="72"/>
      <c r="E75" s="71"/>
      <c r="F75" s="72"/>
      <c r="G75" s="72"/>
      <c r="H75" s="72"/>
      <c r="I75" s="72"/>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row>
    <row r="76" spans="1:57" ht="20">
      <c r="A76" s="72"/>
      <c r="B76" s="72"/>
      <c r="C76" s="72"/>
      <c r="D76" s="72"/>
      <c r="E76" s="71"/>
      <c r="F76" s="72"/>
      <c r="G76" s="72"/>
      <c r="H76" s="72"/>
      <c r="I76" s="72"/>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row>
    <row r="77" spans="1:57" ht="20">
      <c r="A77" s="72"/>
      <c r="B77" s="72"/>
      <c r="C77" s="72"/>
      <c r="D77" s="72"/>
      <c r="E77" s="71"/>
      <c r="F77" s="72"/>
      <c r="G77" s="72"/>
      <c r="H77" s="72"/>
      <c r="I77" s="72"/>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row>
    <row r="78" spans="1:57" ht="20">
      <c r="A78" s="72"/>
      <c r="B78" s="72"/>
      <c r="C78" s="72"/>
      <c r="D78" s="72"/>
      <c r="E78" s="71"/>
      <c r="F78" s="72"/>
      <c r="G78" s="72"/>
      <c r="H78" s="72"/>
      <c r="I78" s="72"/>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row>
    <row r="79" spans="1:57" ht="20">
      <c r="A79" s="72"/>
      <c r="B79" s="72"/>
      <c r="C79" s="72"/>
      <c r="D79" s="72"/>
      <c r="E79" s="71"/>
      <c r="F79" s="72"/>
      <c r="G79" s="72"/>
      <c r="H79" s="72"/>
      <c r="I79" s="72"/>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row>
    <row r="80" spans="1:57" ht="20">
      <c r="A80" s="72"/>
      <c r="B80" s="72"/>
      <c r="C80" s="72"/>
      <c r="D80" s="72"/>
      <c r="E80" s="71"/>
      <c r="F80" s="72"/>
      <c r="G80" s="72"/>
      <c r="H80" s="72"/>
      <c r="I80" s="72"/>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row>
    <row r="81" spans="1:57" ht="20">
      <c r="A81" s="72"/>
      <c r="B81" s="72"/>
      <c r="C81" s="72"/>
      <c r="D81" s="72"/>
      <c r="E81" s="71"/>
      <c r="F81" s="72"/>
      <c r="G81" s="72"/>
      <c r="H81" s="72"/>
      <c r="I81" s="72"/>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row>
    <row r="82" spans="1:57" ht="20">
      <c r="A82" s="72"/>
      <c r="B82" s="72"/>
      <c r="C82" s="72"/>
      <c r="D82" s="72"/>
      <c r="E82" s="71"/>
      <c r="F82" s="72"/>
      <c r="G82" s="72"/>
      <c r="H82" s="72"/>
      <c r="I82" s="72"/>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row>
    <row r="83" spans="1:57" ht="20">
      <c r="A83" s="72"/>
      <c r="B83" s="72"/>
      <c r="C83" s="72"/>
      <c r="D83" s="72"/>
      <c r="E83" s="71"/>
      <c r="F83" s="72"/>
      <c r="G83" s="72"/>
      <c r="H83" s="72"/>
      <c r="I83" s="72"/>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row>
    <row r="84" spans="1:57" ht="20">
      <c r="A84" s="72"/>
      <c r="B84" s="72"/>
      <c r="C84" s="72"/>
      <c r="D84" s="72"/>
      <c r="E84" s="71"/>
      <c r="F84" s="72"/>
      <c r="G84" s="72"/>
      <c r="H84" s="72"/>
      <c r="I84" s="72"/>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row>
    <row r="85" spans="1:57" ht="20">
      <c r="A85" s="72"/>
      <c r="B85" s="72"/>
      <c r="C85" s="72"/>
      <c r="D85" s="72"/>
      <c r="E85" s="71"/>
      <c r="F85" s="72"/>
      <c r="G85" s="72"/>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row>
    <row r="86" spans="1:57" ht="20">
      <c r="A86" s="72"/>
      <c r="B86" s="72"/>
      <c r="C86" s="72"/>
      <c r="D86" s="72"/>
      <c r="E86" s="71"/>
      <c r="F86" s="72"/>
      <c r="G86" s="72"/>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row>
    <row r="87" spans="1:57" ht="20">
      <c r="A87" s="72"/>
      <c r="B87" s="72"/>
      <c r="C87" s="72"/>
      <c r="D87" s="72"/>
      <c r="E87" s="71"/>
      <c r="F87" s="72"/>
      <c r="G87" s="72"/>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row>
    <row r="88" spans="1:57" ht="20">
      <c r="A88" s="72"/>
      <c r="B88" s="72"/>
      <c r="C88" s="72"/>
      <c r="D88" s="72"/>
      <c r="E88" s="71"/>
      <c r="F88" s="72"/>
      <c r="G88" s="72"/>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row>
    <row r="89" spans="1:57" ht="20">
      <c r="A89" s="72"/>
      <c r="B89" s="72"/>
      <c r="C89" s="72"/>
      <c r="D89" s="72"/>
      <c r="E89" s="71"/>
      <c r="F89" s="72"/>
      <c r="G89" s="72"/>
      <c r="H89" s="72"/>
      <c r="I89" s="72"/>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row>
    <row r="90" spans="1:57" ht="20">
      <c r="A90" s="72"/>
      <c r="B90" s="72"/>
      <c r="C90" s="72"/>
      <c r="D90" s="72"/>
      <c r="E90" s="71"/>
      <c r="F90" s="72"/>
      <c r="G90" s="72"/>
      <c r="H90" s="72"/>
      <c r="I90" s="72"/>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row>
    <row r="91" spans="1:57" ht="20">
      <c r="A91" s="72"/>
      <c r="B91" s="72"/>
      <c r="C91" s="72"/>
      <c r="D91" s="72"/>
      <c r="E91" s="71"/>
      <c r="F91" s="72"/>
      <c r="G91" s="72"/>
      <c r="H91" s="72"/>
      <c r="I91" s="72"/>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row>
    <row r="92" spans="1:57" ht="20">
      <c r="A92" s="72"/>
      <c r="B92" s="72"/>
      <c r="C92" s="72"/>
      <c r="D92" s="72"/>
      <c r="E92" s="71"/>
      <c r="F92" s="72"/>
      <c r="G92" s="72"/>
      <c r="H92" s="72"/>
      <c r="I92" s="72"/>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row>
    <row r="93" spans="1:57" ht="20">
      <c r="A93" s="72"/>
      <c r="B93" s="72"/>
      <c r="C93" s="72"/>
      <c r="D93" s="72"/>
      <c r="E93" s="71"/>
      <c r="F93" s="72"/>
      <c r="G93" s="72"/>
      <c r="H93" s="72"/>
      <c r="I93" s="72"/>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row>
    <row r="94" spans="1:57" ht="20">
      <c r="A94" s="72"/>
      <c r="B94" s="72"/>
      <c r="C94" s="72"/>
      <c r="D94" s="72"/>
      <c r="E94" s="71"/>
      <c r="F94" s="72"/>
      <c r="G94" s="72"/>
      <c r="H94" s="72"/>
      <c r="I94" s="72"/>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row>
    <row r="95" spans="1:57" ht="20">
      <c r="A95" s="72"/>
      <c r="B95" s="72"/>
      <c r="C95" s="72"/>
      <c r="D95" s="72"/>
      <c r="E95" s="71"/>
      <c r="F95" s="72"/>
      <c r="G95" s="72"/>
      <c r="H95" s="72"/>
      <c r="I95" s="72"/>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row>
    <row r="96" spans="1:57" ht="20">
      <c r="A96" s="72"/>
      <c r="B96" s="72"/>
      <c r="C96" s="72"/>
      <c r="D96" s="72"/>
      <c r="E96" s="71"/>
      <c r="F96" s="72"/>
      <c r="G96" s="72"/>
      <c r="H96" s="72"/>
      <c r="I96" s="72"/>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row>
    <row r="97" spans="1:57" ht="20">
      <c r="A97" s="72"/>
      <c r="B97" s="72"/>
      <c r="C97" s="72"/>
      <c r="D97" s="72"/>
      <c r="E97" s="71"/>
      <c r="F97" s="72"/>
      <c r="G97" s="72"/>
      <c r="H97" s="72"/>
      <c r="I97" s="72"/>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row>
    <row r="98" spans="1:57" ht="20">
      <c r="A98" s="72"/>
      <c r="B98" s="72"/>
      <c r="C98" s="72"/>
      <c r="D98" s="72"/>
      <c r="E98" s="71"/>
      <c r="F98" s="72"/>
      <c r="G98" s="72"/>
      <c r="H98" s="72"/>
      <c r="I98" s="72"/>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row>
    <row r="99" spans="1:57" ht="20">
      <c r="A99" s="72"/>
      <c r="B99" s="72"/>
      <c r="C99" s="72"/>
      <c r="D99" s="72"/>
      <c r="E99" s="71"/>
      <c r="F99" s="72"/>
      <c r="G99" s="72"/>
      <c r="H99" s="72"/>
      <c r="I99" s="72"/>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row>
    <row r="100" spans="1:57" ht="20">
      <c r="A100" s="72"/>
      <c r="B100" s="72"/>
      <c r="C100" s="72"/>
      <c r="D100" s="72"/>
      <c r="E100" s="71"/>
      <c r="F100" s="72"/>
      <c r="G100" s="72"/>
      <c r="H100" s="72"/>
      <c r="I100" s="72"/>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row>
    <row r="101" spans="1:57" ht="20">
      <c r="A101" s="72"/>
      <c r="B101" s="72"/>
      <c r="C101" s="72"/>
      <c r="D101" s="72"/>
      <c r="E101" s="71"/>
      <c r="F101" s="72"/>
      <c r="G101" s="72"/>
      <c r="H101" s="72"/>
      <c r="I101" s="72"/>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row>
    <row r="102" spans="1:57" ht="20">
      <c r="A102" s="72"/>
      <c r="B102" s="72"/>
      <c r="C102" s="72"/>
      <c r="D102" s="72"/>
      <c r="E102" s="71"/>
      <c r="F102" s="72"/>
      <c r="G102" s="72"/>
      <c r="H102" s="72"/>
      <c r="I102" s="72"/>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row>
    <row r="103" spans="1:57" ht="20">
      <c r="A103" s="72"/>
      <c r="B103" s="72"/>
      <c r="C103" s="72"/>
      <c r="D103" s="72"/>
      <c r="E103" s="71"/>
      <c r="F103" s="72"/>
      <c r="G103" s="72"/>
      <c r="H103" s="72"/>
      <c r="I103" s="72"/>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row>
    <row r="104" spans="1:57" ht="20">
      <c r="A104" s="72"/>
      <c r="B104" s="72"/>
      <c r="C104" s="72"/>
      <c r="D104" s="72"/>
      <c r="E104" s="71"/>
      <c r="F104" s="72"/>
      <c r="G104" s="72"/>
      <c r="H104" s="72"/>
      <c r="I104" s="72"/>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row>
    <row r="105" spans="1:57" ht="20">
      <c r="A105" s="72"/>
      <c r="B105" s="72"/>
      <c r="C105" s="72"/>
      <c r="D105" s="72"/>
      <c r="E105" s="71"/>
      <c r="F105" s="72"/>
      <c r="G105" s="72"/>
      <c r="H105" s="72"/>
      <c r="I105" s="72"/>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row>
    <row r="106" spans="1:57" ht="20">
      <c r="A106" s="72"/>
      <c r="B106" s="72"/>
      <c r="C106" s="72"/>
      <c r="D106" s="72"/>
      <c r="E106" s="71"/>
      <c r="F106" s="72"/>
      <c r="G106" s="72"/>
      <c r="H106" s="72"/>
      <c r="I106" s="72"/>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row>
    <row r="107" spans="1:57" ht="20">
      <c r="A107" s="72"/>
      <c r="B107" s="72"/>
      <c r="C107" s="72"/>
      <c r="D107" s="72"/>
      <c r="E107" s="71"/>
      <c r="F107" s="72"/>
      <c r="G107" s="72"/>
      <c r="H107" s="72"/>
      <c r="I107" s="72"/>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row>
    <row r="108" spans="1:57" ht="20">
      <c r="A108" s="72"/>
      <c r="B108" s="72"/>
      <c r="C108" s="72"/>
      <c r="D108" s="72"/>
      <c r="E108" s="71"/>
      <c r="F108" s="72"/>
      <c r="G108" s="72"/>
      <c r="H108" s="72"/>
      <c r="I108" s="72"/>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row>
    <row r="109" spans="1:57" ht="20">
      <c r="A109" s="72"/>
      <c r="B109" s="72"/>
      <c r="C109" s="72"/>
      <c r="D109" s="72"/>
      <c r="E109" s="71"/>
      <c r="F109" s="72"/>
      <c r="G109" s="72"/>
      <c r="H109" s="72"/>
      <c r="I109" s="72"/>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row>
    <row r="110" spans="1:57" ht="20">
      <c r="A110" s="72"/>
      <c r="B110" s="72"/>
      <c r="C110" s="72"/>
      <c r="D110" s="72"/>
      <c r="E110" s="71"/>
      <c r="F110" s="72"/>
      <c r="G110" s="72"/>
      <c r="H110" s="72"/>
      <c r="I110" s="72"/>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row>
    <row r="111" spans="1:57" ht="20">
      <c r="A111" s="72"/>
      <c r="B111" s="72"/>
      <c r="C111" s="72"/>
      <c r="D111" s="72"/>
      <c r="E111" s="71"/>
      <c r="F111" s="72"/>
      <c r="G111" s="72"/>
      <c r="H111" s="72"/>
      <c r="I111" s="72"/>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row>
    <row r="112" spans="1:57" ht="20">
      <c r="A112" s="72"/>
      <c r="B112" s="72"/>
      <c r="C112" s="72"/>
      <c r="D112" s="72"/>
      <c r="E112" s="71"/>
      <c r="F112" s="72"/>
      <c r="G112" s="72"/>
      <c r="H112" s="72"/>
      <c r="I112" s="72"/>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row>
    <row r="113" spans="1:57" ht="20">
      <c r="A113" s="72"/>
      <c r="B113" s="72"/>
      <c r="C113" s="72"/>
      <c r="D113" s="72"/>
      <c r="E113" s="71"/>
      <c r="F113" s="72"/>
      <c r="G113" s="72"/>
      <c r="H113" s="72"/>
      <c r="I113" s="72"/>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row>
    <row r="114" spans="1:57" ht="20">
      <c r="A114" s="72"/>
      <c r="B114" s="72"/>
      <c r="C114" s="72"/>
      <c r="D114" s="72"/>
      <c r="E114" s="71"/>
      <c r="F114" s="72"/>
      <c r="G114" s="72"/>
      <c r="H114" s="72"/>
      <c r="I114" s="72"/>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row>
    <row r="115" spans="1:57" ht="20">
      <c r="A115" s="72"/>
      <c r="B115" s="72"/>
      <c r="C115" s="72"/>
      <c r="D115" s="72"/>
      <c r="E115" s="71"/>
      <c r="F115" s="72"/>
      <c r="G115" s="72"/>
      <c r="H115" s="72"/>
      <c r="I115" s="72"/>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row>
    <row r="116" spans="1:57" ht="20">
      <c r="A116" s="72"/>
      <c r="B116" s="72"/>
      <c r="C116" s="72"/>
      <c r="D116" s="72"/>
      <c r="E116" s="71"/>
      <c r="F116" s="72"/>
      <c r="G116" s="72"/>
      <c r="H116" s="72"/>
      <c r="I116" s="72"/>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row>
    <row r="117" spans="1:57" ht="20">
      <c r="A117" s="72"/>
      <c r="B117" s="72"/>
      <c r="C117" s="72"/>
      <c r="D117" s="72"/>
      <c r="E117" s="71"/>
      <c r="F117" s="72"/>
      <c r="G117" s="72"/>
      <c r="H117" s="72"/>
      <c r="I117" s="72"/>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row>
    <row r="118" spans="1:57" ht="20">
      <c r="A118" s="72"/>
      <c r="B118" s="72"/>
      <c r="C118" s="72"/>
      <c r="D118" s="72"/>
      <c r="E118" s="71"/>
      <c r="F118" s="72"/>
      <c r="G118" s="72"/>
      <c r="H118" s="72"/>
      <c r="I118" s="72"/>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row>
    <row r="119" spans="1:57" ht="20">
      <c r="A119" s="72"/>
      <c r="B119" s="72"/>
      <c r="C119" s="72"/>
      <c r="D119" s="72"/>
      <c r="E119" s="71"/>
      <c r="F119" s="72"/>
      <c r="G119" s="72"/>
      <c r="H119" s="72"/>
      <c r="I119" s="72"/>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row>
    <row r="120" spans="1:57" ht="20">
      <c r="A120" s="72"/>
      <c r="B120" s="72"/>
      <c r="C120" s="72"/>
      <c r="D120" s="72"/>
      <c r="E120" s="71"/>
      <c r="F120" s="72"/>
      <c r="G120" s="72"/>
      <c r="H120" s="72"/>
      <c r="I120" s="72"/>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row>
    <row r="121" spans="1:57" ht="20">
      <c r="A121" s="72"/>
      <c r="B121" s="72"/>
      <c r="C121" s="72"/>
      <c r="D121" s="72"/>
      <c r="E121" s="71"/>
      <c r="F121" s="72"/>
      <c r="G121" s="72"/>
      <c r="H121" s="72"/>
      <c r="I121" s="72"/>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row>
    <row r="122" spans="1:57" ht="20">
      <c r="A122" s="72"/>
      <c r="B122" s="72"/>
      <c r="C122" s="72"/>
      <c r="D122" s="72"/>
      <c r="E122" s="71"/>
      <c r="F122" s="72"/>
      <c r="G122" s="72"/>
      <c r="H122" s="72"/>
      <c r="I122" s="72"/>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row>
    <row r="123" spans="1:57" ht="20">
      <c r="A123" s="72"/>
      <c r="B123" s="72"/>
      <c r="C123" s="72"/>
      <c r="D123" s="72"/>
      <c r="E123" s="71"/>
      <c r="F123" s="72"/>
      <c r="G123" s="72"/>
      <c r="H123" s="72"/>
      <c r="I123" s="72"/>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row>
    <row r="124" spans="1:57" ht="20">
      <c r="A124" s="72"/>
      <c r="B124" s="72"/>
      <c r="C124" s="72"/>
      <c r="D124" s="72"/>
      <c r="E124" s="71"/>
      <c r="F124" s="72"/>
      <c r="G124" s="72"/>
      <c r="H124" s="72"/>
      <c r="I124" s="72"/>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row>
    <row r="125" spans="1:57" ht="20">
      <c r="A125" s="72"/>
      <c r="B125" s="72"/>
      <c r="C125" s="72"/>
      <c r="D125" s="72"/>
      <c r="E125" s="71"/>
      <c r="F125" s="72"/>
      <c r="G125" s="72"/>
      <c r="H125" s="72"/>
      <c r="I125" s="72"/>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row>
    <row r="126" spans="1:57" ht="20">
      <c r="A126" s="72"/>
      <c r="B126" s="72"/>
      <c r="C126" s="72"/>
      <c r="D126" s="72"/>
      <c r="E126" s="71"/>
      <c r="F126" s="72"/>
      <c r="G126" s="72"/>
      <c r="H126" s="72"/>
      <c r="I126" s="72"/>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row>
    <row r="127" spans="1:57" ht="20">
      <c r="A127" s="72"/>
      <c r="B127" s="72"/>
      <c r="C127" s="72"/>
      <c r="D127" s="72"/>
      <c r="E127" s="71"/>
      <c r="F127" s="72"/>
      <c r="G127" s="72"/>
      <c r="H127" s="72"/>
      <c r="I127" s="72"/>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row>
    <row r="128" spans="1:57" ht="20">
      <c r="A128" s="72"/>
      <c r="B128" s="72"/>
      <c r="C128" s="72"/>
      <c r="D128" s="72"/>
      <c r="E128" s="71"/>
      <c r="F128" s="72"/>
      <c r="G128" s="72"/>
      <c r="H128" s="72"/>
      <c r="I128" s="72"/>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row>
    <row r="129" spans="1:57" ht="20">
      <c r="A129" s="72"/>
      <c r="B129" s="72"/>
      <c r="C129" s="72"/>
      <c r="D129" s="72"/>
      <c r="E129" s="71"/>
      <c r="F129" s="72"/>
      <c r="G129" s="72"/>
      <c r="H129" s="72"/>
      <c r="I129" s="72"/>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row>
    <row r="130" spans="1:57" ht="20">
      <c r="A130" s="72"/>
      <c r="B130" s="72"/>
      <c r="C130" s="72"/>
      <c r="D130" s="72"/>
      <c r="E130" s="71"/>
      <c r="F130" s="72"/>
      <c r="G130" s="72"/>
      <c r="H130" s="72"/>
      <c r="I130" s="72"/>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row>
    <row r="131" spans="1:57" ht="20">
      <c r="A131" s="72"/>
      <c r="B131" s="72"/>
      <c r="C131" s="72"/>
      <c r="D131" s="72"/>
      <c r="E131" s="71"/>
      <c r="F131" s="72"/>
      <c r="G131" s="72"/>
      <c r="H131" s="72"/>
      <c r="I131" s="72"/>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row>
    <row r="132" spans="1:57" ht="20">
      <c r="A132" s="72"/>
      <c r="B132" s="72"/>
      <c r="C132" s="72"/>
      <c r="D132" s="72"/>
      <c r="E132" s="71"/>
      <c r="F132" s="72"/>
      <c r="G132" s="72"/>
      <c r="H132" s="72"/>
      <c r="I132" s="72"/>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row>
    <row r="133" spans="1:57" ht="20">
      <c r="A133" s="72"/>
      <c r="B133" s="72"/>
      <c r="C133" s="72"/>
      <c r="D133" s="72"/>
      <c r="E133" s="71"/>
      <c r="F133" s="72"/>
      <c r="G133" s="72"/>
      <c r="H133" s="72"/>
      <c r="I133" s="72"/>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row>
    <row r="134" spans="1:57" ht="20">
      <c r="A134" s="72"/>
      <c r="B134" s="72"/>
      <c r="C134" s="72"/>
      <c r="D134" s="72"/>
      <c r="E134" s="71"/>
      <c r="F134" s="72"/>
      <c r="G134" s="72"/>
      <c r="H134" s="72"/>
      <c r="I134" s="72"/>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row>
    <row r="135" spans="1:57" ht="20">
      <c r="A135" s="72"/>
      <c r="B135" s="72"/>
      <c r="C135" s="72"/>
      <c r="D135" s="72"/>
      <c r="E135" s="71"/>
      <c r="F135" s="72"/>
      <c r="G135" s="72"/>
      <c r="H135" s="72"/>
      <c r="I135" s="72"/>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row>
    <row r="136" spans="1:57" ht="20">
      <c r="A136" s="72"/>
      <c r="B136" s="72"/>
      <c r="C136" s="72"/>
      <c r="D136" s="72"/>
      <c r="E136" s="71"/>
      <c r="F136" s="72"/>
      <c r="G136" s="72"/>
      <c r="H136" s="72"/>
      <c r="I136" s="72"/>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row>
    <row r="137" spans="1:57" ht="20">
      <c r="A137" s="72"/>
      <c r="B137" s="72"/>
      <c r="C137" s="72"/>
      <c r="D137" s="72"/>
      <c r="E137" s="71"/>
      <c r="F137" s="72"/>
      <c r="G137" s="72"/>
      <c r="H137" s="72"/>
      <c r="I137" s="72"/>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row>
    <row r="138" spans="1:57" ht="20">
      <c r="A138" s="72"/>
      <c r="B138" s="72"/>
      <c r="C138" s="72"/>
      <c r="D138" s="72"/>
      <c r="E138" s="71"/>
      <c r="F138" s="72"/>
      <c r="G138" s="72"/>
      <c r="H138" s="72"/>
      <c r="I138" s="72"/>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row>
    <row r="139" spans="1:57" ht="20">
      <c r="A139" s="72"/>
      <c r="B139" s="72"/>
      <c r="C139" s="72"/>
      <c r="D139" s="72"/>
      <c r="E139" s="71"/>
      <c r="F139" s="72"/>
      <c r="G139" s="72"/>
      <c r="H139" s="72"/>
      <c r="I139" s="72"/>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row>
    <row r="140" spans="1:57" ht="20">
      <c r="A140" s="72"/>
      <c r="B140" s="72"/>
      <c r="C140" s="72"/>
      <c r="D140" s="72"/>
      <c r="E140" s="71"/>
      <c r="F140" s="72"/>
      <c r="G140" s="72"/>
      <c r="H140" s="72"/>
      <c r="I140" s="72"/>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row>
    <row r="141" spans="1:57" ht="20">
      <c r="A141" s="72"/>
      <c r="B141" s="72"/>
      <c r="C141" s="72"/>
      <c r="D141" s="72"/>
      <c r="E141" s="71"/>
      <c r="F141" s="72"/>
      <c r="G141" s="72"/>
      <c r="H141" s="72"/>
      <c r="I141" s="72"/>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row>
    <row r="142" spans="1:57" ht="20">
      <c r="A142" s="72"/>
      <c r="B142" s="72"/>
      <c r="C142" s="72"/>
      <c r="D142" s="72"/>
      <c r="E142" s="71"/>
      <c r="F142" s="72"/>
      <c r="G142" s="72"/>
      <c r="H142" s="72"/>
      <c r="I142" s="72"/>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row>
    <row r="143" spans="1:57" ht="20">
      <c r="A143" s="72"/>
      <c r="B143" s="72"/>
      <c r="C143" s="72"/>
      <c r="D143" s="72"/>
      <c r="E143" s="71"/>
      <c r="F143" s="72"/>
      <c r="G143" s="72"/>
      <c r="H143" s="72"/>
      <c r="I143" s="72"/>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row>
    <row r="144" spans="1:57" ht="20">
      <c r="A144" s="72"/>
      <c r="B144" s="72"/>
      <c r="C144" s="72"/>
      <c r="D144" s="72"/>
      <c r="E144" s="71"/>
      <c r="F144" s="72"/>
      <c r="G144" s="72"/>
      <c r="H144" s="72"/>
      <c r="I144" s="72"/>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row>
    <row r="145" spans="1:57" ht="20">
      <c r="A145" s="72"/>
      <c r="B145" s="72"/>
      <c r="C145" s="72"/>
      <c r="D145" s="72"/>
      <c r="E145" s="71"/>
      <c r="F145" s="72"/>
      <c r="G145" s="72"/>
      <c r="H145" s="72"/>
      <c r="I145" s="72"/>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row>
    <row r="146" spans="1:57" ht="20">
      <c r="A146" s="72"/>
      <c r="B146" s="72"/>
      <c r="C146" s="72"/>
      <c r="D146" s="72"/>
      <c r="E146" s="71"/>
      <c r="F146" s="72"/>
      <c r="G146" s="72"/>
      <c r="H146" s="72"/>
      <c r="I146" s="72"/>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row>
    <row r="147" spans="1:57" ht="20">
      <c r="A147" s="72"/>
      <c r="B147" s="72"/>
      <c r="C147" s="72"/>
      <c r="D147" s="72"/>
      <c r="E147" s="71"/>
      <c r="F147" s="72"/>
      <c r="G147" s="72"/>
      <c r="H147" s="72"/>
      <c r="I147" s="72"/>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row>
    <row r="148" spans="1:57" ht="20">
      <c r="A148" s="72"/>
      <c r="B148" s="72"/>
      <c r="C148" s="72"/>
      <c r="D148" s="72"/>
      <c r="E148" s="71"/>
      <c r="F148" s="72"/>
      <c r="G148" s="72"/>
      <c r="H148" s="72"/>
      <c r="I148" s="72"/>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row>
    <row r="149" spans="1:57" ht="20">
      <c r="A149" s="72"/>
      <c r="B149" s="72"/>
      <c r="C149" s="72"/>
      <c r="D149" s="72"/>
      <c r="E149" s="71"/>
      <c r="F149" s="72"/>
      <c r="G149" s="72"/>
      <c r="H149" s="72"/>
      <c r="I149" s="72"/>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row>
    <row r="150" spans="1:57" ht="20">
      <c r="A150" s="72"/>
      <c r="B150" s="72"/>
      <c r="C150" s="72"/>
      <c r="D150" s="72"/>
      <c r="E150" s="71"/>
      <c r="F150" s="72"/>
      <c r="G150" s="72"/>
      <c r="H150" s="72"/>
      <c r="I150" s="72"/>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row>
    <row r="151" spans="1:57" ht="20">
      <c r="A151" s="72"/>
      <c r="B151" s="72"/>
      <c r="C151" s="72"/>
      <c r="D151" s="72"/>
      <c r="E151" s="71"/>
      <c r="F151" s="72"/>
      <c r="G151" s="72"/>
      <c r="H151" s="72"/>
      <c r="I151" s="72"/>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row>
    <row r="152" spans="1:57" ht="20">
      <c r="A152" s="72"/>
      <c r="B152" s="72"/>
      <c r="C152" s="72"/>
      <c r="D152" s="72"/>
      <c r="E152" s="71"/>
      <c r="F152" s="72"/>
      <c r="G152" s="72"/>
      <c r="H152" s="72"/>
      <c r="I152" s="72"/>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row>
    <row r="153" spans="1:57" ht="20">
      <c r="A153" s="72"/>
      <c r="B153" s="72"/>
      <c r="C153" s="72"/>
      <c r="D153" s="72"/>
      <c r="E153" s="71"/>
      <c r="F153" s="72"/>
      <c r="G153" s="72"/>
      <c r="H153" s="72"/>
      <c r="I153" s="72"/>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row>
    <row r="154" spans="1:57" ht="20">
      <c r="A154" s="72"/>
      <c r="B154" s="72"/>
      <c r="C154" s="72"/>
      <c r="D154" s="72"/>
      <c r="E154" s="71"/>
      <c r="F154" s="72"/>
      <c r="G154" s="72"/>
      <c r="H154" s="72"/>
      <c r="I154" s="72"/>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row>
    <row r="155" spans="1:57" ht="20">
      <c r="A155" s="72"/>
      <c r="B155" s="72"/>
      <c r="C155" s="72"/>
      <c r="D155" s="72"/>
      <c r="E155" s="71"/>
      <c r="F155" s="72"/>
      <c r="G155" s="72"/>
      <c r="H155" s="72"/>
      <c r="I155" s="72"/>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row>
    <row r="156" spans="1:57" ht="20">
      <c r="A156" s="72"/>
      <c r="B156" s="72"/>
      <c r="C156" s="72"/>
      <c r="D156" s="72"/>
      <c r="E156" s="71"/>
      <c r="F156" s="72"/>
      <c r="G156" s="72"/>
      <c r="H156" s="72"/>
      <c r="I156" s="72"/>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row>
    <row r="157" spans="1:57" ht="20">
      <c r="A157" s="72"/>
      <c r="B157" s="72"/>
      <c r="C157" s="72"/>
      <c r="D157" s="72"/>
      <c r="E157" s="71"/>
      <c r="F157" s="72"/>
      <c r="G157" s="72"/>
      <c r="H157" s="72"/>
      <c r="I157" s="72"/>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row>
    <row r="158" spans="1:57" ht="20">
      <c r="A158" s="72"/>
      <c r="B158" s="72"/>
      <c r="C158" s="72"/>
      <c r="D158" s="72"/>
      <c r="E158" s="71"/>
      <c r="F158" s="72"/>
      <c r="G158" s="72"/>
      <c r="H158" s="72"/>
      <c r="I158" s="72"/>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row>
    <row r="159" spans="1:57" ht="20">
      <c r="A159" s="72"/>
      <c r="B159" s="72"/>
      <c r="C159" s="72"/>
      <c r="D159" s="72"/>
      <c r="E159" s="71"/>
      <c r="F159" s="72"/>
      <c r="G159" s="72"/>
      <c r="H159" s="72"/>
      <c r="I159" s="72"/>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row>
    <row r="160" spans="1:57" ht="20">
      <c r="A160" s="72"/>
      <c r="B160" s="72"/>
      <c r="C160" s="72"/>
      <c r="D160" s="72"/>
      <c r="E160" s="71"/>
      <c r="F160" s="72"/>
      <c r="G160" s="72"/>
      <c r="H160" s="72"/>
      <c r="I160" s="72"/>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row>
    <row r="161" spans="1:57" ht="20">
      <c r="A161" s="72"/>
      <c r="B161" s="72"/>
      <c r="C161" s="72"/>
      <c r="D161" s="72"/>
      <c r="E161" s="71"/>
      <c r="F161" s="72"/>
      <c r="G161" s="72"/>
      <c r="H161" s="72"/>
      <c r="I161" s="72"/>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row>
    <row r="162" spans="1:57" ht="20">
      <c r="A162" s="72"/>
      <c r="B162" s="72"/>
      <c r="C162" s="72"/>
      <c r="D162" s="72"/>
      <c r="E162" s="71"/>
      <c r="F162" s="72"/>
      <c r="G162" s="72"/>
      <c r="H162" s="72"/>
      <c r="I162" s="72"/>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row>
    <row r="163" spans="1:57" ht="20">
      <c r="A163" s="72"/>
      <c r="B163" s="72"/>
      <c r="C163" s="72"/>
      <c r="D163" s="72"/>
      <c r="E163" s="71"/>
      <c r="F163" s="72"/>
      <c r="G163" s="72"/>
      <c r="H163" s="72"/>
      <c r="I163" s="72"/>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row>
    <row r="164" spans="1:57" ht="20">
      <c r="A164" s="72"/>
      <c r="B164" s="72"/>
      <c r="C164" s="72"/>
      <c r="D164" s="72"/>
      <c r="E164" s="71"/>
      <c r="F164" s="72"/>
      <c r="G164" s="72"/>
      <c r="H164" s="72"/>
      <c r="I164" s="72"/>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row>
    <row r="165" spans="1:57" ht="20">
      <c r="A165" s="72"/>
      <c r="B165" s="72"/>
      <c r="C165" s="72"/>
      <c r="D165" s="72"/>
      <c r="E165" s="71"/>
      <c r="F165" s="72"/>
      <c r="G165" s="72"/>
      <c r="H165" s="72"/>
      <c r="I165" s="72"/>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row>
    <row r="166" spans="1:57" ht="20">
      <c r="A166" s="72"/>
      <c r="B166" s="72"/>
      <c r="C166" s="72"/>
      <c r="D166" s="72"/>
      <c r="E166" s="71"/>
      <c r="F166" s="72"/>
      <c r="G166" s="72"/>
      <c r="H166" s="72"/>
      <c r="I166" s="72"/>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row>
    <row r="167" spans="1:57" ht="20">
      <c r="A167" s="72"/>
      <c r="B167" s="72"/>
      <c r="C167" s="72"/>
      <c r="D167" s="72"/>
      <c r="E167" s="71"/>
      <c r="F167" s="72"/>
      <c r="G167" s="72"/>
      <c r="H167" s="72"/>
      <c r="I167" s="72"/>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row>
    <row r="168" spans="1:57" ht="20">
      <c r="A168" s="72"/>
      <c r="B168" s="72"/>
      <c r="C168" s="72"/>
      <c r="D168" s="72"/>
      <c r="E168" s="71"/>
      <c r="F168" s="72"/>
      <c r="G168" s="72"/>
      <c r="H168" s="72"/>
      <c r="I168" s="72"/>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row>
    <row r="169" spans="1:57" ht="20">
      <c r="A169" s="72"/>
      <c r="B169" s="72"/>
      <c r="C169" s="72"/>
      <c r="D169" s="72"/>
      <c r="E169" s="71"/>
      <c r="F169" s="72"/>
      <c r="G169" s="72"/>
      <c r="H169" s="72"/>
      <c r="I169" s="72"/>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row>
    <row r="170" spans="1:57" ht="20">
      <c r="A170" s="72"/>
      <c r="B170" s="72"/>
      <c r="C170" s="72"/>
      <c r="D170" s="72"/>
      <c r="E170" s="71"/>
      <c r="F170" s="72"/>
      <c r="G170" s="72"/>
      <c r="H170" s="72"/>
      <c r="I170" s="72"/>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row>
    <row r="171" spans="1:57" ht="20">
      <c r="A171" s="72"/>
      <c r="B171" s="72"/>
      <c r="C171" s="72"/>
      <c r="D171" s="72"/>
      <c r="E171" s="71"/>
      <c r="F171" s="72"/>
      <c r="G171" s="72"/>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row>
    <row r="172" spans="1:57" ht="20">
      <c r="A172" s="72"/>
      <c r="B172" s="72"/>
      <c r="C172" s="72"/>
      <c r="D172" s="72"/>
      <c r="E172" s="71"/>
      <c r="F172" s="72"/>
      <c r="G172" s="72"/>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row>
    <row r="173" spans="1:57" ht="20">
      <c r="A173" s="72"/>
      <c r="B173" s="72"/>
      <c r="C173" s="72"/>
      <c r="D173" s="72"/>
      <c r="E173" s="71"/>
      <c r="F173" s="72"/>
      <c r="G173" s="72"/>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row>
    <row r="174" spans="1:57" ht="20">
      <c r="A174" s="72"/>
      <c r="B174" s="72"/>
      <c r="C174" s="72"/>
      <c r="D174" s="72"/>
      <c r="E174" s="71"/>
      <c r="F174" s="72"/>
      <c r="G174" s="72"/>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row>
    <row r="175" spans="1:57" ht="20">
      <c r="A175" s="72"/>
      <c r="B175" s="72"/>
      <c r="C175" s="72"/>
      <c r="D175" s="72"/>
      <c r="E175" s="71"/>
      <c r="F175" s="72"/>
      <c r="G175" s="72"/>
      <c r="H175" s="72"/>
      <c r="I175" s="72"/>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row>
    <row r="176" spans="1:57" ht="20">
      <c r="A176" s="72"/>
      <c r="B176" s="72"/>
      <c r="C176" s="72"/>
      <c r="D176" s="72"/>
      <c r="E176" s="71"/>
      <c r="F176" s="72"/>
      <c r="G176" s="72"/>
      <c r="H176" s="72"/>
      <c r="I176" s="72"/>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row>
    <row r="177" spans="1:57" ht="20">
      <c r="A177" s="72"/>
      <c r="B177" s="72"/>
      <c r="C177" s="72"/>
      <c r="D177" s="72"/>
      <c r="E177" s="71"/>
      <c r="F177" s="72"/>
      <c r="G177" s="72"/>
      <c r="H177" s="72"/>
      <c r="I177" s="72"/>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row>
    <row r="178" spans="1:57" ht="20">
      <c r="A178" s="72"/>
      <c r="B178" s="72"/>
      <c r="C178" s="72"/>
      <c r="D178" s="72"/>
      <c r="E178" s="71"/>
      <c r="F178" s="72"/>
      <c r="G178" s="72"/>
      <c r="H178" s="72"/>
      <c r="I178" s="72"/>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row>
    <row r="179" spans="1:57" ht="20">
      <c r="A179" s="72"/>
      <c r="B179" s="72"/>
      <c r="C179" s="72"/>
      <c r="D179" s="72"/>
      <c r="E179" s="71"/>
      <c r="F179" s="72"/>
      <c r="G179" s="72"/>
      <c r="H179" s="72"/>
      <c r="I179" s="72"/>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row>
    <row r="180" spans="1:57" ht="20">
      <c r="A180" s="72"/>
      <c r="B180" s="72"/>
      <c r="C180" s="72"/>
      <c r="D180" s="72"/>
      <c r="E180" s="71"/>
      <c r="F180" s="72"/>
      <c r="G180" s="72"/>
      <c r="H180" s="72"/>
      <c r="I180" s="72"/>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row>
    <row r="181" spans="1:57" ht="20">
      <c r="A181" s="72"/>
      <c r="B181" s="72"/>
      <c r="C181" s="72"/>
      <c r="D181" s="72"/>
      <c r="E181" s="71"/>
      <c r="F181" s="72"/>
      <c r="G181" s="72"/>
      <c r="H181" s="72"/>
      <c r="I181" s="72"/>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row>
    <row r="182" spans="1:57" ht="20">
      <c r="A182" s="72"/>
      <c r="B182" s="72"/>
      <c r="C182" s="72"/>
      <c r="D182" s="72"/>
      <c r="E182" s="71"/>
      <c r="F182" s="72"/>
      <c r="G182" s="72"/>
      <c r="H182" s="72"/>
      <c r="I182" s="72"/>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row>
    <row r="183" spans="1:57" ht="20">
      <c r="A183" s="72"/>
      <c r="B183" s="72"/>
      <c r="C183" s="72"/>
      <c r="D183" s="72"/>
      <c r="E183" s="71"/>
      <c r="F183" s="72"/>
      <c r="G183" s="72"/>
      <c r="H183" s="72"/>
      <c r="I183" s="72"/>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row>
    <row r="184" spans="1:57" ht="20">
      <c r="A184" s="72"/>
      <c r="B184" s="72"/>
      <c r="C184" s="72"/>
      <c r="D184" s="72"/>
      <c r="E184" s="71"/>
      <c r="F184" s="72"/>
      <c r="G184" s="72"/>
      <c r="H184" s="72"/>
      <c r="I184" s="72"/>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row>
    <row r="185" spans="1:57" ht="20">
      <c r="A185" s="72"/>
      <c r="B185" s="72"/>
      <c r="C185" s="72"/>
      <c r="D185" s="72"/>
      <c r="E185" s="71"/>
      <c r="F185" s="72"/>
      <c r="G185" s="72"/>
      <c r="H185" s="72"/>
      <c r="I185" s="72"/>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row>
    <row r="186" spans="1:57" ht="20">
      <c r="A186" s="72"/>
      <c r="B186" s="72"/>
      <c r="C186" s="72"/>
      <c r="D186" s="72"/>
      <c r="E186" s="71"/>
      <c r="F186" s="72"/>
      <c r="G186" s="72"/>
      <c r="H186" s="72"/>
      <c r="I186" s="72"/>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row>
    <row r="187" spans="1:57" ht="20">
      <c r="A187" s="72"/>
      <c r="B187" s="72"/>
      <c r="C187" s="72"/>
      <c r="D187" s="72"/>
      <c r="E187" s="71"/>
      <c r="F187" s="72"/>
      <c r="G187" s="72"/>
      <c r="H187" s="72"/>
      <c r="I187" s="72"/>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row>
    <row r="188" spans="1:57" ht="20">
      <c r="A188" s="72"/>
      <c r="B188" s="72"/>
      <c r="C188" s="72"/>
      <c r="D188" s="72"/>
      <c r="E188" s="71"/>
      <c r="F188" s="72"/>
      <c r="G188" s="72"/>
      <c r="H188" s="72"/>
      <c r="I188" s="72"/>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row>
    <row r="189" spans="1:57" ht="20">
      <c r="A189" s="72"/>
      <c r="B189" s="72"/>
      <c r="C189" s="72"/>
      <c r="D189" s="72"/>
      <c r="E189" s="71"/>
      <c r="F189" s="72"/>
      <c r="G189" s="72"/>
      <c r="H189" s="72"/>
      <c r="I189" s="72"/>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row>
    <row r="190" spans="1:57" ht="20">
      <c r="A190" s="72"/>
      <c r="B190" s="72"/>
      <c r="C190" s="72"/>
      <c r="D190" s="72"/>
      <c r="E190" s="71"/>
      <c r="F190" s="72"/>
      <c r="G190" s="72"/>
      <c r="H190" s="72"/>
      <c r="I190" s="72"/>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row>
    <row r="191" spans="1:57" ht="20">
      <c r="A191" s="72"/>
      <c r="B191" s="72"/>
      <c r="C191" s="72"/>
      <c r="D191" s="72"/>
      <c r="E191" s="71"/>
      <c r="F191" s="72"/>
      <c r="G191" s="72"/>
      <c r="H191" s="72"/>
      <c r="I191" s="72"/>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row>
    <row r="192" spans="1:57" ht="20">
      <c r="A192" s="72"/>
      <c r="B192" s="72"/>
      <c r="C192" s="72"/>
      <c r="D192" s="72"/>
      <c r="E192" s="71"/>
      <c r="F192" s="72"/>
      <c r="G192" s="72"/>
      <c r="H192" s="72"/>
      <c r="I192" s="72"/>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row>
    <row r="193" spans="1:57" ht="20">
      <c r="A193" s="72"/>
      <c r="B193" s="72"/>
      <c r="C193" s="72"/>
      <c r="D193" s="72"/>
      <c r="E193" s="71"/>
      <c r="F193" s="72"/>
      <c r="G193" s="72"/>
      <c r="H193" s="72"/>
      <c r="I193" s="72"/>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row>
    <row r="194" spans="1:57" ht="20">
      <c r="A194" s="72"/>
      <c r="B194" s="72"/>
      <c r="C194" s="72"/>
      <c r="D194" s="72"/>
      <c r="E194" s="71"/>
      <c r="F194" s="72"/>
      <c r="G194" s="72"/>
      <c r="H194" s="72"/>
      <c r="I194" s="72"/>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row>
    <row r="195" spans="1:57" ht="20">
      <c r="A195" s="72"/>
      <c r="B195" s="72"/>
      <c r="C195" s="72"/>
      <c r="D195" s="72"/>
      <c r="E195" s="71"/>
      <c r="F195" s="72"/>
      <c r="G195" s="72"/>
      <c r="H195" s="72"/>
      <c r="I195" s="72"/>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row>
    <row r="196" spans="1:57" ht="20">
      <c r="A196" s="72"/>
      <c r="B196" s="72"/>
      <c r="C196" s="72"/>
      <c r="D196" s="72"/>
      <c r="E196" s="71"/>
      <c r="F196" s="72"/>
      <c r="G196" s="72"/>
      <c r="H196" s="72"/>
      <c r="I196" s="72"/>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row>
    <row r="197" spans="1:57" ht="20">
      <c r="A197" s="72"/>
      <c r="B197" s="72"/>
      <c r="C197" s="72"/>
      <c r="D197" s="72"/>
      <c r="E197" s="71"/>
      <c r="F197" s="72"/>
      <c r="G197" s="72"/>
      <c r="H197" s="72"/>
      <c r="I197" s="72"/>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row>
    <row r="198" spans="1:57" ht="20">
      <c r="A198" s="72"/>
      <c r="B198" s="72"/>
      <c r="C198" s="72"/>
      <c r="D198" s="72"/>
      <c r="E198" s="71"/>
      <c r="F198" s="72"/>
      <c r="G198" s="72"/>
      <c r="H198" s="72"/>
      <c r="I198" s="72"/>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row>
    <row r="199" spans="1:57" ht="20">
      <c r="A199" s="72"/>
      <c r="B199" s="72"/>
      <c r="C199" s="72"/>
      <c r="D199" s="72"/>
      <c r="E199" s="71"/>
      <c r="F199" s="72"/>
      <c r="G199" s="72"/>
      <c r="H199" s="72"/>
      <c r="I199" s="72"/>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row>
    <row r="200" spans="1:57" ht="20">
      <c r="A200" s="72"/>
      <c r="B200" s="72"/>
      <c r="C200" s="72"/>
      <c r="D200" s="72"/>
      <c r="E200" s="71"/>
      <c r="F200" s="72"/>
      <c r="G200" s="72"/>
      <c r="H200" s="72"/>
      <c r="I200" s="72"/>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row>
    <row r="201" spans="1:57" ht="20">
      <c r="A201" s="72"/>
      <c r="B201" s="72"/>
      <c r="C201" s="72"/>
      <c r="D201" s="72"/>
      <c r="E201" s="71"/>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row>
    <row r="202" spans="1:57" ht="20">
      <c r="A202" s="72"/>
      <c r="B202" s="72"/>
      <c r="C202" s="72"/>
      <c r="D202" s="72"/>
      <c r="E202" s="71"/>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row>
    <row r="203" spans="1:57" ht="20">
      <c r="A203" s="72"/>
      <c r="B203" s="72"/>
      <c r="C203" s="72"/>
      <c r="D203" s="72"/>
      <c r="E203" s="71"/>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row>
    <row r="204" spans="1:57" ht="20">
      <c r="A204" s="72"/>
      <c r="B204" s="72"/>
      <c r="C204" s="72"/>
      <c r="D204" s="72"/>
      <c r="E204" s="71"/>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row>
    <row r="205" spans="1:57" ht="20">
      <c r="A205" s="72"/>
      <c r="B205" s="72"/>
      <c r="C205" s="72"/>
      <c r="D205" s="72"/>
      <c r="E205" s="71"/>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row>
    <row r="206" spans="1:57" ht="20">
      <c r="A206" s="72"/>
      <c r="B206" s="72"/>
      <c r="C206" s="72"/>
      <c r="D206" s="72"/>
      <c r="E206" s="71"/>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row>
    <row r="207" spans="1:57" ht="20">
      <c r="A207" s="72"/>
      <c r="B207" s="72"/>
      <c r="C207" s="72"/>
      <c r="D207" s="72"/>
      <c r="E207" s="71"/>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row>
    <row r="208" spans="1:57" ht="20">
      <c r="A208" s="72"/>
      <c r="B208" s="72"/>
      <c r="C208" s="72"/>
      <c r="D208" s="72"/>
      <c r="E208" s="71"/>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row>
    <row r="209" spans="1:57" ht="20">
      <c r="A209" s="72"/>
      <c r="B209" s="72"/>
      <c r="C209" s="72"/>
      <c r="D209" s="72"/>
      <c r="E209" s="71"/>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row>
    <row r="210" spans="1:57" ht="20">
      <c r="A210" s="72"/>
      <c r="B210" s="72"/>
      <c r="C210" s="72"/>
      <c r="D210" s="72"/>
      <c r="E210" s="71"/>
      <c r="F210" s="72"/>
      <c r="G210" s="72"/>
      <c r="H210" s="72"/>
      <c r="I210" s="72"/>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row>
    <row r="211" spans="1:57" ht="20">
      <c r="A211" s="72"/>
      <c r="B211" s="72"/>
      <c r="C211" s="72"/>
      <c r="D211" s="72"/>
      <c r="E211" s="71"/>
      <c r="F211" s="72"/>
      <c r="G211" s="72"/>
      <c r="H211" s="72"/>
      <c r="I211" s="72"/>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row>
    <row r="212" spans="1:57" ht="20">
      <c r="A212" s="72"/>
      <c r="B212" s="72"/>
      <c r="C212" s="72"/>
      <c r="D212" s="72"/>
      <c r="E212" s="71"/>
      <c r="F212" s="72"/>
      <c r="G212" s="72"/>
      <c r="H212" s="72"/>
      <c r="I212" s="72"/>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row>
    <row r="213" spans="1:57" ht="20">
      <c r="A213" s="72"/>
      <c r="B213" s="72"/>
      <c r="C213" s="72"/>
      <c r="D213" s="72"/>
      <c r="E213" s="71"/>
      <c r="F213" s="72"/>
      <c r="G213" s="72"/>
      <c r="H213" s="72"/>
      <c r="I213" s="72"/>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row>
    <row r="214" spans="1:57" ht="20">
      <c r="A214" s="72"/>
      <c r="B214" s="72"/>
      <c r="C214" s="72"/>
      <c r="D214" s="72"/>
      <c r="E214" s="71"/>
      <c r="F214" s="72"/>
      <c r="G214" s="72"/>
      <c r="H214" s="72"/>
      <c r="I214" s="72"/>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row>
    <row r="215" spans="1:57" ht="20">
      <c r="A215" s="72"/>
      <c r="B215" s="72"/>
      <c r="C215" s="72"/>
      <c r="D215" s="72"/>
      <c r="E215" s="71"/>
      <c r="F215" s="72"/>
      <c r="G215" s="72"/>
      <c r="H215" s="72"/>
      <c r="I215" s="72"/>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row>
    <row r="216" spans="1:57" ht="20">
      <c r="A216" s="72"/>
      <c r="B216" s="72"/>
      <c r="C216" s="72"/>
      <c r="D216" s="72"/>
      <c r="E216" s="71"/>
      <c r="F216" s="72"/>
      <c r="G216" s="72"/>
      <c r="H216" s="72"/>
      <c r="I216" s="72"/>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row>
    <row r="217" spans="1:57" ht="20">
      <c r="A217" s="72"/>
      <c r="B217" s="72"/>
      <c r="C217" s="72"/>
      <c r="D217" s="72"/>
      <c r="E217" s="71"/>
      <c r="F217" s="72"/>
      <c r="G217" s="72"/>
      <c r="H217" s="72"/>
      <c r="I217" s="72"/>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row>
    <row r="218" spans="1:57" ht="20">
      <c r="A218" s="72"/>
      <c r="B218" s="72"/>
      <c r="C218" s="72"/>
      <c r="D218" s="72"/>
      <c r="E218" s="71"/>
      <c r="F218" s="72"/>
      <c r="G218" s="72"/>
      <c r="H218" s="72"/>
      <c r="I218" s="72"/>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row>
    <row r="219" spans="1:57" ht="20">
      <c r="A219" s="72"/>
      <c r="B219" s="72"/>
      <c r="C219" s="72"/>
      <c r="D219" s="72"/>
      <c r="E219" s="71"/>
      <c r="F219" s="72"/>
      <c r="G219" s="72"/>
      <c r="H219" s="72"/>
      <c r="I219" s="72"/>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row>
    <row r="220" spans="1:57" ht="20">
      <c r="A220" s="72"/>
      <c r="B220" s="72"/>
      <c r="C220" s="72"/>
      <c r="D220" s="72"/>
      <c r="E220" s="71"/>
      <c r="F220" s="72"/>
      <c r="G220" s="72"/>
      <c r="H220" s="72"/>
      <c r="I220" s="72"/>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row>
    <row r="221" spans="1:57" ht="20">
      <c r="A221" s="72"/>
      <c r="B221" s="72"/>
      <c r="C221" s="72"/>
      <c r="D221" s="72"/>
      <c r="E221" s="71"/>
      <c r="F221" s="72"/>
      <c r="G221" s="72"/>
      <c r="H221" s="72"/>
      <c r="I221" s="72"/>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row>
    <row r="222" spans="1:57" ht="20">
      <c r="A222" s="72"/>
      <c r="B222" s="72"/>
      <c r="C222" s="72"/>
      <c r="D222" s="72"/>
      <c r="E222" s="71"/>
      <c r="F222" s="72"/>
      <c r="G222" s="72"/>
      <c r="H222" s="72"/>
      <c r="I222" s="72"/>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row>
    <row r="223" spans="1:57" ht="20">
      <c r="A223" s="72"/>
      <c r="B223" s="72"/>
      <c r="C223" s="72"/>
      <c r="D223" s="72"/>
      <c r="E223" s="71"/>
      <c r="F223" s="72"/>
      <c r="G223" s="72"/>
      <c r="H223" s="72"/>
      <c r="I223" s="72"/>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row>
    <row r="224" spans="1:57" ht="20">
      <c r="A224" s="72"/>
      <c r="B224" s="72"/>
      <c r="C224" s="72"/>
      <c r="D224" s="72"/>
      <c r="E224" s="71"/>
      <c r="F224" s="72"/>
      <c r="G224" s="72"/>
      <c r="H224" s="72"/>
      <c r="I224" s="72"/>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row>
    <row r="225" spans="1:57" ht="20">
      <c r="A225" s="72"/>
      <c r="B225" s="72"/>
      <c r="C225" s="72"/>
      <c r="D225" s="72"/>
      <c r="E225" s="71"/>
      <c r="F225" s="72"/>
      <c r="G225" s="72"/>
      <c r="H225" s="72"/>
      <c r="I225" s="72"/>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row>
    <row r="226" spans="1:57" ht="20">
      <c r="A226" s="72"/>
      <c r="B226" s="72"/>
      <c r="C226" s="72"/>
      <c r="D226" s="72"/>
      <c r="E226" s="71"/>
      <c r="F226" s="72"/>
      <c r="G226" s="72"/>
      <c r="H226" s="72"/>
      <c r="I226" s="72"/>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row>
    <row r="227" spans="1:57" ht="20">
      <c r="A227" s="72"/>
      <c r="B227" s="72"/>
      <c r="C227" s="72"/>
      <c r="D227" s="72"/>
      <c r="E227" s="71"/>
      <c r="F227" s="72"/>
      <c r="G227" s="72"/>
      <c r="H227" s="72"/>
      <c r="I227" s="72"/>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row>
    <row r="228" spans="1:57" ht="20">
      <c r="A228" s="72"/>
      <c r="B228" s="72"/>
      <c r="C228" s="72"/>
      <c r="D228" s="72"/>
      <c r="E228" s="71"/>
      <c r="F228" s="72"/>
      <c r="G228" s="72"/>
      <c r="H228" s="72"/>
      <c r="I228" s="72"/>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row>
    <row r="229" spans="1:57" ht="20">
      <c r="A229" s="72"/>
      <c r="B229" s="72"/>
      <c r="C229" s="72"/>
      <c r="D229" s="72"/>
      <c r="E229" s="71"/>
      <c r="F229" s="72"/>
      <c r="G229" s="72"/>
      <c r="H229" s="72"/>
      <c r="I229" s="72"/>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row>
    <row r="230" spans="1:57" ht="20">
      <c r="A230" s="72"/>
      <c r="B230" s="72"/>
      <c r="C230" s="72"/>
      <c r="D230" s="72"/>
      <c r="E230" s="71"/>
      <c r="F230" s="72"/>
      <c r="G230" s="72"/>
      <c r="H230" s="72"/>
      <c r="I230" s="72"/>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row>
    <row r="231" spans="1:57" ht="20">
      <c r="A231" s="72"/>
      <c r="B231" s="72"/>
      <c r="C231" s="72"/>
      <c r="D231" s="72"/>
      <c r="E231" s="71"/>
      <c r="F231" s="72"/>
      <c r="G231" s="72"/>
      <c r="H231" s="72"/>
      <c r="I231" s="72"/>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row>
    <row r="232" spans="1:57" ht="20">
      <c r="A232" s="72"/>
      <c r="B232" s="72"/>
      <c r="C232" s="72"/>
      <c r="D232" s="72"/>
      <c r="E232" s="71"/>
      <c r="F232" s="72"/>
      <c r="G232" s="72"/>
      <c r="H232" s="72"/>
      <c r="I232" s="72"/>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row>
    <row r="233" spans="1:57" ht="20">
      <c r="A233" s="72"/>
      <c r="B233" s="72"/>
      <c r="C233" s="72"/>
      <c r="D233" s="72"/>
      <c r="E233" s="71"/>
      <c r="F233" s="72"/>
      <c r="G233" s="72"/>
      <c r="H233" s="72"/>
      <c r="I233" s="72"/>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row>
    <row r="234" spans="1:57" ht="20">
      <c r="A234" s="72"/>
      <c r="B234" s="72"/>
      <c r="C234" s="72"/>
      <c r="D234" s="72"/>
      <c r="E234" s="71"/>
      <c r="F234" s="72"/>
      <c r="G234" s="72"/>
      <c r="H234" s="72"/>
      <c r="I234" s="72"/>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row>
    <row r="235" spans="1:57" ht="20">
      <c r="A235" s="72"/>
      <c r="B235" s="72"/>
      <c r="C235" s="72"/>
      <c r="D235" s="72"/>
      <c r="E235" s="71"/>
      <c r="F235" s="72"/>
      <c r="G235" s="72"/>
      <c r="H235" s="72"/>
      <c r="I235" s="72"/>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row>
    <row r="236" spans="1:57" ht="20">
      <c r="A236" s="72"/>
      <c r="B236" s="72"/>
      <c r="C236" s="72"/>
      <c r="D236" s="72"/>
      <c r="E236" s="71"/>
      <c r="F236" s="72"/>
      <c r="G236" s="72"/>
      <c r="H236" s="72"/>
      <c r="I236" s="72"/>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row>
    <row r="237" spans="1:57" ht="20">
      <c r="A237" s="72"/>
      <c r="B237" s="72"/>
      <c r="C237" s="72"/>
      <c r="D237" s="72"/>
      <c r="E237" s="71"/>
      <c r="F237" s="72"/>
      <c r="G237" s="72"/>
      <c r="H237" s="72"/>
      <c r="I237" s="72"/>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row>
    <row r="238" spans="1:57" ht="20">
      <c r="A238" s="72"/>
      <c r="B238" s="72"/>
      <c r="C238" s="72"/>
      <c r="D238" s="72"/>
      <c r="E238" s="71"/>
      <c r="F238" s="72"/>
      <c r="G238" s="72"/>
      <c r="H238" s="72"/>
      <c r="I238" s="72"/>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row>
    <row r="239" spans="1:57" ht="20">
      <c r="A239" s="72"/>
      <c r="B239" s="72"/>
      <c r="C239" s="72"/>
      <c r="D239" s="72"/>
      <c r="E239" s="71"/>
      <c r="F239" s="72"/>
      <c r="G239" s="72"/>
      <c r="H239" s="72"/>
      <c r="I239" s="72"/>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row>
    <row r="240" spans="1:57" ht="20">
      <c r="A240" s="72"/>
      <c r="B240" s="72"/>
      <c r="C240" s="72"/>
      <c r="D240" s="72"/>
      <c r="E240" s="71"/>
      <c r="F240" s="72"/>
      <c r="G240" s="72"/>
      <c r="H240" s="72"/>
      <c r="I240" s="72"/>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row>
    <row r="241" spans="1:57" ht="20">
      <c r="A241" s="72"/>
      <c r="B241" s="72"/>
      <c r="C241" s="72"/>
      <c r="D241" s="72"/>
      <c r="E241" s="71"/>
      <c r="F241" s="72"/>
      <c r="G241" s="72"/>
      <c r="H241" s="72"/>
      <c r="I241" s="72"/>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row>
    <row r="242" spans="1:57" ht="20">
      <c r="A242" s="72"/>
      <c r="B242" s="72"/>
      <c r="C242" s="72"/>
      <c r="D242" s="72"/>
      <c r="E242" s="71"/>
      <c r="F242" s="72"/>
      <c r="G242" s="72"/>
      <c r="H242" s="72"/>
      <c r="I242" s="72"/>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row>
    <row r="243" spans="1:57" ht="20">
      <c r="A243" s="72"/>
      <c r="B243" s="72"/>
      <c r="C243" s="72"/>
      <c r="D243" s="72"/>
      <c r="E243" s="71"/>
      <c r="F243" s="72"/>
      <c r="G243" s="72"/>
      <c r="H243" s="72"/>
      <c r="I243" s="72"/>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row>
    <row r="244" spans="1:57" ht="20">
      <c r="A244" s="72"/>
      <c r="B244" s="72"/>
      <c r="C244" s="72"/>
      <c r="D244" s="72"/>
      <c r="E244" s="71"/>
      <c r="F244" s="72"/>
      <c r="G244" s="72"/>
      <c r="H244" s="72"/>
      <c r="I244" s="72"/>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row>
    <row r="245" spans="1:57" ht="20">
      <c r="A245" s="72"/>
      <c r="B245" s="72"/>
      <c r="C245" s="72"/>
      <c r="D245" s="72"/>
      <c r="E245" s="71"/>
      <c r="F245" s="72"/>
      <c r="G245" s="72"/>
      <c r="H245" s="72"/>
      <c r="I245" s="72"/>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row>
    <row r="246" spans="1:57" ht="20">
      <c r="A246" s="72"/>
      <c r="B246" s="72"/>
      <c r="C246" s="72"/>
      <c r="D246" s="72"/>
      <c r="E246" s="71"/>
      <c r="F246" s="72"/>
      <c r="G246" s="72"/>
      <c r="H246" s="72"/>
      <c r="I246" s="72"/>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row>
    <row r="247" spans="1:57" ht="20">
      <c r="A247" s="72"/>
      <c r="B247" s="72"/>
      <c r="C247" s="72"/>
      <c r="D247" s="72"/>
      <c r="E247" s="71"/>
      <c r="F247" s="72"/>
      <c r="G247" s="72"/>
      <c r="H247" s="72"/>
      <c r="I247" s="72"/>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row>
    <row r="248" spans="1:57" ht="20">
      <c r="A248" s="72"/>
      <c r="B248" s="72"/>
      <c r="C248" s="72"/>
      <c r="D248" s="72"/>
      <c r="E248" s="71"/>
      <c r="F248" s="72"/>
      <c r="G248" s="72"/>
      <c r="H248" s="72"/>
      <c r="I248" s="72"/>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row>
    <row r="249" spans="1:57" ht="20">
      <c r="A249" s="72"/>
      <c r="B249" s="72"/>
      <c r="C249" s="72"/>
      <c r="D249" s="72"/>
      <c r="E249" s="71"/>
      <c r="F249" s="72"/>
      <c r="G249" s="72"/>
      <c r="H249" s="72"/>
      <c r="I249" s="72"/>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row>
    <row r="250" spans="1:57" ht="20">
      <c r="A250" s="72"/>
      <c r="B250" s="72"/>
      <c r="C250" s="72"/>
      <c r="D250" s="72"/>
      <c r="E250" s="71"/>
      <c r="F250" s="72"/>
      <c r="G250" s="72"/>
      <c r="H250" s="72"/>
      <c r="I250" s="72"/>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row>
    <row r="251" spans="1:57" ht="20">
      <c r="A251" s="72"/>
      <c r="B251" s="72"/>
      <c r="C251" s="72"/>
      <c r="D251" s="72"/>
      <c r="E251" s="71"/>
      <c r="F251" s="72"/>
      <c r="G251" s="72"/>
      <c r="H251" s="72"/>
      <c r="I251" s="72"/>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row>
    <row r="252" spans="1:57" ht="20">
      <c r="A252" s="72"/>
      <c r="B252" s="72"/>
      <c r="C252" s="72"/>
      <c r="D252" s="72"/>
      <c r="E252" s="71"/>
      <c r="F252" s="72"/>
      <c r="G252" s="72"/>
      <c r="H252" s="72"/>
      <c r="I252" s="72"/>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row>
    <row r="253" spans="1:57" ht="20">
      <c r="A253" s="72"/>
      <c r="B253" s="72"/>
      <c r="C253" s="72"/>
      <c r="D253" s="72"/>
      <c r="E253" s="71"/>
      <c r="F253" s="72"/>
      <c r="G253" s="72"/>
      <c r="H253" s="72"/>
      <c r="I253" s="72"/>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row>
    <row r="254" spans="1:57" ht="20">
      <c r="A254" s="72"/>
      <c r="B254" s="72"/>
      <c r="C254" s="72"/>
      <c r="D254" s="72"/>
      <c r="E254" s="71"/>
      <c r="F254" s="72"/>
      <c r="G254" s="72"/>
      <c r="H254" s="72"/>
      <c r="I254" s="72"/>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row>
    <row r="255" spans="1:57" ht="20">
      <c r="A255" s="72"/>
      <c r="B255" s="72"/>
      <c r="C255" s="72"/>
      <c r="D255" s="72"/>
      <c r="E255" s="71"/>
      <c r="F255" s="72"/>
      <c r="G255" s="72"/>
      <c r="H255" s="72"/>
      <c r="I255" s="72"/>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row>
    <row r="256" spans="1:57" ht="20">
      <c r="A256" s="72"/>
      <c r="B256" s="72"/>
      <c r="C256" s="72"/>
      <c r="D256" s="72"/>
      <c r="E256" s="71"/>
      <c r="F256" s="72"/>
      <c r="G256" s="72"/>
      <c r="H256" s="72"/>
      <c r="I256" s="72"/>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row>
    <row r="257" spans="1:57" ht="20">
      <c r="A257" s="72"/>
      <c r="B257" s="72"/>
      <c r="C257" s="72"/>
      <c r="D257" s="72"/>
      <c r="E257" s="71"/>
      <c r="F257" s="72"/>
      <c r="G257" s="72"/>
      <c r="H257" s="72"/>
      <c r="I257" s="72"/>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row>
    <row r="258" spans="1:57" ht="20">
      <c r="A258" s="72"/>
      <c r="B258" s="72"/>
      <c r="C258" s="72"/>
      <c r="D258" s="72"/>
      <c r="E258" s="71"/>
      <c r="F258" s="72"/>
      <c r="G258" s="72"/>
      <c r="H258" s="72"/>
      <c r="I258" s="72"/>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row>
    <row r="259" spans="1:57" ht="20">
      <c r="A259" s="72"/>
      <c r="B259" s="72"/>
      <c r="C259" s="72"/>
      <c r="D259" s="72"/>
      <c r="E259" s="71"/>
      <c r="F259" s="72"/>
      <c r="G259" s="72"/>
      <c r="H259" s="72"/>
      <c r="I259" s="72"/>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row>
    <row r="260" spans="1:57" ht="20">
      <c r="A260" s="72"/>
      <c r="B260" s="72"/>
      <c r="C260" s="72"/>
      <c r="D260" s="72"/>
      <c r="E260" s="71"/>
      <c r="F260" s="72"/>
      <c r="G260" s="72"/>
      <c r="H260" s="72"/>
      <c r="I260" s="72"/>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row>
    <row r="261" spans="1:57" ht="20">
      <c r="A261" s="72"/>
      <c r="B261" s="72"/>
      <c r="C261" s="72"/>
      <c r="D261" s="72"/>
      <c r="E261" s="71"/>
      <c r="F261" s="72"/>
      <c r="G261" s="72"/>
      <c r="H261" s="72"/>
      <c r="I261" s="72"/>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row>
    <row r="262" spans="1:57" ht="20">
      <c r="A262" s="72"/>
      <c r="B262" s="72"/>
      <c r="C262" s="72"/>
      <c r="D262" s="72"/>
      <c r="E262" s="71"/>
      <c r="F262" s="72"/>
      <c r="G262" s="72"/>
      <c r="H262" s="72"/>
      <c r="I262" s="72"/>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row>
    <row r="263" spans="1:57" ht="20">
      <c r="A263" s="72"/>
      <c r="B263" s="72"/>
      <c r="C263" s="72"/>
      <c r="D263" s="72"/>
      <c r="E263" s="71"/>
      <c r="F263" s="72"/>
      <c r="G263" s="72"/>
      <c r="H263" s="72"/>
      <c r="I263" s="72"/>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row>
    <row r="264" spans="1:57" ht="20">
      <c r="A264" s="72"/>
      <c r="B264" s="72"/>
      <c r="C264" s="72"/>
      <c r="D264" s="72"/>
      <c r="E264" s="71"/>
      <c r="F264" s="72"/>
      <c r="G264" s="72"/>
      <c r="H264" s="72"/>
      <c r="I264" s="72"/>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row>
    <row r="265" spans="1:57" ht="20">
      <c r="A265" s="72"/>
      <c r="B265" s="72"/>
      <c r="C265" s="72"/>
      <c r="D265" s="72"/>
      <c r="E265" s="71"/>
      <c r="F265" s="72"/>
      <c r="G265" s="72"/>
      <c r="H265" s="72"/>
      <c r="I265" s="72"/>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row>
    <row r="266" spans="1:57" ht="20">
      <c r="A266" s="72"/>
      <c r="B266" s="72"/>
      <c r="C266" s="72"/>
      <c r="D266" s="72"/>
      <c r="E266" s="71"/>
      <c r="F266" s="72"/>
      <c r="G266" s="72"/>
      <c r="H266" s="72"/>
      <c r="I266" s="72"/>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row>
    <row r="267" spans="1:57" ht="20">
      <c r="A267" s="72"/>
      <c r="B267" s="72"/>
      <c r="C267" s="72"/>
      <c r="D267" s="72"/>
      <c r="E267" s="71"/>
      <c r="F267" s="72"/>
      <c r="G267" s="72"/>
      <c r="H267" s="72"/>
      <c r="I267" s="72"/>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row>
    <row r="268" spans="1:57" ht="20">
      <c r="A268" s="72"/>
      <c r="B268" s="72"/>
      <c r="C268" s="72"/>
      <c r="D268" s="72"/>
      <c r="E268" s="71"/>
      <c r="F268" s="72"/>
      <c r="G268" s="72"/>
      <c r="H268" s="72"/>
      <c r="I268" s="72"/>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row>
    <row r="269" spans="1:57" ht="20">
      <c r="A269" s="72"/>
      <c r="B269" s="72"/>
      <c r="C269" s="72"/>
      <c r="D269" s="72"/>
      <c r="E269" s="71"/>
      <c r="F269" s="72"/>
      <c r="G269" s="72"/>
      <c r="H269" s="72"/>
      <c r="I269" s="72"/>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row>
    <row r="270" spans="1:57" ht="20">
      <c r="A270" s="72"/>
      <c r="B270" s="72"/>
      <c r="C270" s="72"/>
      <c r="D270" s="72"/>
      <c r="E270" s="71"/>
      <c r="F270" s="72"/>
      <c r="G270" s="72"/>
      <c r="H270" s="72"/>
      <c r="I270" s="72"/>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row>
    <row r="271" spans="1:57" ht="20">
      <c r="A271" s="72"/>
      <c r="B271" s="72"/>
      <c r="C271" s="72"/>
      <c r="D271" s="72"/>
      <c r="E271" s="71"/>
      <c r="F271" s="72"/>
      <c r="G271" s="72"/>
      <c r="H271" s="72"/>
      <c r="I271" s="72"/>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row>
    <row r="272" spans="1:57" ht="20">
      <c r="A272" s="72"/>
      <c r="B272" s="72"/>
      <c r="C272" s="72"/>
      <c r="D272" s="72"/>
      <c r="E272" s="71"/>
      <c r="F272" s="72"/>
      <c r="G272" s="72"/>
      <c r="H272" s="72"/>
      <c r="I272" s="72"/>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row>
    <row r="273" spans="1:57" ht="20">
      <c r="A273" s="72"/>
      <c r="B273" s="72"/>
      <c r="C273" s="72"/>
      <c r="D273" s="72"/>
      <c r="E273" s="71"/>
      <c r="F273" s="72"/>
      <c r="G273" s="72"/>
      <c r="H273" s="72"/>
      <c r="I273" s="72"/>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row>
    <row r="274" spans="1:57" ht="20">
      <c r="A274" s="72"/>
      <c r="B274" s="72"/>
      <c r="C274" s="72"/>
      <c r="D274" s="72"/>
      <c r="E274" s="71"/>
      <c r="F274" s="72"/>
      <c r="G274" s="72"/>
      <c r="H274" s="72"/>
      <c r="I274" s="72"/>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row>
    <row r="275" spans="1:57" ht="20">
      <c r="A275" s="72"/>
      <c r="B275" s="72"/>
      <c r="C275" s="72"/>
      <c r="D275" s="72"/>
      <c r="E275" s="71"/>
      <c r="F275" s="72"/>
      <c r="G275" s="72"/>
      <c r="H275" s="72"/>
      <c r="I275" s="72"/>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row>
    <row r="276" spans="1:57" ht="20">
      <c r="A276" s="72"/>
      <c r="B276" s="72"/>
      <c r="C276" s="72"/>
      <c r="D276" s="72"/>
      <c r="E276" s="71"/>
      <c r="F276" s="72"/>
      <c r="G276" s="72"/>
      <c r="H276" s="72"/>
      <c r="I276" s="72"/>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row>
    <row r="277" spans="1:57" ht="20">
      <c r="A277" s="72"/>
      <c r="B277" s="72"/>
      <c r="C277" s="72"/>
      <c r="D277" s="72"/>
      <c r="E277" s="71"/>
      <c r="F277" s="72"/>
      <c r="G277" s="72"/>
      <c r="H277" s="72"/>
      <c r="I277" s="72"/>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row>
    <row r="278" spans="1:57" ht="20">
      <c r="A278" s="72"/>
      <c r="B278" s="72"/>
      <c r="C278" s="72"/>
      <c r="D278" s="72"/>
      <c r="E278" s="71"/>
      <c r="F278" s="72"/>
      <c r="G278" s="72"/>
      <c r="H278" s="72"/>
      <c r="I278" s="72"/>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row>
    <row r="279" spans="1:57" ht="20">
      <c r="A279" s="72"/>
      <c r="B279" s="72"/>
      <c r="C279" s="72"/>
      <c r="D279" s="72"/>
      <c r="E279" s="71"/>
      <c r="F279" s="72"/>
      <c r="G279" s="72"/>
      <c r="H279" s="72"/>
      <c r="I279" s="72"/>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row>
    <row r="280" spans="1:57" ht="20">
      <c r="A280" s="72"/>
      <c r="B280" s="72"/>
      <c r="C280" s="72"/>
      <c r="D280" s="72"/>
      <c r="E280" s="71"/>
      <c r="F280" s="72"/>
      <c r="G280" s="72"/>
      <c r="H280" s="72"/>
      <c r="I280" s="72"/>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row>
    <row r="281" spans="1:57" ht="20">
      <c r="A281" s="72"/>
      <c r="B281" s="72"/>
      <c r="C281" s="72"/>
      <c r="D281" s="72"/>
      <c r="E281" s="71"/>
      <c r="F281" s="72"/>
      <c r="G281" s="72"/>
      <c r="H281" s="72"/>
      <c r="I281" s="72"/>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row>
    <row r="282" spans="1:57" ht="20">
      <c r="A282" s="72"/>
      <c r="B282" s="72"/>
      <c r="C282" s="72"/>
      <c r="D282" s="72"/>
      <c r="E282" s="71"/>
      <c r="F282" s="72"/>
      <c r="G282" s="72"/>
      <c r="H282" s="72"/>
      <c r="I282" s="72"/>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row>
    <row r="283" spans="1:57" ht="20">
      <c r="A283" s="72"/>
      <c r="B283" s="72"/>
      <c r="C283" s="72"/>
      <c r="D283" s="72"/>
      <c r="E283" s="71"/>
      <c r="F283" s="72"/>
      <c r="G283" s="72"/>
      <c r="H283" s="72"/>
      <c r="I283" s="72"/>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row>
    <row r="284" spans="1:57" ht="20">
      <c r="A284" s="72"/>
      <c r="B284" s="72"/>
      <c r="C284" s="72"/>
      <c r="D284" s="72"/>
      <c r="E284" s="71"/>
      <c r="F284" s="72"/>
      <c r="G284" s="72"/>
      <c r="H284" s="72"/>
      <c r="I284" s="72"/>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row>
    <row r="285" spans="1:57" ht="20">
      <c r="A285" s="72"/>
      <c r="B285" s="72"/>
      <c r="C285" s="72"/>
      <c r="D285" s="72"/>
      <c r="E285" s="71"/>
      <c r="F285" s="72"/>
      <c r="G285" s="72"/>
      <c r="H285" s="72"/>
      <c r="I285" s="72"/>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row>
    <row r="286" spans="1:57" ht="20">
      <c r="A286" s="72"/>
      <c r="B286" s="72"/>
      <c r="C286" s="72"/>
      <c r="D286" s="72"/>
      <c r="E286" s="71"/>
      <c r="F286" s="72"/>
      <c r="G286" s="72"/>
      <c r="H286" s="72"/>
      <c r="I286" s="72"/>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row>
    <row r="287" spans="1:57" ht="20">
      <c r="A287" s="72"/>
      <c r="B287" s="72"/>
      <c r="C287" s="72"/>
      <c r="D287" s="72"/>
      <c r="E287" s="71"/>
      <c r="F287" s="72"/>
      <c r="G287" s="72"/>
      <c r="H287" s="72"/>
      <c r="I287" s="72"/>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row>
    <row r="288" spans="1:57" ht="20">
      <c r="A288" s="72"/>
      <c r="B288" s="72"/>
      <c r="C288" s="72"/>
      <c r="D288" s="72"/>
      <c r="E288" s="71"/>
      <c r="F288" s="72"/>
      <c r="G288" s="72"/>
      <c r="H288" s="72"/>
      <c r="I288" s="72"/>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row>
    <row r="289" spans="1:57" ht="20">
      <c r="A289" s="72"/>
      <c r="B289" s="72"/>
      <c r="C289" s="72"/>
      <c r="D289" s="72"/>
      <c r="E289" s="71"/>
      <c r="F289" s="72"/>
      <c r="G289" s="72"/>
      <c r="H289" s="72"/>
      <c r="I289" s="72"/>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row>
    <row r="290" spans="1:57" ht="20">
      <c r="A290" s="72"/>
      <c r="B290" s="72"/>
      <c r="C290" s="72"/>
      <c r="D290" s="72"/>
      <c r="E290" s="71"/>
      <c r="F290" s="72"/>
      <c r="G290" s="72"/>
      <c r="H290" s="72"/>
      <c r="I290" s="72"/>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row>
    <row r="291" spans="1:57" ht="20">
      <c r="A291" s="72"/>
      <c r="B291" s="72"/>
      <c r="C291" s="72"/>
      <c r="D291" s="72"/>
      <c r="E291" s="71"/>
      <c r="F291" s="72"/>
      <c r="G291" s="72"/>
      <c r="H291" s="72"/>
      <c r="I291" s="72"/>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row>
    <row r="292" spans="1:57" ht="20">
      <c r="A292" s="72"/>
      <c r="B292" s="72"/>
      <c r="C292" s="72"/>
      <c r="D292" s="72"/>
      <c r="E292" s="71"/>
      <c r="F292" s="72"/>
      <c r="G292" s="72"/>
      <c r="H292" s="72"/>
      <c r="I292" s="72"/>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row>
    <row r="293" spans="1:57" ht="20">
      <c r="A293" s="72"/>
      <c r="B293" s="72"/>
      <c r="C293" s="72"/>
      <c r="D293" s="72"/>
      <c r="E293" s="71"/>
      <c r="F293" s="72"/>
      <c r="G293" s="72"/>
      <c r="H293" s="72"/>
      <c r="I293" s="72"/>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row>
    <row r="294" spans="1:57" ht="20">
      <c r="A294" s="72"/>
      <c r="B294" s="72"/>
      <c r="C294" s="72"/>
      <c r="D294" s="72"/>
      <c r="E294" s="71"/>
      <c r="F294" s="72"/>
      <c r="G294" s="72"/>
      <c r="H294" s="72"/>
      <c r="I294" s="72"/>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row>
    <row r="295" spans="1:57" ht="20">
      <c r="A295" s="72"/>
      <c r="B295" s="72"/>
      <c r="C295" s="72"/>
      <c r="D295" s="72"/>
      <c r="E295" s="71"/>
      <c r="F295" s="72"/>
      <c r="G295" s="72"/>
      <c r="H295" s="72"/>
      <c r="I295" s="72"/>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row>
    <row r="296" spans="1:57" ht="20">
      <c r="A296" s="72"/>
      <c r="B296" s="72"/>
      <c r="C296" s="72"/>
      <c r="D296" s="72"/>
      <c r="E296" s="71"/>
      <c r="F296" s="72"/>
      <c r="G296" s="72"/>
      <c r="H296" s="72"/>
      <c r="I296" s="72"/>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row>
    <row r="297" spans="1:57" ht="20">
      <c r="A297" s="72"/>
      <c r="B297" s="72"/>
      <c r="C297" s="72"/>
      <c r="D297" s="72"/>
      <c r="E297" s="71"/>
      <c r="F297" s="72"/>
      <c r="G297" s="72"/>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row>
    <row r="298" spans="1:57" ht="20">
      <c r="A298" s="72"/>
      <c r="B298" s="72"/>
      <c r="C298" s="72"/>
      <c r="D298" s="72"/>
      <c r="E298" s="71"/>
      <c r="F298" s="72"/>
      <c r="G298" s="72"/>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row>
    <row r="299" spans="1:57" ht="20">
      <c r="A299" s="72"/>
      <c r="B299" s="72"/>
      <c r="C299" s="72"/>
      <c r="D299" s="72"/>
      <c r="E299" s="71"/>
      <c r="F299" s="72"/>
      <c r="G299" s="72"/>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row>
    <row r="300" spans="1:57" ht="20">
      <c r="A300" s="72"/>
      <c r="B300" s="72"/>
      <c r="C300" s="72"/>
      <c r="D300" s="72"/>
      <c r="E300" s="71"/>
      <c r="F300" s="72"/>
      <c r="G300" s="72"/>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row>
    <row r="301" spans="1:57" ht="20">
      <c r="A301" s="72"/>
      <c r="B301" s="72"/>
      <c r="C301" s="72"/>
      <c r="D301" s="72"/>
      <c r="E301" s="71"/>
      <c r="F301" s="72"/>
      <c r="G301" s="72"/>
      <c r="H301" s="72"/>
      <c r="I301" s="72"/>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row>
    <row r="302" spans="1:57" ht="20">
      <c r="A302" s="72"/>
      <c r="B302" s="72"/>
      <c r="C302" s="72"/>
      <c r="D302" s="72"/>
      <c r="E302" s="71"/>
      <c r="F302" s="72"/>
      <c r="G302" s="72"/>
      <c r="H302" s="72"/>
      <c r="I302" s="72"/>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row>
    <row r="303" spans="1:57" ht="20">
      <c r="A303" s="72"/>
      <c r="B303" s="72"/>
      <c r="C303" s="72"/>
      <c r="D303" s="72"/>
      <c r="E303" s="71"/>
      <c r="F303" s="72"/>
      <c r="G303" s="72"/>
      <c r="H303" s="72"/>
      <c r="I303" s="72"/>
      <c r="J303" s="72"/>
      <c r="K303" s="72"/>
      <c r="L303" s="72"/>
      <c r="M303" s="72"/>
      <c r="N303" s="72"/>
      <c r="O303" s="72"/>
      <c r="P303" s="72"/>
      <c r="Q303" s="72"/>
      <c r="R303" s="72"/>
      <c r="S303" s="72"/>
      <c r="T303" s="72"/>
      <c r="U303" s="72"/>
      <c r="V303" s="72"/>
      <c r="W303" s="72"/>
      <c r="X303" s="72"/>
      <c r="Y303" s="72"/>
      <c r="Z303" s="72"/>
      <c r="AA303" s="72"/>
      <c r="AB303" s="72"/>
      <c r="AC303" s="72"/>
      <c r="AD303" s="72"/>
      <c r="AE303" s="72"/>
      <c r="AF303" s="72"/>
      <c r="AG303" s="72"/>
      <c r="AH303" s="72"/>
      <c r="AI303" s="72"/>
      <c r="AJ303" s="72"/>
      <c r="AK303" s="72"/>
      <c r="AL303" s="72"/>
      <c r="AM303" s="72"/>
      <c r="AN303" s="72"/>
      <c r="AO303" s="72"/>
      <c r="AP303" s="72"/>
      <c r="AQ303" s="72"/>
      <c r="AR303" s="72"/>
      <c r="AS303" s="72"/>
      <c r="AT303" s="72"/>
      <c r="AU303" s="72"/>
      <c r="AV303" s="72"/>
      <c r="AW303" s="72"/>
      <c r="AX303" s="72"/>
      <c r="AY303" s="72"/>
      <c r="AZ303" s="72"/>
      <c r="BA303" s="72"/>
      <c r="BB303" s="72"/>
      <c r="BC303" s="72"/>
      <c r="BD303" s="72"/>
      <c r="BE303" s="72"/>
    </row>
    <row r="304" spans="1:57" ht="20">
      <c r="A304" s="72"/>
      <c r="B304" s="72"/>
      <c r="C304" s="72"/>
      <c r="D304" s="72"/>
      <c r="E304" s="71"/>
      <c r="F304" s="72"/>
      <c r="G304" s="72"/>
      <c r="H304" s="72"/>
      <c r="I304" s="72"/>
      <c r="J304" s="72"/>
      <c r="K304" s="72"/>
      <c r="L304" s="72"/>
      <c r="M304" s="72"/>
      <c r="N304" s="72"/>
      <c r="O304" s="72"/>
      <c r="P304" s="72"/>
      <c r="Q304" s="72"/>
      <c r="R304" s="72"/>
      <c r="S304" s="72"/>
      <c r="T304" s="72"/>
      <c r="U304" s="72"/>
      <c r="V304" s="72"/>
      <c r="W304" s="72"/>
      <c r="X304" s="72"/>
      <c r="Y304" s="72"/>
      <c r="Z304" s="72"/>
      <c r="AA304" s="72"/>
      <c r="AB304" s="72"/>
      <c r="AC304" s="72"/>
      <c r="AD304" s="72"/>
      <c r="AE304" s="72"/>
      <c r="AF304" s="72"/>
      <c r="AG304" s="72"/>
      <c r="AH304" s="72"/>
      <c r="AI304" s="72"/>
      <c r="AJ304" s="72"/>
      <c r="AK304" s="72"/>
      <c r="AL304" s="72"/>
      <c r="AM304" s="72"/>
      <c r="AN304" s="72"/>
      <c r="AO304" s="72"/>
      <c r="AP304" s="72"/>
      <c r="AQ304" s="72"/>
      <c r="AR304" s="72"/>
      <c r="AS304" s="72"/>
      <c r="AT304" s="72"/>
      <c r="AU304" s="72"/>
      <c r="AV304" s="72"/>
      <c r="AW304" s="72"/>
      <c r="AX304" s="72"/>
      <c r="AY304" s="72"/>
      <c r="AZ304" s="72"/>
      <c r="BA304" s="72"/>
      <c r="BB304" s="72"/>
      <c r="BC304" s="72"/>
      <c r="BD304" s="72"/>
      <c r="BE304" s="72"/>
    </row>
    <row r="305" spans="1:57" ht="20">
      <c r="A305" s="72"/>
      <c r="B305" s="72"/>
      <c r="C305" s="72"/>
      <c r="D305" s="72"/>
      <c r="E305" s="71"/>
      <c r="F305" s="72"/>
      <c r="G305" s="72"/>
      <c r="H305" s="72"/>
      <c r="I305" s="72"/>
      <c r="J305" s="72"/>
      <c r="K305" s="72"/>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72"/>
      <c r="AR305" s="72"/>
      <c r="AS305" s="72"/>
      <c r="AT305" s="72"/>
      <c r="AU305" s="72"/>
      <c r="AV305" s="72"/>
      <c r="AW305" s="72"/>
      <c r="AX305" s="72"/>
      <c r="AY305" s="72"/>
      <c r="AZ305" s="72"/>
      <c r="BA305" s="72"/>
      <c r="BB305" s="72"/>
      <c r="BC305" s="72"/>
      <c r="BD305" s="72"/>
      <c r="BE305" s="72"/>
    </row>
    <row r="306" spans="1:57" ht="20">
      <c r="A306" s="72"/>
      <c r="B306" s="72"/>
      <c r="C306" s="72"/>
      <c r="D306" s="72"/>
      <c r="E306" s="71"/>
      <c r="F306" s="72"/>
      <c r="G306" s="72"/>
      <c r="H306" s="72"/>
      <c r="I306" s="72"/>
      <c r="J306" s="72"/>
      <c r="K306" s="72"/>
      <c r="L306" s="72"/>
      <c r="M306" s="72"/>
      <c r="N306" s="72"/>
      <c r="O306" s="72"/>
      <c r="P306" s="72"/>
      <c r="Q306" s="72"/>
      <c r="R306" s="72"/>
      <c r="S306" s="72"/>
      <c r="T306" s="72"/>
      <c r="U306" s="72"/>
      <c r="V306" s="72"/>
      <c r="W306" s="72"/>
      <c r="X306" s="72"/>
      <c r="Y306" s="72"/>
      <c r="Z306" s="72"/>
      <c r="AA306" s="72"/>
      <c r="AB306" s="72"/>
      <c r="AC306" s="72"/>
      <c r="AD306" s="72"/>
      <c r="AE306" s="72"/>
      <c r="AF306" s="72"/>
      <c r="AG306" s="72"/>
      <c r="AH306" s="72"/>
      <c r="AI306" s="72"/>
      <c r="AJ306" s="72"/>
      <c r="AK306" s="72"/>
      <c r="AL306" s="72"/>
      <c r="AM306" s="72"/>
      <c r="AN306" s="72"/>
      <c r="AO306" s="72"/>
      <c r="AP306" s="72"/>
      <c r="AQ306" s="72"/>
      <c r="AR306" s="72"/>
      <c r="AS306" s="72"/>
      <c r="AT306" s="72"/>
      <c r="AU306" s="72"/>
      <c r="AV306" s="72"/>
      <c r="AW306" s="72"/>
      <c r="AX306" s="72"/>
      <c r="AY306" s="72"/>
      <c r="AZ306" s="72"/>
      <c r="BA306" s="72"/>
      <c r="BB306" s="72"/>
      <c r="BC306" s="72"/>
      <c r="BD306" s="72"/>
      <c r="BE306" s="72"/>
    </row>
    <row r="307" spans="1:57" ht="20">
      <c r="A307" s="72"/>
      <c r="B307" s="72"/>
      <c r="C307" s="72"/>
      <c r="D307" s="72"/>
      <c r="E307" s="71"/>
      <c r="F307" s="72"/>
      <c r="G307" s="72"/>
      <c r="H307" s="72"/>
      <c r="I307" s="72"/>
      <c r="J307" s="72"/>
      <c r="K307" s="72"/>
      <c r="L307" s="72"/>
      <c r="M307" s="72"/>
      <c r="N307" s="72"/>
      <c r="O307" s="72"/>
      <c r="P307" s="72"/>
      <c r="Q307" s="72"/>
      <c r="R307" s="72"/>
      <c r="S307" s="72"/>
      <c r="T307" s="72"/>
      <c r="U307" s="72"/>
      <c r="V307" s="72"/>
      <c r="W307" s="72"/>
      <c r="X307" s="72"/>
      <c r="Y307" s="72"/>
      <c r="Z307" s="72"/>
      <c r="AA307" s="72"/>
      <c r="AB307" s="72"/>
      <c r="AC307" s="72"/>
      <c r="AD307" s="72"/>
      <c r="AE307" s="72"/>
      <c r="AF307" s="72"/>
      <c r="AG307" s="72"/>
      <c r="AH307" s="72"/>
      <c r="AI307" s="72"/>
      <c r="AJ307" s="72"/>
      <c r="AK307" s="72"/>
      <c r="AL307" s="72"/>
      <c r="AM307" s="72"/>
      <c r="AN307" s="72"/>
      <c r="AO307" s="72"/>
      <c r="AP307" s="72"/>
      <c r="AQ307" s="72"/>
      <c r="AR307" s="72"/>
      <c r="AS307" s="72"/>
      <c r="AT307" s="72"/>
      <c r="AU307" s="72"/>
      <c r="AV307" s="72"/>
      <c r="AW307" s="72"/>
      <c r="AX307" s="72"/>
      <c r="AY307" s="72"/>
      <c r="AZ307" s="72"/>
      <c r="BA307" s="72"/>
      <c r="BB307" s="72"/>
      <c r="BC307" s="72"/>
      <c r="BD307" s="72"/>
      <c r="BE307" s="72"/>
    </row>
    <row r="308" spans="1:57" ht="20">
      <c r="A308" s="72"/>
      <c r="B308" s="72"/>
      <c r="C308" s="72"/>
      <c r="D308" s="72"/>
      <c r="E308" s="71"/>
      <c r="F308" s="72"/>
      <c r="G308" s="72"/>
      <c r="H308" s="72"/>
      <c r="I308" s="72"/>
      <c r="J308" s="72"/>
      <c r="K308" s="72"/>
      <c r="L308" s="72"/>
      <c r="M308" s="72"/>
      <c r="N308" s="72"/>
      <c r="O308" s="72"/>
      <c r="P308" s="72"/>
      <c r="Q308" s="72"/>
      <c r="R308" s="72"/>
      <c r="S308" s="72"/>
      <c r="T308" s="72"/>
      <c r="U308" s="72"/>
      <c r="V308" s="72"/>
      <c r="W308" s="72"/>
      <c r="X308" s="72"/>
      <c r="Y308" s="72"/>
      <c r="Z308" s="72"/>
      <c r="AA308" s="72"/>
      <c r="AB308" s="72"/>
      <c r="AC308" s="72"/>
      <c r="AD308" s="72"/>
      <c r="AE308" s="72"/>
      <c r="AF308" s="72"/>
      <c r="AG308" s="72"/>
      <c r="AH308" s="72"/>
      <c r="AI308" s="72"/>
      <c r="AJ308" s="72"/>
      <c r="AK308" s="72"/>
      <c r="AL308" s="72"/>
      <c r="AM308" s="72"/>
      <c r="AN308" s="72"/>
      <c r="AO308" s="72"/>
      <c r="AP308" s="72"/>
      <c r="AQ308" s="72"/>
      <c r="AR308" s="72"/>
      <c r="AS308" s="72"/>
      <c r="AT308" s="72"/>
      <c r="AU308" s="72"/>
      <c r="AV308" s="72"/>
      <c r="AW308" s="72"/>
      <c r="AX308" s="72"/>
      <c r="AY308" s="72"/>
      <c r="AZ308" s="72"/>
      <c r="BA308" s="72"/>
      <c r="BB308" s="72"/>
      <c r="BC308" s="72"/>
      <c r="BD308" s="72"/>
      <c r="BE308" s="72"/>
    </row>
    <row r="309" spans="1:57" ht="20">
      <c r="A309" s="72"/>
      <c r="B309" s="72"/>
      <c r="C309" s="72"/>
      <c r="D309" s="72"/>
      <c r="E309" s="71"/>
      <c r="F309" s="72"/>
      <c r="G309" s="72"/>
      <c r="H309" s="72"/>
      <c r="I309" s="72"/>
      <c r="J309" s="72"/>
      <c r="K309" s="72"/>
      <c r="L309" s="72"/>
      <c r="M309" s="72"/>
      <c r="N309" s="72"/>
      <c r="O309" s="72"/>
      <c r="P309" s="72"/>
      <c r="Q309" s="72"/>
      <c r="R309" s="72"/>
      <c r="S309" s="72"/>
      <c r="T309" s="72"/>
      <c r="U309" s="72"/>
      <c r="V309" s="72"/>
      <c r="W309" s="72"/>
      <c r="X309" s="72"/>
      <c r="Y309" s="72"/>
      <c r="Z309" s="72"/>
      <c r="AA309" s="72"/>
      <c r="AB309" s="72"/>
      <c r="AC309" s="72"/>
      <c r="AD309" s="72"/>
      <c r="AE309" s="72"/>
      <c r="AF309" s="72"/>
      <c r="AG309" s="72"/>
      <c r="AH309" s="72"/>
      <c r="AI309" s="72"/>
      <c r="AJ309" s="72"/>
      <c r="AK309" s="72"/>
      <c r="AL309" s="72"/>
      <c r="AM309" s="72"/>
      <c r="AN309" s="72"/>
      <c r="AO309" s="72"/>
      <c r="AP309" s="72"/>
      <c r="AQ309" s="72"/>
      <c r="AR309" s="72"/>
      <c r="AS309" s="72"/>
      <c r="AT309" s="72"/>
      <c r="AU309" s="72"/>
      <c r="AV309" s="72"/>
      <c r="AW309" s="72"/>
      <c r="AX309" s="72"/>
      <c r="AY309" s="72"/>
      <c r="AZ309" s="72"/>
      <c r="BA309" s="72"/>
      <c r="BB309" s="72"/>
      <c r="BC309" s="72"/>
      <c r="BD309" s="72"/>
      <c r="BE309" s="72"/>
    </row>
    <row r="310" spans="1:57" ht="20">
      <c r="A310" s="72"/>
      <c r="B310" s="72"/>
      <c r="C310" s="72"/>
      <c r="D310" s="72"/>
      <c r="E310" s="71"/>
      <c r="F310" s="72"/>
      <c r="G310" s="72"/>
      <c r="H310" s="72"/>
      <c r="I310" s="72"/>
      <c r="J310" s="72"/>
      <c r="K310" s="72"/>
      <c r="L310" s="72"/>
      <c r="M310" s="72"/>
      <c r="N310" s="72"/>
      <c r="O310" s="72"/>
      <c r="P310" s="72"/>
      <c r="Q310" s="72"/>
      <c r="R310" s="72"/>
      <c r="S310" s="72"/>
      <c r="T310" s="72"/>
      <c r="U310" s="72"/>
      <c r="V310" s="72"/>
      <c r="W310" s="72"/>
      <c r="X310" s="72"/>
      <c r="Y310" s="72"/>
      <c r="Z310" s="72"/>
      <c r="AA310" s="72"/>
      <c r="AB310" s="72"/>
      <c r="AC310" s="72"/>
      <c r="AD310" s="72"/>
      <c r="AE310" s="72"/>
      <c r="AF310" s="72"/>
      <c r="AG310" s="72"/>
      <c r="AH310" s="72"/>
      <c r="AI310" s="72"/>
      <c r="AJ310" s="72"/>
      <c r="AK310" s="72"/>
      <c r="AL310" s="72"/>
      <c r="AM310" s="72"/>
      <c r="AN310" s="72"/>
      <c r="AO310" s="72"/>
      <c r="AP310" s="72"/>
      <c r="AQ310" s="72"/>
      <c r="AR310" s="72"/>
      <c r="AS310" s="72"/>
      <c r="AT310" s="72"/>
      <c r="AU310" s="72"/>
      <c r="AV310" s="72"/>
      <c r="AW310" s="72"/>
      <c r="AX310" s="72"/>
      <c r="AY310" s="72"/>
      <c r="AZ310" s="72"/>
      <c r="BA310" s="72"/>
      <c r="BB310" s="72"/>
      <c r="BC310" s="72"/>
      <c r="BD310" s="72"/>
      <c r="BE310" s="72"/>
    </row>
    <row r="311" spans="1:57" ht="20">
      <c r="A311" s="72"/>
      <c r="B311" s="72"/>
      <c r="C311" s="72"/>
      <c r="D311" s="72"/>
      <c r="E311" s="71"/>
      <c r="F311" s="72"/>
      <c r="G311" s="72"/>
      <c r="H311" s="72"/>
      <c r="I311" s="72"/>
      <c r="J311" s="72"/>
      <c r="K311" s="72"/>
      <c r="L311" s="72"/>
      <c r="M311" s="72"/>
      <c r="N311" s="72"/>
      <c r="O311" s="72"/>
      <c r="P311" s="72"/>
      <c r="Q311" s="72"/>
      <c r="R311" s="72"/>
      <c r="S311" s="72"/>
      <c r="T311" s="72"/>
      <c r="U311" s="72"/>
      <c r="V311" s="72"/>
      <c r="W311" s="72"/>
      <c r="X311" s="72"/>
      <c r="Y311" s="72"/>
      <c r="Z311" s="72"/>
      <c r="AA311" s="72"/>
      <c r="AB311" s="72"/>
      <c r="AC311" s="72"/>
      <c r="AD311" s="72"/>
      <c r="AE311" s="72"/>
      <c r="AF311" s="72"/>
      <c r="AG311" s="72"/>
      <c r="AH311" s="72"/>
      <c r="AI311" s="72"/>
      <c r="AJ311" s="72"/>
      <c r="AK311" s="72"/>
      <c r="AL311" s="72"/>
      <c r="AM311" s="72"/>
      <c r="AN311" s="72"/>
      <c r="AO311" s="72"/>
      <c r="AP311" s="72"/>
      <c r="AQ311" s="72"/>
      <c r="AR311" s="72"/>
      <c r="AS311" s="72"/>
      <c r="AT311" s="72"/>
      <c r="AU311" s="72"/>
      <c r="AV311" s="72"/>
      <c r="AW311" s="72"/>
      <c r="AX311" s="72"/>
      <c r="AY311" s="72"/>
      <c r="AZ311" s="72"/>
      <c r="BA311" s="72"/>
      <c r="BB311" s="72"/>
      <c r="BC311" s="72"/>
      <c r="BD311" s="72"/>
      <c r="BE311" s="72"/>
    </row>
    <row r="312" spans="1:57" ht="20">
      <c r="A312" s="72"/>
      <c r="B312" s="72"/>
      <c r="C312" s="72"/>
      <c r="D312" s="72"/>
      <c r="E312" s="71"/>
      <c r="F312" s="72"/>
      <c r="G312" s="72"/>
      <c r="H312" s="72"/>
      <c r="I312" s="72"/>
      <c r="J312" s="72"/>
      <c r="K312" s="72"/>
      <c r="L312" s="72"/>
      <c r="M312" s="72"/>
      <c r="N312" s="72"/>
      <c r="O312" s="72"/>
      <c r="P312" s="72"/>
      <c r="Q312" s="72"/>
      <c r="R312" s="72"/>
      <c r="S312" s="72"/>
      <c r="T312" s="72"/>
      <c r="U312" s="72"/>
      <c r="V312" s="72"/>
      <c r="W312" s="72"/>
      <c r="X312" s="72"/>
      <c r="Y312" s="72"/>
      <c r="Z312" s="72"/>
      <c r="AA312" s="72"/>
      <c r="AB312" s="72"/>
      <c r="AC312" s="72"/>
      <c r="AD312" s="72"/>
      <c r="AE312" s="72"/>
      <c r="AF312" s="72"/>
      <c r="AG312" s="72"/>
      <c r="AH312" s="72"/>
      <c r="AI312" s="72"/>
      <c r="AJ312" s="72"/>
      <c r="AK312" s="72"/>
      <c r="AL312" s="72"/>
      <c r="AM312" s="72"/>
      <c r="AN312" s="72"/>
      <c r="AO312" s="72"/>
      <c r="AP312" s="72"/>
      <c r="AQ312" s="72"/>
      <c r="AR312" s="72"/>
      <c r="AS312" s="72"/>
      <c r="AT312" s="72"/>
      <c r="AU312" s="72"/>
      <c r="AV312" s="72"/>
      <c r="AW312" s="72"/>
      <c r="AX312" s="72"/>
      <c r="AY312" s="72"/>
      <c r="AZ312" s="72"/>
      <c r="BA312" s="72"/>
      <c r="BB312" s="72"/>
      <c r="BC312" s="72"/>
      <c r="BD312" s="72"/>
      <c r="BE312" s="72"/>
    </row>
    <row r="313" spans="1:57" ht="20">
      <c r="A313" s="72"/>
      <c r="B313" s="72"/>
      <c r="C313" s="72"/>
      <c r="D313" s="72"/>
      <c r="E313" s="71"/>
      <c r="F313" s="72"/>
      <c r="G313" s="72"/>
      <c r="H313" s="72"/>
      <c r="I313" s="72"/>
      <c r="J313" s="72"/>
      <c r="K313" s="72"/>
      <c r="L313" s="72"/>
      <c r="M313" s="72"/>
      <c r="N313" s="72"/>
      <c r="O313" s="72"/>
      <c r="P313" s="72"/>
      <c r="Q313" s="72"/>
      <c r="R313" s="72"/>
      <c r="S313" s="72"/>
      <c r="T313" s="72"/>
      <c r="U313" s="72"/>
      <c r="V313" s="72"/>
      <c r="W313" s="72"/>
      <c r="X313" s="72"/>
      <c r="Y313" s="72"/>
      <c r="Z313" s="72"/>
      <c r="AA313" s="72"/>
      <c r="AB313" s="72"/>
      <c r="AC313" s="72"/>
      <c r="AD313" s="72"/>
      <c r="AE313" s="72"/>
      <c r="AF313" s="72"/>
      <c r="AG313" s="72"/>
      <c r="AH313" s="72"/>
      <c r="AI313" s="72"/>
      <c r="AJ313" s="72"/>
      <c r="AK313" s="72"/>
      <c r="AL313" s="72"/>
      <c r="AM313" s="72"/>
      <c r="AN313" s="72"/>
      <c r="AO313" s="72"/>
      <c r="AP313" s="72"/>
      <c r="AQ313" s="72"/>
      <c r="AR313" s="72"/>
      <c r="AS313" s="72"/>
      <c r="AT313" s="72"/>
      <c r="AU313" s="72"/>
      <c r="AV313" s="72"/>
      <c r="AW313" s="72"/>
      <c r="AX313" s="72"/>
      <c r="AY313" s="72"/>
      <c r="AZ313" s="72"/>
      <c r="BA313" s="72"/>
      <c r="BB313" s="72"/>
      <c r="BC313" s="72"/>
      <c r="BD313" s="72"/>
      <c r="BE313" s="72"/>
    </row>
    <row r="314" spans="1:57" ht="20">
      <c r="A314" s="72"/>
      <c r="B314" s="72"/>
      <c r="C314" s="72"/>
      <c r="D314" s="72"/>
      <c r="E314" s="71"/>
      <c r="F314" s="72"/>
      <c r="G314" s="72"/>
      <c r="H314" s="72"/>
      <c r="I314" s="72"/>
      <c r="J314" s="72"/>
      <c r="K314" s="72"/>
      <c r="L314" s="72"/>
      <c r="M314" s="72"/>
      <c r="N314" s="72"/>
      <c r="O314" s="72"/>
      <c r="P314" s="72"/>
      <c r="Q314" s="72"/>
      <c r="R314" s="72"/>
      <c r="S314" s="72"/>
      <c r="T314" s="72"/>
      <c r="U314" s="72"/>
      <c r="V314" s="72"/>
      <c r="W314" s="72"/>
      <c r="X314" s="72"/>
      <c r="Y314" s="72"/>
      <c r="Z314" s="72"/>
      <c r="AA314" s="72"/>
      <c r="AB314" s="72"/>
      <c r="AC314" s="72"/>
      <c r="AD314" s="72"/>
      <c r="AE314" s="72"/>
      <c r="AF314" s="72"/>
      <c r="AG314" s="72"/>
      <c r="AH314" s="72"/>
      <c r="AI314" s="72"/>
      <c r="AJ314" s="72"/>
      <c r="AK314" s="72"/>
      <c r="AL314" s="72"/>
      <c r="AM314" s="72"/>
      <c r="AN314" s="72"/>
      <c r="AO314" s="72"/>
      <c r="AP314" s="72"/>
      <c r="AQ314" s="72"/>
      <c r="AR314" s="72"/>
      <c r="AS314" s="72"/>
      <c r="AT314" s="72"/>
      <c r="AU314" s="72"/>
      <c r="AV314" s="72"/>
      <c r="AW314" s="72"/>
      <c r="AX314" s="72"/>
      <c r="AY314" s="72"/>
      <c r="AZ314" s="72"/>
      <c r="BA314" s="72"/>
      <c r="BB314" s="72"/>
      <c r="BC314" s="72"/>
      <c r="BD314" s="72"/>
      <c r="BE314" s="72"/>
    </row>
    <row r="315" spans="1:57" ht="20">
      <c r="A315" s="72"/>
      <c r="B315" s="72"/>
      <c r="C315" s="72"/>
      <c r="D315" s="72"/>
      <c r="E315" s="71"/>
      <c r="F315" s="72"/>
      <c r="G315" s="72"/>
      <c r="H315" s="72"/>
      <c r="I315" s="72"/>
      <c r="J315" s="72"/>
      <c r="K315" s="72"/>
      <c r="L315" s="72"/>
      <c r="M315" s="72"/>
      <c r="N315" s="72"/>
      <c r="O315" s="72"/>
      <c r="P315" s="72"/>
      <c r="Q315" s="72"/>
      <c r="R315" s="72"/>
      <c r="S315" s="72"/>
      <c r="T315" s="72"/>
      <c r="U315" s="72"/>
      <c r="V315" s="72"/>
      <c r="W315" s="72"/>
      <c r="X315" s="72"/>
      <c r="Y315" s="72"/>
      <c r="Z315" s="72"/>
      <c r="AA315" s="72"/>
      <c r="AB315" s="72"/>
      <c r="AC315" s="72"/>
      <c r="AD315" s="72"/>
      <c r="AE315" s="72"/>
      <c r="AF315" s="72"/>
      <c r="AG315" s="72"/>
      <c r="AH315" s="72"/>
      <c r="AI315" s="72"/>
      <c r="AJ315" s="72"/>
      <c r="AK315" s="72"/>
      <c r="AL315" s="72"/>
      <c r="AM315" s="72"/>
      <c r="AN315" s="72"/>
      <c r="AO315" s="72"/>
      <c r="AP315" s="72"/>
      <c r="AQ315" s="72"/>
      <c r="AR315" s="72"/>
      <c r="AS315" s="72"/>
      <c r="AT315" s="72"/>
      <c r="AU315" s="72"/>
      <c r="AV315" s="72"/>
      <c r="AW315" s="72"/>
      <c r="AX315" s="72"/>
      <c r="AY315" s="72"/>
      <c r="AZ315" s="72"/>
      <c r="BA315" s="72"/>
      <c r="BB315" s="72"/>
      <c r="BC315" s="72"/>
      <c r="BD315" s="72"/>
      <c r="BE315" s="72"/>
    </row>
    <row r="316" spans="1:57" ht="20">
      <c r="A316" s="72"/>
      <c r="B316" s="72"/>
      <c r="C316" s="72"/>
      <c r="D316" s="72"/>
      <c r="E316" s="71"/>
      <c r="F316" s="72"/>
      <c r="G316" s="72"/>
      <c r="H316" s="72"/>
      <c r="I316" s="72"/>
      <c r="J316" s="72"/>
      <c r="K316" s="72"/>
      <c r="L316" s="72"/>
      <c r="M316" s="72"/>
      <c r="N316" s="72"/>
      <c r="O316" s="72"/>
      <c r="P316" s="72"/>
      <c r="Q316" s="72"/>
      <c r="R316" s="72"/>
      <c r="S316" s="72"/>
      <c r="T316" s="72"/>
      <c r="U316" s="72"/>
      <c r="V316" s="72"/>
      <c r="W316" s="72"/>
      <c r="X316" s="72"/>
      <c r="Y316" s="72"/>
      <c r="Z316" s="72"/>
      <c r="AA316" s="72"/>
      <c r="AB316" s="72"/>
      <c r="AC316" s="72"/>
      <c r="AD316" s="72"/>
      <c r="AE316" s="72"/>
      <c r="AF316" s="72"/>
      <c r="AG316" s="72"/>
      <c r="AH316" s="72"/>
      <c r="AI316" s="72"/>
      <c r="AJ316" s="72"/>
      <c r="AK316" s="72"/>
      <c r="AL316" s="72"/>
      <c r="AM316" s="72"/>
      <c r="AN316" s="72"/>
      <c r="AO316" s="72"/>
      <c r="AP316" s="72"/>
      <c r="AQ316" s="72"/>
      <c r="AR316" s="72"/>
      <c r="AS316" s="72"/>
      <c r="AT316" s="72"/>
      <c r="AU316" s="72"/>
      <c r="AV316" s="72"/>
      <c r="AW316" s="72"/>
      <c r="AX316" s="72"/>
      <c r="AY316" s="72"/>
      <c r="AZ316" s="72"/>
      <c r="BA316" s="72"/>
      <c r="BB316" s="72"/>
      <c r="BC316" s="72"/>
      <c r="BD316" s="72"/>
      <c r="BE316" s="72"/>
    </row>
    <row r="317" spans="1:57" ht="20">
      <c r="A317" s="72"/>
      <c r="B317" s="72"/>
      <c r="C317" s="72"/>
      <c r="D317" s="72"/>
      <c r="E317" s="71"/>
      <c r="F317" s="72"/>
      <c r="G317" s="72"/>
      <c r="H317" s="72"/>
      <c r="I317" s="72"/>
      <c r="J317" s="72"/>
      <c r="K317" s="72"/>
      <c r="L317" s="72"/>
      <c r="M317" s="72"/>
      <c r="N317" s="72"/>
      <c r="O317" s="72"/>
      <c r="P317" s="72"/>
      <c r="Q317" s="72"/>
      <c r="R317" s="72"/>
      <c r="S317" s="72"/>
      <c r="T317" s="72"/>
      <c r="U317" s="72"/>
      <c r="V317" s="72"/>
      <c r="W317" s="72"/>
      <c r="X317" s="72"/>
      <c r="Y317" s="72"/>
      <c r="Z317" s="72"/>
      <c r="AA317" s="72"/>
      <c r="AB317" s="72"/>
      <c r="AC317" s="72"/>
      <c r="AD317" s="72"/>
      <c r="AE317" s="72"/>
      <c r="AF317" s="72"/>
      <c r="AG317" s="72"/>
      <c r="AH317" s="72"/>
      <c r="AI317" s="72"/>
      <c r="AJ317" s="72"/>
      <c r="AK317" s="72"/>
      <c r="AL317" s="72"/>
      <c r="AM317" s="72"/>
      <c r="AN317" s="72"/>
      <c r="AO317" s="72"/>
      <c r="AP317" s="72"/>
      <c r="AQ317" s="72"/>
      <c r="AR317" s="72"/>
      <c r="AS317" s="72"/>
      <c r="AT317" s="72"/>
      <c r="AU317" s="72"/>
      <c r="AV317" s="72"/>
      <c r="AW317" s="72"/>
      <c r="AX317" s="72"/>
      <c r="AY317" s="72"/>
      <c r="AZ317" s="72"/>
      <c r="BA317" s="72"/>
      <c r="BB317" s="72"/>
      <c r="BC317" s="72"/>
      <c r="BD317" s="72"/>
      <c r="BE317" s="72"/>
    </row>
    <row r="318" spans="1:57" ht="20">
      <c r="A318" s="72"/>
      <c r="B318" s="72"/>
      <c r="C318" s="72"/>
      <c r="D318" s="72"/>
      <c r="E318" s="71"/>
      <c r="F318" s="72"/>
      <c r="G318" s="72"/>
      <c r="H318" s="72"/>
      <c r="I318" s="72"/>
      <c r="J318" s="72"/>
      <c r="K318" s="72"/>
      <c r="L318" s="72"/>
      <c r="M318" s="72"/>
      <c r="N318" s="72"/>
      <c r="O318" s="72"/>
      <c r="P318" s="72"/>
      <c r="Q318" s="72"/>
      <c r="R318" s="72"/>
      <c r="S318" s="72"/>
      <c r="T318" s="72"/>
      <c r="U318" s="72"/>
      <c r="V318" s="72"/>
      <c r="W318" s="72"/>
      <c r="X318" s="72"/>
      <c r="Y318" s="72"/>
      <c r="Z318" s="72"/>
      <c r="AA318" s="72"/>
      <c r="AB318" s="72"/>
      <c r="AC318" s="72"/>
      <c r="AD318" s="72"/>
      <c r="AE318" s="72"/>
      <c r="AF318" s="72"/>
      <c r="AG318" s="72"/>
      <c r="AH318" s="72"/>
      <c r="AI318" s="72"/>
      <c r="AJ318" s="72"/>
      <c r="AK318" s="72"/>
      <c r="AL318" s="72"/>
      <c r="AM318" s="72"/>
      <c r="AN318" s="72"/>
      <c r="AO318" s="72"/>
      <c r="AP318" s="72"/>
      <c r="AQ318" s="72"/>
      <c r="AR318" s="72"/>
      <c r="AS318" s="72"/>
      <c r="AT318" s="72"/>
      <c r="AU318" s="72"/>
      <c r="AV318" s="72"/>
      <c r="AW318" s="72"/>
      <c r="AX318" s="72"/>
      <c r="AY318" s="72"/>
      <c r="AZ318" s="72"/>
      <c r="BA318" s="72"/>
      <c r="BB318" s="72"/>
      <c r="BC318" s="72"/>
      <c r="BD318" s="72"/>
      <c r="BE318" s="72"/>
    </row>
    <row r="319" spans="1:57" ht="20">
      <c r="A319" s="72"/>
      <c r="B319" s="72"/>
      <c r="C319" s="72"/>
      <c r="D319" s="72"/>
      <c r="E319" s="71"/>
      <c r="F319" s="72"/>
      <c r="G319" s="72"/>
      <c r="H319" s="72"/>
      <c r="I319" s="72"/>
      <c r="J319" s="72"/>
      <c r="K319" s="72"/>
      <c r="L319" s="72"/>
      <c r="M319" s="72"/>
      <c r="N319" s="72"/>
      <c r="O319" s="72"/>
      <c r="P319" s="72"/>
      <c r="Q319" s="72"/>
      <c r="R319" s="72"/>
      <c r="S319" s="72"/>
      <c r="T319" s="72"/>
      <c r="U319" s="72"/>
      <c r="V319" s="72"/>
      <c r="W319" s="72"/>
      <c r="X319" s="72"/>
      <c r="Y319" s="72"/>
      <c r="Z319" s="72"/>
      <c r="AA319" s="72"/>
      <c r="AB319" s="72"/>
      <c r="AC319" s="72"/>
      <c r="AD319" s="72"/>
      <c r="AE319" s="72"/>
      <c r="AF319" s="72"/>
      <c r="AG319" s="72"/>
      <c r="AH319" s="72"/>
      <c r="AI319" s="72"/>
      <c r="AJ319" s="72"/>
      <c r="AK319" s="72"/>
      <c r="AL319" s="72"/>
      <c r="AM319" s="72"/>
      <c r="AN319" s="72"/>
      <c r="AO319" s="72"/>
      <c r="AP319" s="72"/>
      <c r="AQ319" s="72"/>
      <c r="AR319" s="72"/>
      <c r="AS319" s="72"/>
      <c r="AT319" s="72"/>
      <c r="AU319" s="72"/>
      <c r="AV319" s="72"/>
      <c r="AW319" s="72"/>
      <c r="AX319" s="72"/>
      <c r="AY319" s="72"/>
      <c r="AZ319" s="72"/>
      <c r="BA319" s="72"/>
      <c r="BB319" s="72"/>
      <c r="BC319" s="72"/>
      <c r="BD319" s="72"/>
      <c r="BE319" s="72"/>
    </row>
    <row r="320" spans="1:57" ht="20">
      <c r="A320" s="72"/>
      <c r="B320" s="72"/>
      <c r="C320" s="72"/>
      <c r="D320" s="72"/>
      <c r="E320" s="71"/>
      <c r="F320" s="72"/>
      <c r="G320" s="72"/>
      <c r="H320" s="72"/>
      <c r="I320" s="72"/>
      <c r="J320" s="72"/>
      <c r="K320" s="72"/>
      <c r="L320" s="72"/>
      <c r="M320" s="72"/>
      <c r="N320" s="72"/>
      <c r="O320" s="72"/>
      <c r="P320" s="72"/>
      <c r="Q320" s="72"/>
      <c r="R320" s="72"/>
      <c r="S320" s="72"/>
      <c r="T320" s="72"/>
      <c r="U320" s="72"/>
      <c r="V320" s="72"/>
      <c r="W320" s="72"/>
      <c r="X320" s="72"/>
      <c r="Y320" s="72"/>
      <c r="Z320" s="72"/>
      <c r="AA320" s="72"/>
      <c r="AB320" s="72"/>
      <c r="AC320" s="72"/>
      <c r="AD320" s="72"/>
      <c r="AE320" s="72"/>
      <c r="AF320" s="72"/>
      <c r="AG320" s="72"/>
      <c r="AH320" s="72"/>
      <c r="AI320" s="72"/>
      <c r="AJ320" s="72"/>
      <c r="AK320" s="72"/>
      <c r="AL320" s="72"/>
      <c r="AM320" s="72"/>
      <c r="AN320" s="72"/>
      <c r="AO320" s="72"/>
      <c r="AP320" s="72"/>
      <c r="AQ320" s="72"/>
      <c r="AR320" s="72"/>
      <c r="AS320" s="72"/>
      <c r="AT320" s="72"/>
      <c r="AU320" s="72"/>
      <c r="AV320" s="72"/>
      <c r="AW320" s="72"/>
      <c r="AX320" s="72"/>
      <c r="AY320" s="72"/>
      <c r="AZ320" s="72"/>
      <c r="BA320" s="72"/>
      <c r="BB320" s="72"/>
      <c r="BC320" s="72"/>
      <c r="BD320" s="72"/>
      <c r="BE320" s="72"/>
    </row>
    <row r="321" spans="1:57" ht="20">
      <c r="A321" s="72"/>
      <c r="B321" s="72"/>
      <c r="C321" s="72"/>
      <c r="D321" s="72"/>
      <c r="E321" s="71"/>
      <c r="F321" s="72"/>
      <c r="G321" s="72"/>
      <c r="H321" s="72"/>
      <c r="I321" s="72"/>
      <c r="J321" s="72"/>
      <c r="K321" s="72"/>
      <c r="L321" s="72"/>
      <c r="M321" s="72"/>
      <c r="N321" s="72"/>
      <c r="O321" s="72"/>
      <c r="P321" s="72"/>
      <c r="Q321" s="72"/>
      <c r="R321" s="72"/>
      <c r="S321" s="72"/>
      <c r="T321" s="72"/>
      <c r="U321" s="72"/>
      <c r="V321" s="72"/>
      <c r="W321" s="72"/>
      <c r="X321" s="72"/>
      <c r="Y321" s="72"/>
      <c r="Z321" s="72"/>
      <c r="AA321" s="72"/>
      <c r="AB321" s="72"/>
      <c r="AC321" s="72"/>
      <c r="AD321" s="72"/>
      <c r="AE321" s="72"/>
      <c r="AF321" s="72"/>
      <c r="AG321" s="72"/>
      <c r="AH321" s="72"/>
      <c r="AI321" s="72"/>
      <c r="AJ321" s="72"/>
      <c r="AK321" s="72"/>
      <c r="AL321" s="72"/>
      <c r="AM321" s="72"/>
      <c r="AN321" s="72"/>
      <c r="AO321" s="72"/>
      <c r="AP321" s="72"/>
      <c r="AQ321" s="72"/>
      <c r="AR321" s="72"/>
      <c r="AS321" s="72"/>
      <c r="AT321" s="72"/>
      <c r="AU321" s="72"/>
      <c r="AV321" s="72"/>
      <c r="AW321" s="72"/>
      <c r="AX321" s="72"/>
      <c r="AY321" s="72"/>
      <c r="AZ321" s="72"/>
      <c r="BA321" s="72"/>
      <c r="BB321" s="72"/>
      <c r="BC321" s="72"/>
      <c r="BD321" s="72"/>
      <c r="BE321" s="72"/>
    </row>
    <row r="322" spans="1:57" ht="20">
      <c r="A322" s="72"/>
      <c r="B322" s="72"/>
      <c r="C322" s="72"/>
      <c r="D322" s="72"/>
      <c r="E322" s="71"/>
      <c r="F322" s="72"/>
      <c r="G322" s="72"/>
      <c r="H322" s="72"/>
      <c r="I322" s="72"/>
      <c r="J322" s="72"/>
      <c r="K322" s="72"/>
      <c r="L322" s="72"/>
      <c r="M322" s="72"/>
      <c r="N322" s="72"/>
      <c r="O322" s="72"/>
      <c r="P322" s="72"/>
      <c r="Q322" s="72"/>
      <c r="R322" s="72"/>
      <c r="S322" s="72"/>
      <c r="T322" s="72"/>
      <c r="U322" s="72"/>
      <c r="V322" s="72"/>
      <c r="W322" s="72"/>
      <c r="X322" s="72"/>
      <c r="Y322" s="72"/>
      <c r="Z322" s="72"/>
      <c r="AA322" s="72"/>
      <c r="AB322" s="72"/>
      <c r="AC322" s="72"/>
      <c r="AD322" s="72"/>
      <c r="AE322" s="72"/>
      <c r="AF322" s="72"/>
      <c r="AG322" s="72"/>
      <c r="AH322" s="72"/>
      <c r="AI322" s="72"/>
      <c r="AJ322" s="72"/>
      <c r="AK322" s="72"/>
      <c r="AL322" s="72"/>
      <c r="AM322" s="72"/>
      <c r="AN322" s="72"/>
      <c r="AO322" s="72"/>
      <c r="AP322" s="72"/>
      <c r="AQ322" s="72"/>
      <c r="AR322" s="72"/>
      <c r="AS322" s="72"/>
      <c r="AT322" s="72"/>
      <c r="AU322" s="72"/>
      <c r="AV322" s="72"/>
      <c r="AW322" s="72"/>
      <c r="AX322" s="72"/>
      <c r="AY322" s="72"/>
      <c r="AZ322" s="72"/>
      <c r="BA322" s="72"/>
      <c r="BB322" s="72"/>
      <c r="BC322" s="72"/>
      <c r="BD322" s="72"/>
      <c r="BE322" s="72"/>
    </row>
    <row r="323" spans="1:57" ht="20">
      <c r="A323" s="72"/>
      <c r="B323" s="72"/>
      <c r="C323" s="72"/>
      <c r="D323" s="72"/>
      <c r="E323" s="71"/>
      <c r="F323" s="72"/>
      <c r="G323" s="72"/>
      <c r="H323" s="72"/>
      <c r="I323" s="72"/>
      <c r="J323" s="72"/>
      <c r="K323" s="72"/>
      <c r="L323" s="72"/>
      <c r="M323" s="72"/>
      <c r="N323" s="72"/>
      <c r="O323" s="72"/>
      <c r="P323" s="72"/>
      <c r="Q323" s="72"/>
      <c r="R323" s="72"/>
      <c r="S323" s="72"/>
      <c r="T323" s="72"/>
      <c r="U323" s="72"/>
      <c r="V323" s="72"/>
      <c r="W323" s="72"/>
      <c r="X323" s="72"/>
      <c r="Y323" s="72"/>
      <c r="Z323" s="72"/>
      <c r="AA323" s="72"/>
      <c r="AB323" s="72"/>
      <c r="AC323" s="72"/>
      <c r="AD323" s="72"/>
      <c r="AE323" s="72"/>
      <c r="AF323" s="72"/>
      <c r="AG323" s="72"/>
      <c r="AH323" s="72"/>
      <c r="AI323" s="72"/>
      <c r="AJ323" s="72"/>
      <c r="AK323" s="72"/>
      <c r="AL323" s="72"/>
      <c r="AM323" s="72"/>
      <c r="AN323" s="72"/>
      <c r="AO323" s="72"/>
      <c r="AP323" s="72"/>
      <c r="AQ323" s="72"/>
      <c r="AR323" s="72"/>
      <c r="AS323" s="72"/>
      <c r="AT323" s="72"/>
      <c r="AU323" s="72"/>
      <c r="AV323" s="72"/>
      <c r="AW323" s="72"/>
      <c r="AX323" s="72"/>
      <c r="AY323" s="72"/>
      <c r="AZ323" s="72"/>
      <c r="BA323" s="72"/>
      <c r="BB323" s="72"/>
      <c r="BC323" s="72"/>
      <c r="BD323" s="72"/>
      <c r="BE323" s="72"/>
    </row>
    <row r="324" spans="1:57" ht="20">
      <c r="A324" s="72"/>
      <c r="B324" s="72"/>
      <c r="C324" s="72"/>
      <c r="D324" s="72"/>
      <c r="E324" s="71"/>
      <c r="F324" s="72"/>
      <c r="G324" s="72"/>
      <c r="H324" s="72"/>
      <c r="I324" s="72"/>
      <c r="J324" s="72"/>
      <c r="K324" s="72"/>
      <c r="L324" s="72"/>
      <c r="M324" s="72"/>
      <c r="N324" s="72"/>
      <c r="O324" s="72"/>
      <c r="P324" s="72"/>
      <c r="Q324" s="72"/>
      <c r="R324" s="72"/>
      <c r="S324" s="72"/>
      <c r="T324" s="72"/>
      <c r="U324" s="72"/>
      <c r="V324" s="72"/>
      <c r="W324" s="72"/>
      <c r="X324" s="72"/>
      <c r="Y324" s="72"/>
      <c r="Z324" s="72"/>
      <c r="AA324" s="72"/>
      <c r="AB324" s="72"/>
      <c r="AC324" s="72"/>
      <c r="AD324" s="72"/>
      <c r="AE324" s="72"/>
      <c r="AF324" s="72"/>
      <c r="AG324" s="72"/>
      <c r="AH324" s="72"/>
      <c r="AI324" s="72"/>
      <c r="AJ324" s="72"/>
      <c r="AK324" s="72"/>
      <c r="AL324" s="72"/>
      <c r="AM324" s="72"/>
      <c r="AN324" s="72"/>
      <c r="AO324" s="72"/>
      <c r="AP324" s="72"/>
      <c r="AQ324" s="72"/>
      <c r="AR324" s="72"/>
      <c r="AS324" s="72"/>
      <c r="AT324" s="72"/>
      <c r="AU324" s="72"/>
      <c r="AV324" s="72"/>
      <c r="AW324" s="72"/>
      <c r="AX324" s="72"/>
      <c r="AY324" s="72"/>
      <c r="AZ324" s="72"/>
      <c r="BA324" s="72"/>
      <c r="BB324" s="72"/>
      <c r="BC324" s="72"/>
      <c r="BD324" s="72"/>
      <c r="BE324" s="72"/>
    </row>
    <row r="325" spans="1:57" ht="20">
      <c r="A325" s="72"/>
      <c r="B325" s="72"/>
      <c r="C325" s="72"/>
      <c r="D325" s="72"/>
      <c r="E325" s="71"/>
      <c r="F325" s="72"/>
      <c r="G325" s="72"/>
      <c r="H325" s="72"/>
      <c r="I325" s="72"/>
      <c r="J325" s="72"/>
      <c r="K325" s="72"/>
      <c r="L325" s="72"/>
      <c r="M325" s="72"/>
      <c r="N325" s="72"/>
      <c r="O325" s="72"/>
      <c r="P325" s="72"/>
      <c r="Q325" s="72"/>
      <c r="R325" s="72"/>
      <c r="S325" s="72"/>
      <c r="T325" s="72"/>
      <c r="U325" s="72"/>
      <c r="V325" s="72"/>
      <c r="W325" s="72"/>
      <c r="X325" s="72"/>
      <c r="Y325" s="72"/>
      <c r="Z325" s="72"/>
      <c r="AA325" s="72"/>
      <c r="AB325" s="72"/>
      <c r="AC325" s="72"/>
      <c r="AD325" s="72"/>
      <c r="AE325" s="72"/>
      <c r="AF325" s="72"/>
      <c r="AG325" s="72"/>
      <c r="AH325" s="72"/>
      <c r="AI325" s="72"/>
      <c r="AJ325" s="72"/>
      <c r="AK325" s="72"/>
      <c r="AL325" s="72"/>
      <c r="AM325" s="72"/>
      <c r="AN325" s="72"/>
      <c r="AO325" s="72"/>
      <c r="AP325" s="72"/>
      <c r="AQ325" s="72"/>
      <c r="AR325" s="72"/>
      <c r="AS325" s="72"/>
      <c r="AT325" s="72"/>
      <c r="AU325" s="72"/>
      <c r="AV325" s="72"/>
      <c r="AW325" s="72"/>
      <c r="AX325" s="72"/>
      <c r="AY325" s="72"/>
      <c r="AZ325" s="72"/>
      <c r="BA325" s="72"/>
      <c r="BB325" s="72"/>
      <c r="BC325" s="72"/>
      <c r="BD325" s="72"/>
      <c r="BE325" s="72"/>
    </row>
    <row r="326" spans="1:57" ht="20">
      <c r="A326" s="72"/>
      <c r="B326" s="72"/>
      <c r="C326" s="72"/>
      <c r="D326" s="72"/>
      <c r="E326" s="71"/>
      <c r="F326" s="72"/>
      <c r="G326" s="72"/>
      <c r="H326" s="72"/>
      <c r="I326" s="72"/>
      <c r="J326" s="72"/>
      <c r="K326" s="72"/>
      <c r="L326" s="72"/>
      <c r="M326" s="72"/>
      <c r="N326" s="72"/>
      <c r="O326" s="72"/>
      <c r="P326" s="72"/>
      <c r="Q326" s="72"/>
      <c r="R326" s="72"/>
      <c r="S326" s="72"/>
      <c r="T326" s="72"/>
      <c r="U326" s="72"/>
      <c r="V326" s="72"/>
      <c r="W326" s="72"/>
      <c r="X326" s="72"/>
      <c r="Y326" s="72"/>
      <c r="Z326" s="72"/>
      <c r="AA326" s="72"/>
      <c r="AB326" s="72"/>
      <c r="AC326" s="72"/>
      <c r="AD326" s="72"/>
      <c r="AE326" s="72"/>
      <c r="AF326" s="72"/>
      <c r="AG326" s="72"/>
      <c r="AH326" s="72"/>
      <c r="AI326" s="72"/>
      <c r="AJ326" s="72"/>
      <c r="AK326" s="72"/>
      <c r="AL326" s="72"/>
      <c r="AM326" s="72"/>
      <c r="AN326" s="72"/>
      <c r="AO326" s="72"/>
      <c r="AP326" s="72"/>
      <c r="AQ326" s="72"/>
      <c r="AR326" s="72"/>
      <c r="AS326" s="72"/>
      <c r="AT326" s="72"/>
      <c r="AU326" s="72"/>
      <c r="AV326" s="72"/>
      <c r="AW326" s="72"/>
      <c r="AX326" s="72"/>
      <c r="AY326" s="72"/>
      <c r="AZ326" s="72"/>
      <c r="BA326" s="72"/>
      <c r="BB326" s="72"/>
      <c r="BC326" s="72"/>
      <c r="BD326" s="72"/>
      <c r="BE326" s="72"/>
    </row>
    <row r="327" spans="1:57" ht="20">
      <c r="A327" s="72"/>
      <c r="B327" s="72"/>
      <c r="C327" s="72"/>
      <c r="D327" s="72"/>
      <c r="E327" s="71"/>
      <c r="F327" s="72"/>
      <c r="G327" s="72"/>
      <c r="H327" s="72"/>
      <c r="I327" s="72"/>
      <c r="J327" s="72"/>
      <c r="K327" s="72"/>
      <c r="L327" s="72"/>
      <c r="M327" s="72"/>
      <c r="N327" s="72"/>
      <c r="O327" s="72"/>
      <c r="P327" s="72"/>
      <c r="Q327" s="72"/>
      <c r="R327" s="72"/>
      <c r="S327" s="72"/>
      <c r="T327" s="72"/>
      <c r="U327" s="72"/>
      <c r="V327" s="72"/>
      <c r="W327" s="72"/>
      <c r="X327" s="72"/>
      <c r="Y327" s="72"/>
      <c r="Z327" s="72"/>
      <c r="AA327" s="72"/>
      <c r="AB327" s="72"/>
      <c r="AC327" s="72"/>
      <c r="AD327" s="72"/>
      <c r="AE327" s="72"/>
      <c r="AF327" s="72"/>
      <c r="AG327" s="72"/>
      <c r="AH327" s="72"/>
      <c r="AI327" s="72"/>
      <c r="AJ327" s="72"/>
      <c r="AK327" s="72"/>
      <c r="AL327" s="72"/>
      <c r="AM327" s="72"/>
      <c r="AN327" s="72"/>
      <c r="AO327" s="72"/>
      <c r="AP327" s="72"/>
      <c r="AQ327" s="72"/>
      <c r="AR327" s="72"/>
      <c r="AS327" s="72"/>
      <c r="AT327" s="72"/>
      <c r="AU327" s="72"/>
      <c r="AV327" s="72"/>
      <c r="AW327" s="72"/>
      <c r="AX327" s="72"/>
      <c r="AY327" s="72"/>
      <c r="AZ327" s="72"/>
      <c r="BA327" s="72"/>
      <c r="BB327" s="72"/>
      <c r="BC327" s="72"/>
      <c r="BD327" s="72"/>
      <c r="BE327" s="72"/>
    </row>
    <row r="328" spans="1:57" ht="20">
      <c r="A328" s="72"/>
      <c r="B328" s="72"/>
      <c r="C328" s="72"/>
      <c r="D328" s="72"/>
      <c r="E328" s="71"/>
      <c r="F328" s="72"/>
      <c r="G328" s="72"/>
      <c r="H328" s="72"/>
      <c r="I328" s="72"/>
      <c r="J328" s="72"/>
      <c r="K328" s="72"/>
      <c r="L328" s="72"/>
      <c r="M328" s="72"/>
      <c r="N328" s="72"/>
      <c r="O328" s="72"/>
      <c r="P328" s="72"/>
      <c r="Q328" s="72"/>
      <c r="R328" s="72"/>
      <c r="S328" s="72"/>
      <c r="T328" s="72"/>
      <c r="U328" s="72"/>
      <c r="V328" s="72"/>
      <c r="W328" s="72"/>
      <c r="X328" s="72"/>
      <c r="Y328" s="72"/>
      <c r="Z328" s="72"/>
      <c r="AA328" s="72"/>
      <c r="AB328" s="72"/>
      <c r="AC328" s="72"/>
      <c r="AD328" s="72"/>
      <c r="AE328" s="72"/>
      <c r="AF328" s="72"/>
      <c r="AG328" s="72"/>
      <c r="AH328" s="72"/>
      <c r="AI328" s="72"/>
      <c r="AJ328" s="72"/>
      <c r="AK328" s="72"/>
      <c r="AL328" s="72"/>
      <c r="AM328" s="72"/>
      <c r="AN328" s="72"/>
      <c r="AO328" s="72"/>
      <c r="AP328" s="72"/>
      <c r="AQ328" s="72"/>
      <c r="AR328" s="72"/>
      <c r="AS328" s="72"/>
      <c r="AT328" s="72"/>
      <c r="AU328" s="72"/>
      <c r="AV328" s="72"/>
      <c r="AW328" s="72"/>
      <c r="AX328" s="72"/>
      <c r="AY328" s="72"/>
      <c r="AZ328" s="72"/>
      <c r="BA328" s="72"/>
      <c r="BB328" s="72"/>
      <c r="BC328" s="72"/>
      <c r="BD328" s="72"/>
      <c r="BE328" s="72"/>
    </row>
    <row r="329" spans="1:57" ht="20">
      <c r="A329" s="72"/>
      <c r="B329" s="72"/>
      <c r="C329" s="72"/>
      <c r="D329" s="72"/>
      <c r="E329" s="71"/>
      <c r="F329" s="72"/>
      <c r="G329" s="72"/>
      <c r="H329" s="72"/>
      <c r="I329" s="72"/>
      <c r="J329" s="72"/>
      <c r="K329" s="72"/>
      <c r="L329" s="72"/>
      <c r="M329" s="72"/>
      <c r="N329" s="72"/>
      <c r="O329" s="72"/>
      <c r="P329" s="72"/>
      <c r="Q329" s="72"/>
      <c r="R329" s="72"/>
      <c r="S329" s="72"/>
      <c r="T329" s="72"/>
      <c r="U329" s="72"/>
      <c r="V329" s="72"/>
      <c r="W329" s="72"/>
      <c r="X329" s="72"/>
      <c r="Y329" s="72"/>
      <c r="Z329" s="72"/>
      <c r="AA329" s="72"/>
      <c r="AB329" s="72"/>
      <c r="AC329" s="72"/>
      <c r="AD329" s="72"/>
      <c r="AE329" s="72"/>
      <c r="AF329" s="72"/>
      <c r="AG329" s="72"/>
      <c r="AH329" s="72"/>
      <c r="AI329" s="72"/>
      <c r="AJ329" s="72"/>
      <c r="AK329" s="72"/>
      <c r="AL329" s="72"/>
      <c r="AM329" s="72"/>
      <c r="AN329" s="72"/>
      <c r="AO329" s="72"/>
      <c r="AP329" s="72"/>
      <c r="AQ329" s="72"/>
      <c r="AR329" s="72"/>
      <c r="AS329" s="72"/>
      <c r="AT329" s="72"/>
      <c r="AU329" s="72"/>
      <c r="AV329" s="72"/>
      <c r="AW329" s="72"/>
      <c r="AX329" s="72"/>
      <c r="AY329" s="72"/>
      <c r="AZ329" s="72"/>
      <c r="BA329" s="72"/>
      <c r="BB329" s="72"/>
      <c r="BC329" s="72"/>
      <c r="BD329" s="72"/>
      <c r="BE329" s="72"/>
    </row>
    <row r="330" spans="1:57" ht="20">
      <c r="A330" s="72"/>
      <c r="B330" s="72"/>
      <c r="C330" s="72"/>
      <c r="D330" s="72"/>
      <c r="E330" s="71"/>
      <c r="F330" s="72"/>
      <c r="G330" s="72"/>
      <c r="H330" s="72"/>
      <c r="I330" s="72"/>
      <c r="J330" s="72"/>
      <c r="K330" s="72"/>
      <c r="L330" s="72"/>
      <c r="M330" s="72"/>
      <c r="N330" s="72"/>
      <c r="O330" s="72"/>
      <c r="P330" s="72"/>
      <c r="Q330" s="72"/>
      <c r="R330" s="72"/>
      <c r="S330" s="72"/>
      <c r="T330" s="72"/>
      <c r="U330" s="72"/>
      <c r="V330" s="72"/>
      <c r="W330" s="72"/>
      <c r="X330" s="72"/>
      <c r="Y330" s="72"/>
      <c r="Z330" s="72"/>
      <c r="AA330" s="72"/>
      <c r="AB330" s="72"/>
      <c r="AC330" s="72"/>
      <c r="AD330" s="72"/>
      <c r="AE330" s="72"/>
      <c r="AF330" s="72"/>
      <c r="AG330" s="72"/>
      <c r="AH330" s="72"/>
      <c r="AI330" s="72"/>
      <c r="AJ330" s="72"/>
      <c r="AK330" s="72"/>
      <c r="AL330" s="72"/>
      <c r="AM330" s="72"/>
      <c r="AN330" s="72"/>
      <c r="AO330" s="72"/>
      <c r="AP330" s="72"/>
      <c r="AQ330" s="72"/>
      <c r="AR330" s="72"/>
      <c r="AS330" s="72"/>
      <c r="AT330" s="72"/>
      <c r="AU330" s="72"/>
      <c r="AV330" s="72"/>
      <c r="AW330" s="72"/>
      <c r="AX330" s="72"/>
      <c r="AY330" s="72"/>
      <c r="AZ330" s="72"/>
      <c r="BA330" s="72"/>
      <c r="BB330" s="72"/>
      <c r="BC330" s="72"/>
      <c r="BD330" s="72"/>
      <c r="BE330" s="72"/>
    </row>
    <row r="331" spans="1:57" ht="20">
      <c r="A331" s="72"/>
      <c r="B331" s="72"/>
      <c r="C331" s="72"/>
      <c r="D331" s="72"/>
      <c r="E331" s="71"/>
      <c r="F331" s="72"/>
      <c r="G331" s="72"/>
      <c r="H331" s="72"/>
      <c r="I331" s="72"/>
      <c r="J331" s="72"/>
      <c r="K331" s="72"/>
      <c r="L331" s="72"/>
      <c r="M331" s="72"/>
      <c r="N331" s="72"/>
      <c r="O331" s="72"/>
      <c r="P331" s="72"/>
      <c r="Q331" s="72"/>
      <c r="R331" s="72"/>
      <c r="S331" s="72"/>
      <c r="T331" s="72"/>
      <c r="U331" s="72"/>
      <c r="V331" s="72"/>
      <c r="W331" s="72"/>
      <c r="X331" s="72"/>
      <c r="Y331" s="72"/>
      <c r="Z331" s="72"/>
      <c r="AA331" s="72"/>
      <c r="AB331" s="72"/>
      <c r="AC331" s="72"/>
      <c r="AD331" s="72"/>
      <c r="AE331" s="72"/>
      <c r="AF331" s="72"/>
      <c r="AG331" s="72"/>
      <c r="AH331" s="72"/>
      <c r="AI331" s="72"/>
      <c r="AJ331" s="72"/>
      <c r="AK331" s="72"/>
      <c r="AL331" s="72"/>
      <c r="AM331" s="72"/>
      <c r="AN331" s="72"/>
      <c r="AO331" s="72"/>
      <c r="AP331" s="72"/>
      <c r="AQ331" s="72"/>
      <c r="AR331" s="72"/>
      <c r="AS331" s="72"/>
      <c r="AT331" s="72"/>
      <c r="AU331" s="72"/>
      <c r="AV331" s="72"/>
      <c r="AW331" s="72"/>
      <c r="AX331" s="72"/>
      <c r="AY331" s="72"/>
      <c r="AZ331" s="72"/>
      <c r="BA331" s="72"/>
      <c r="BB331" s="72"/>
      <c r="BC331" s="72"/>
      <c r="BD331" s="72"/>
      <c r="BE331" s="72"/>
    </row>
    <row r="332" spans="1:57" ht="20">
      <c r="A332" s="72"/>
      <c r="B332" s="72"/>
      <c r="C332" s="72"/>
      <c r="D332" s="72"/>
      <c r="E332" s="71"/>
      <c r="F332" s="72"/>
      <c r="G332" s="72"/>
      <c r="H332" s="72"/>
      <c r="I332" s="72"/>
      <c r="J332" s="72"/>
      <c r="K332" s="72"/>
      <c r="L332" s="72"/>
      <c r="M332" s="72"/>
      <c r="N332" s="72"/>
      <c r="O332" s="72"/>
      <c r="P332" s="72"/>
      <c r="Q332" s="72"/>
      <c r="R332" s="72"/>
      <c r="S332" s="72"/>
      <c r="T332" s="72"/>
      <c r="U332" s="72"/>
      <c r="V332" s="72"/>
      <c r="W332" s="72"/>
      <c r="X332" s="72"/>
      <c r="Y332" s="72"/>
      <c r="Z332" s="72"/>
      <c r="AA332" s="72"/>
      <c r="AB332" s="72"/>
      <c r="AC332" s="72"/>
      <c r="AD332" s="72"/>
      <c r="AE332" s="72"/>
      <c r="AF332" s="72"/>
      <c r="AG332" s="72"/>
      <c r="AH332" s="72"/>
      <c r="AI332" s="72"/>
      <c r="AJ332" s="72"/>
      <c r="AK332" s="72"/>
      <c r="AL332" s="72"/>
      <c r="AM332" s="72"/>
      <c r="AN332" s="72"/>
      <c r="AO332" s="72"/>
      <c r="AP332" s="72"/>
      <c r="AQ332" s="72"/>
      <c r="AR332" s="72"/>
      <c r="AS332" s="72"/>
      <c r="AT332" s="72"/>
      <c r="AU332" s="72"/>
      <c r="AV332" s="72"/>
      <c r="AW332" s="72"/>
      <c r="AX332" s="72"/>
      <c r="AY332" s="72"/>
      <c r="AZ332" s="72"/>
      <c r="BA332" s="72"/>
      <c r="BB332" s="72"/>
      <c r="BC332" s="72"/>
      <c r="BD332" s="72"/>
      <c r="BE332" s="72"/>
    </row>
    <row r="333" spans="1:57" ht="20">
      <c r="A333" s="72"/>
      <c r="B333" s="72"/>
      <c r="C333" s="72"/>
      <c r="D333" s="72"/>
      <c r="E333" s="71"/>
      <c r="F333" s="72"/>
      <c r="G333" s="72"/>
      <c r="H333" s="72"/>
      <c r="I333" s="72"/>
      <c r="J333" s="72"/>
      <c r="K333" s="72"/>
      <c r="L333" s="72"/>
      <c r="M333" s="72"/>
      <c r="N333" s="72"/>
      <c r="O333" s="72"/>
      <c r="P333" s="72"/>
      <c r="Q333" s="72"/>
      <c r="R333" s="72"/>
      <c r="S333" s="72"/>
      <c r="T333" s="72"/>
      <c r="U333" s="72"/>
      <c r="V333" s="72"/>
      <c r="W333" s="72"/>
      <c r="X333" s="72"/>
      <c r="Y333" s="72"/>
      <c r="Z333" s="72"/>
      <c r="AA333" s="72"/>
      <c r="AB333" s="72"/>
      <c r="AC333" s="72"/>
      <c r="AD333" s="72"/>
      <c r="AE333" s="72"/>
      <c r="AF333" s="72"/>
      <c r="AG333" s="72"/>
      <c r="AH333" s="72"/>
      <c r="AI333" s="72"/>
      <c r="AJ333" s="72"/>
      <c r="AK333" s="72"/>
      <c r="AL333" s="72"/>
      <c r="AM333" s="72"/>
      <c r="AN333" s="72"/>
      <c r="AO333" s="72"/>
      <c r="AP333" s="72"/>
      <c r="AQ333" s="72"/>
      <c r="AR333" s="72"/>
      <c r="AS333" s="72"/>
      <c r="AT333" s="72"/>
      <c r="AU333" s="72"/>
      <c r="AV333" s="72"/>
      <c r="AW333" s="72"/>
      <c r="AX333" s="72"/>
      <c r="AY333" s="72"/>
      <c r="AZ333" s="72"/>
      <c r="BA333" s="72"/>
      <c r="BB333" s="72"/>
      <c r="BC333" s="72"/>
      <c r="BD333" s="72"/>
      <c r="BE333" s="72"/>
    </row>
    <row r="334" spans="1:57" ht="20">
      <c r="A334" s="72"/>
      <c r="B334" s="72"/>
      <c r="C334" s="72"/>
      <c r="D334" s="72"/>
      <c r="E334" s="71"/>
      <c r="F334" s="72"/>
      <c r="G334" s="72"/>
      <c r="H334" s="72"/>
      <c r="I334" s="72"/>
      <c r="J334" s="72"/>
      <c r="K334" s="72"/>
      <c r="L334" s="72"/>
      <c r="M334" s="72"/>
      <c r="N334" s="72"/>
      <c r="O334" s="72"/>
      <c r="P334" s="72"/>
      <c r="Q334" s="72"/>
      <c r="R334" s="72"/>
      <c r="S334" s="72"/>
      <c r="T334" s="72"/>
      <c r="U334" s="72"/>
      <c r="V334" s="72"/>
      <c r="W334" s="72"/>
      <c r="X334" s="72"/>
      <c r="Y334" s="72"/>
      <c r="Z334" s="72"/>
      <c r="AA334" s="72"/>
      <c r="AB334" s="72"/>
      <c r="AC334" s="72"/>
      <c r="AD334" s="72"/>
      <c r="AE334" s="72"/>
      <c r="AF334" s="72"/>
      <c r="AG334" s="72"/>
      <c r="AH334" s="72"/>
      <c r="AI334" s="72"/>
      <c r="AJ334" s="72"/>
      <c r="AK334" s="72"/>
      <c r="AL334" s="72"/>
      <c r="AM334" s="72"/>
      <c r="AN334" s="72"/>
      <c r="AO334" s="72"/>
      <c r="AP334" s="72"/>
      <c r="AQ334" s="72"/>
      <c r="AR334" s="72"/>
      <c r="AS334" s="72"/>
      <c r="AT334" s="72"/>
      <c r="AU334" s="72"/>
      <c r="AV334" s="72"/>
      <c r="AW334" s="72"/>
      <c r="AX334" s="72"/>
      <c r="AY334" s="72"/>
      <c r="AZ334" s="72"/>
      <c r="BA334" s="72"/>
      <c r="BB334" s="72"/>
      <c r="BC334" s="72"/>
      <c r="BD334" s="72"/>
      <c r="BE334" s="72"/>
    </row>
    <row r="335" spans="1:57" ht="20">
      <c r="A335" s="72"/>
      <c r="B335" s="72"/>
      <c r="C335" s="72"/>
      <c r="D335" s="72"/>
      <c r="E335" s="71"/>
      <c r="F335" s="72"/>
      <c r="G335" s="72"/>
      <c r="H335" s="72"/>
      <c r="I335" s="72"/>
      <c r="J335" s="72"/>
      <c r="K335" s="72"/>
      <c r="L335" s="72"/>
      <c r="M335" s="72"/>
      <c r="N335" s="72"/>
      <c r="O335" s="72"/>
      <c r="P335" s="72"/>
      <c r="Q335" s="72"/>
      <c r="R335" s="72"/>
      <c r="S335" s="72"/>
      <c r="T335" s="72"/>
      <c r="U335" s="72"/>
      <c r="V335" s="72"/>
      <c r="W335" s="72"/>
      <c r="X335" s="72"/>
      <c r="Y335" s="72"/>
      <c r="Z335" s="72"/>
      <c r="AA335" s="72"/>
      <c r="AB335" s="72"/>
      <c r="AC335" s="72"/>
      <c r="AD335" s="72"/>
      <c r="AE335" s="72"/>
      <c r="AF335" s="72"/>
      <c r="AG335" s="72"/>
      <c r="AH335" s="72"/>
      <c r="AI335" s="72"/>
      <c r="AJ335" s="72"/>
      <c r="AK335" s="72"/>
      <c r="AL335" s="72"/>
      <c r="AM335" s="72"/>
      <c r="AN335" s="72"/>
      <c r="AO335" s="72"/>
      <c r="AP335" s="72"/>
      <c r="AQ335" s="72"/>
      <c r="AR335" s="72"/>
      <c r="AS335" s="72"/>
      <c r="AT335" s="72"/>
      <c r="AU335" s="72"/>
      <c r="AV335" s="72"/>
      <c r="AW335" s="72"/>
      <c r="AX335" s="72"/>
      <c r="AY335" s="72"/>
      <c r="AZ335" s="72"/>
      <c r="BA335" s="72"/>
      <c r="BB335" s="72"/>
      <c r="BC335" s="72"/>
      <c r="BD335" s="72"/>
      <c r="BE335" s="72"/>
    </row>
    <row r="336" spans="1:57" ht="20">
      <c r="A336" s="72"/>
      <c r="B336" s="72"/>
      <c r="C336" s="72"/>
      <c r="D336" s="72"/>
      <c r="E336" s="71"/>
      <c r="F336" s="72"/>
      <c r="G336" s="72"/>
      <c r="H336" s="72"/>
      <c r="I336" s="72"/>
      <c r="J336" s="72"/>
      <c r="K336" s="72"/>
      <c r="L336" s="72"/>
      <c r="M336" s="72"/>
      <c r="N336" s="72"/>
      <c r="O336" s="72"/>
      <c r="P336" s="72"/>
      <c r="Q336" s="72"/>
      <c r="R336" s="72"/>
      <c r="S336" s="72"/>
      <c r="T336" s="72"/>
      <c r="U336" s="72"/>
      <c r="V336" s="72"/>
      <c r="W336" s="72"/>
      <c r="X336" s="72"/>
      <c r="Y336" s="72"/>
      <c r="Z336" s="72"/>
      <c r="AA336" s="72"/>
      <c r="AB336" s="72"/>
      <c r="AC336" s="72"/>
      <c r="AD336" s="72"/>
      <c r="AE336" s="72"/>
      <c r="AF336" s="72"/>
      <c r="AG336" s="72"/>
      <c r="AH336" s="72"/>
      <c r="AI336" s="72"/>
      <c r="AJ336" s="72"/>
      <c r="AK336" s="72"/>
      <c r="AL336" s="72"/>
      <c r="AM336" s="72"/>
      <c r="AN336" s="72"/>
      <c r="AO336" s="72"/>
      <c r="AP336" s="72"/>
      <c r="AQ336" s="72"/>
      <c r="AR336" s="72"/>
      <c r="AS336" s="72"/>
      <c r="AT336" s="72"/>
      <c r="AU336" s="72"/>
      <c r="AV336" s="72"/>
      <c r="AW336" s="72"/>
      <c r="AX336" s="72"/>
      <c r="AY336" s="72"/>
      <c r="AZ336" s="72"/>
      <c r="BA336" s="72"/>
      <c r="BB336" s="72"/>
      <c r="BC336" s="72"/>
      <c r="BD336" s="72"/>
      <c r="BE336" s="72"/>
    </row>
    <row r="337" spans="1:57" ht="20">
      <c r="A337" s="72"/>
      <c r="B337" s="72"/>
      <c r="C337" s="72"/>
      <c r="D337" s="72"/>
      <c r="E337" s="71"/>
      <c r="F337" s="72"/>
      <c r="G337" s="72"/>
      <c r="H337" s="72"/>
      <c r="I337" s="72"/>
      <c r="J337" s="72"/>
      <c r="K337" s="72"/>
      <c r="L337" s="72"/>
      <c r="M337" s="72"/>
      <c r="N337" s="72"/>
      <c r="O337" s="72"/>
      <c r="P337" s="72"/>
      <c r="Q337" s="72"/>
      <c r="R337" s="72"/>
      <c r="S337" s="72"/>
      <c r="T337" s="72"/>
      <c r="U337" s="72"/>
      <c r="V337" s="72"/>
      <c r="W337" s="72"/>
      <c r="X337" s="72"/>
      <c r="Y337" s="72"/>
      <c r="Z337" s="72"/>
      <c r="AA337" s="72"/>
      <c r="AB337" s="72"/>
      <c r="AC337" s="72"/>
      <c r="AD337" s="72"/>
      <c r="AE337" s="72"/>
      <c r="AF337" s="72"/>
      <c r="AG337" s="72"/>
      <c r="AH337" s="72"/>
      <c r="AI337" s="72"/>
      <c r="AJ337" s="72"/>
      <c r="AK337" s="72"/>
      <c r="AL337" s="72"/>
      <c r="AM337" s="72"/>
      <c r="AN337" s="72"/>
      <c r="AO337" s="72"/>
      <c r="AP337" s="72"/>
      <c r="AQ337" s="72"/>
      <c r="AR337" s="72"/>
      <c r="AS337" s="72"/>
      <c r="AT337" s="72"/>
      <c r="AU337" s="72"/>
      <c r="AV337" s="72"/>
      <c r="AW337" s="72"/>
      <c r="AX337" s="72"/>
      <c r="AY337" s="72"/>
      <c r="AZ337" s="72"/>
      <c r="BA337" s="72"/>
      <c r="BB337" s="72"/>
      <c r="BC337" s="72"/>
      <c r="BD337" s="72"/>
      <c r="BE337" s="72"/>
    </row>
    <row r="338" spans="1:57" ht="20">
      <c r="A338" s="72"/>
      <c r="B338" s="72"/>
      <c r="C338" s="72"/>
      <c r="D338" s="72"/>
      <c r="E338" s="71"/>
      <c r="F338" s="72"/>
      <c r="G338" s="72"/>
      <c r="H338" s="72"/>
      <c r="I338" s="72"/>
      <c r="J338" s="72"/>
      <c r="K338" s="72"/>
      <c r="L338" s="72"/>
      <c r="M338" s="72"/>
      <c r="N338" s="72"/>
      <c r="O338" s="72"/>
      <c r="P338" s="72"/>
      <c r="Q338" s="72"/>
      <c r="R338" s="72"/>
      <c r="S338" s="72"/>
      <c r="T338" s="72"/>
      <c r="U338" s="72"/>
      <c r="V338" s="72"/>
      <c r="W338" s="72"/>
      <c r="X338" s="72"/>
      <c r="Y338" s="72"/>
      <c r="Z338" s="72"/>
      <c r="AA338" s="72"/>
      <c r="AB338" s="72"/>
      <c r="AC338" s="72"/>
      <c r="AD338" s="72"/>
      <c r="AE338" s="72"/>
      <c r="AF338" s="72"/>
      <c r="AG338" s="72"/>
      <c r="AH338" s="72"/>
      <c r="AI338" s="72"/>
      <c r="AJ338" s="72"/>
      <c r="AK338" s="72"/>
      <c r="AL338" s="72"/>
      <c r="AM338" s="72"/>
      <c r="AN338" s="72"/>
      <c r="AO338" s="72"/>
      <c r="AP338" s="72"/>
      <c r="AQ338" s="72"/>
      <c r="AR338" s="72"/>
      <c r="AS338" s="72"/>
      <c r="AT338" s="72"/>
      <c r="AU338" s="72"/>
      <c r="AV338" s="72"/>
      <c r="AW338" s="72"/>
      <c r="AX338" s="72"/>
      <c r="AY338" s="72"/>
      <c r="AZ338" s="72"/>
      <c r="BA338" s="72"/>
      <c r="BB338" s="72"/>
      <c r="BC338" s="72"/>
      <c r="BD338" s="72"/>
      <c r="BE338" s="72"/>
    </row>
    <row r="339" spans="1:57" ht="20">
      <c r="A339" s="72"/>
      <c r="B339" s="72"/>
      <c r="C339" s="72"/>
      <c r="D339" s="72"/>
      <c r="E339" s="71"/>
      <c r="F339" s="72"/>
      <c r="G339" s="72"/>
      <c r="H339" s="72"/>
      <c r="I339" s="72"/>
      <c r="J339" s="72"/>
      <c r="K339" s="72"/>
      <c r="L339" s="72"/>
      <c r="M339" s="72"/>
      <c r="N339" s="72"/>
      <c r="O339" s="72"/>
      <c r="P339" s="72"/>
      <c r="Q339" s="72"/>
      <c r="R339" s="72"/>
      <c r="S339" s="72"/>
      <c r="T339" s="72"/>
      <c r="U339" s="72"/>
      <c r="V339" s="72"/>
      <c r="W339" s="72"/>
      <c r="X339" s="72"/>
      <c r="Y339" s="72"/>
      <c r="Z339" s="72"/>
      <c r="AA339" s="72"/>
      <c r="AB339" s="72"/>
      <c r="AC339" s="72"/>
      <c r="AD339" s="72"/>
      <c r="AE339" s="72"/>
      <c r="AF339" s="72"/>
      <c r="AG339" s="72"/>
      <c r="AH339" s="72"/>
      <c r="AI339" s="72"/>
      <c r="AJ339" s="72"/>
      <c r="AK339" s="72"/>
      <c r="AL339" s="72"/>
      <c r="AM339" s="72"/>
      <c r="AN339" s="72"/>
      <c r="AO339" s="72"/>
      <c r="AP339" s="72"/>
      <c r="AQ339" s="72"/>
      <c r="AR339" s="72"/>
      <c r="AS339" s="72"/>
      <c r="AT339" s="72"/>
      <c r="AU339" s="72"/>
      <c r="AV339" s="72"/>
      <c r="AW339" s="72"/>
      <c r="AX339" s="72"/>
      <c r="AY339" s="72"/>
      <c r="AZ339" s="72"/>
      <c r="BA339" s="72"/>
      <c r="BB339" s="72"/>
      <c r="BC339" s="72"/>
      <c r="BD339" s="72"/>
      <c r="BE339" s="72"/>
    </row>
    <row r="340" spans="1:57" ht="20">
      <c r="A340" s="72"/>
      <c r="B340" s="72"/>
      <c r="C340" s="72"/>
      <c r="D340" s="72"/>
      <c r="E340" s="71"/>
      <c r="F340" s="72"/>
      <c r="G340" s="72"/>
      <c r="H340" s="72"/>
      <c r="I340" s="72"/>
      <c r="J340" s="72"/>
      <c r="K340" s="72"/>
      <c r="L340" s="72"/>
      <c r="M340" s="72"/>
      <c r="N340" s="72"/>
      <c r="O340" s="72"/>
      <c r="P340" s="72"/>
      <c r="Q340" s="72"/>
      <c r="R340" s="72"/>
      <c r="S340" s="72"/>
      <c r="T340" s="72"/>
      <c r="U340" s="72"/>
      <c r="V340" s="72"/>
      <c r="W340" s="72"/>
      <c r="X340" s="72"/>
      <c r="Y340" s="72"/>
      <c r="Z340" s="72"/>
      <c r="AA340" s="72"/>
      <c r="AB340" s="72"/>
      <c r="AC340" s="72"/>
      <c r="AD340" s="72"/>
      <c r="AE340" s="72"/>
      <c r="AF340" s="72"/>
      <c r="AG340" s="72"/>
      <c r="AH340" s="72"/>
      <c r="AI340" s="72"/>
      <c r="AJ340" s="72"/>
      <c r="AK340" s="72"/>
      <c r="AL340" s="72"/>
      <c r="AM340" s="72"/>
      <c r="AN340" s="72"/>
      <c r="AO340" s="72"/>
      <c r="AP340" s="72"/>
      <c r="AQ340" s="72"/>
      <c r="AR340" s="72"/>
      <c r="AS340" s="72"/>
      <c r="AT340" s="72"/>
      <c r="AU340" s="72"/>
      <c r="AV340" s="72"/>
      <c r="AW340" s="72"/>
      <c r="AX340" s="72"/>
      <c r="AY340" s="72"/>
      <c r="AZ340" s="72"/>
      <c r="BA340" s="72"/>
      <c r="BB340" s="72"/>
      <c r="BC340" s="72"/>
      <c r="BD340" s="72"/>
      <c r="BE340" s="72"/>
    </row>
    <row r="341" spans="1:57" ht="20">
      <c r="A341" s="72"/>
      <c r="B341" s="72"/>
      <c r="C341" s="72"/>
      <c r="D341" s="72"/>
      <c r="E341" s="71"/>
      <c r="F341" s="72"/>
      <c r="G341" s="72"/>
      <c r="H341" s="72"/>
      <c r="I341" s="72"/>
      <c r="J341" s="72"/>
      <c r="K341" s="72"/>
      <c r="L341" s="72"/>
      <c r="M341" s="72"/>
      <c r="N341" s="72"/>
      <c r="O341" s="72"/>
      <c r="P341" s="72"/>
      <c r="Q341" s="72"/>
      <c r="R341" s="72"/>
      <c r="S341" s="72"/>
      <c r="T341" s="72"/>
      <c r="U341" s="72"/>
      <c r="V341" s="72"/>
      <c r="W341" s="72"/>
      <c r="X341" s="72"/>
      <c r="Y341" s="72"/>
      <c r="Z341" s="72"/>
      <c r="AA341" s="72"/>
      <c r="AB341" s="72"/>
      <c r="AC341" s="72"/>
      <c r="AD341" s="72"/>
      <c r="AE341" s="72"/>
      <c r="AF341" s="72"/>
      <c r="AG341" s="72"/>
      <c r="AH341" s="72"/>
      <c r="AI341" s="72"/>
      <c r="AJ341" s="72"/>
      <c r="AK341" s="72"/>
      <c r="AL341" s="72"/>
      <c r="AM341" s="72"/>
      <c r="AN341" s="72"/>
      <c r="AO341" s="72"/>
      <c r="AP341" s="72"/>
      <c r="AQ341" s="72"/>
      <c r="AR341" s="72"/>
      <c r="AS341" s="72"/>
      <c r="AT341" s="72"/>
      <c r="AU341" s="72"/>
      <c r="AV341" s="72"/>
      <c r="AW341" s="72"/>
      <c r="AX341" s="72"/>
      <c r="AY341" s="72"/>
      <c r="AZ341" s="72"/>
      <c r="BA341" s="72"/>
      <c r="BB341" s="72"/>
      <c r="BC341" s="72"/>
      <c r="BD341" s="72"/>
      <c r="BE341" s="72"/>
    </row>
    <row r="342" spans="1:57" ht="20">
      <c r="A342" s="72"/>
      <c r="B342" s="72"/>
      <c r="C342" s="72"/>
      <c r="D342" s="72"/>
      <c r="E342" s="71"/>
      <c r="F342" s="72"/>
      <c r="G342" s="72"/>
      <c r="H342" s="72"/>
      <c r="I342" s="72"/>
      <c r="J342" s="72"/>
      <c r="K342" s="72"/>
      <c r="L342" s="72"/>
      <c r="M342" s="72"/>
      <c r="N342" s="72"/>
      <c r="O342" s="72"/>
      <c r="P342" s="72"/>
      <c r="Q342" s="72"/>
      <c r="R342" s="72"/>
      <c r="S342" s="72"/>
      <c r="T342" s="72"/>
      <c r="U342" s="72"/>
      <c r="V342" s="72"/>
      <c r="W342" s="72"/>
      <c r="X342" s="72"/>
      <c r="Y342" s="72"/>
      <c r="Z342" s="72"/>
      <c r="AA342" s="72"/>
      <c r="AB342" s="72"/>
      <c r="AC342" s="72"/>
      <c r="AD342" s="72"/>
      <c r="AE342" s="72"/>
      <c r="AF342" s="72"/>
      <c r="AG342" s="72"/>
      <c r="AH342" s="72"/>
      <c r="AI342" s="72"/>
      <c r="AJ342" s="72"/>
      <c r="AK342" s="72"/>
      <c r="AL342" s="72"/>
      <c r="AM342" s="72"/>
      <c r="AN342" s="72"/>
      <c r="AO342" s="72"/>
      <c r="AP342" s="72"/>
      <c r="AQ342" s="72"/>
      <c r="AR342" s="72"/>
      <c r="AS342" s="72"/>
      <c r="AT342" s="72"/>
      <c r="AU342" s="72"/>
      <c r="AV342" s="72"/>
      <c r="AW342" s="72"/>
      <c r="AX342" s="72"/>
      <c r="AY342" s="72"/>
      <c r="AZ342" s="72"/>
      <c r="BA342" s="72"/>
      <c r="BB342" s="72"/>
      <c r="BC342" s="72"/>
      <c r="BD342" s="72"/>
      <c r="BE342" s="72"/>
    </row>
    <row r="343" spans="1:57" ht="20">
      <c r="A343" s="72"/>
      <c r="B343" s="72"/>
      <c r="C343" s="72"/>
      <c r="D343" s="72"/>
      <c r="E343" s="71"/>
      <c r="F343" s="72"/>
      <c r="G343" s="72"/>
      <c r="H343" s="72"/>
      <c r="I343" s="72"/>
      <c r="J343" s="72"/>
      <c r="K343" s="72"/>
      <c r="L343" s="72"/>
      <c r="M343" s="72"/>
      <c r="N343" s="72"/>
      <c r="O343" s="72"/>
      <c r="P343" s="72"/>
      <c r="Q343" s="72"/>
      <c r="R343" s="72"/>
      <c r="S343" s="72"/>
      <c r="T343" s="72"/>
      <c r="U343" s="72"/>
      <c r="V343" s="72"/>
      <c r="W343" s="72"/>
      <c r="X343" s="72"/>
      <c r="Y343" s="72"/>
      <c r="Z343" s="72"/>
      <c r="AA343" s="72"/>
      <c r="AB343" s="72"/>
      <c r="AC343" s="72"/>
      <c r="AD343" s="72"/>
      <c r="AE343" s="72"/>
      <c r="AF343" s="72"/>
      <c r="AG343" s="72"/>
      <c r="AH343" s="72"/>
      <c r="AI343" s="72"/>
      <c r="AJ343" s="72"/>
      <c r="AK343" s="72"/>
      <c r="AL343" s="72"/>
      <c r="AM343" s="72"/>
      <c r="AN343" s="72"/>
      <c r="AO343" s="72"/>
      <c r="AP343" s="72"/>
      <c r="AQ343" s="72"/>
      <c r="AR343" s="72"/>
      <c r="AS343" s="72"/>
      <c r="AT343" s="72"/>
      <c r="AU343" s="72"/>
      <c r="AV343" s="72"/>
      <c r="AW343" s="72"/>
      <c r="AX343" s="72"/>
      <c r="AY343" s="72"/>
      <c r="AZ343" s="72"/>
      <c r="BA343" s="72"/>
      <c r="BB343" s="72"/>
      <c r="BC343" s="72"/>
      <c r="BD343" s="72"/>
      <c r="BE343" s="72"/>
    </row>
    <row r="344" spans="1:57" ht="20">
      <c r="A344" s="72"/>
      <c r="B344" s="72"/>
      <c r="C344" s="72"/>
      <c r="D344" s="72"/>
      <c r="E344" s="71"/>
      <c r="F344" s="72"/>
      <c r="G344" s="72"/>
      <c r="H344" s="72"/>
      <c r="I344" s="72"/>
      <c r="J344" s="72"/>
      <c r="K344" s="72"/>
      <c r="L344" s="72"/>
      <c r="M344" s="72"/>
      <c r="N344" s="72"/>
      <c r="O344" s="72"/>
      <c r="P344" s="72"/>
      <c r="Q344" s="72"/>
      <c r="R344" s="72"/>
      <c r="S344" s="72"/>
      <c r="T344" s="72"/>
      <c r="U344" s="72"/>
      <c r="V344" s="72"/>
      <c r="W344" s="72"/>
      <c r="X344" s="72"/>
      <c r="Y344" s="72"/>
      <c r="Z344" s="72"/>
      <c r="AA344" s="72"/>
      <c r="AB344" s="72"/>
      <c r="AC344" s="72"/>
      <c r="AD344" s="72"/>
      <c r="AE344" s="72"/>
      <c r="AF344" s="72"/>
      <c r="AG344" s="72"/>
      <c r="AH344" s="72"/>
      <c r="AI344" s="72"/>
      <c r="AJ344" s="72"/>
      <c r="AK344" s="72"/>
      <c r="AL344" s="72"/>
      <c r="AM344" s="72"/>
      <c r="AN344" s="72"/>
      <c r="AO344" s="72"/>
      <c r="AP344" s="72"/>
      <c r="AQ344" s="72"/>
      <c r="AR344" s="72"/>
      <c r="AS344" s="72"/>
      <c r="AT344" s="72"/>
      <c r="AU344" s="72"/>
      <c r="AV344" s="72"/>
      <c r="AW344" s="72"/>
      <c r="AX344" s="72"/>
      <c r="AY344" s="72"/>
      <c r="AZ344" s="72"/>
      <c r="BA344" s="72"/>
      <c r="BB344" s="72"/>
      <c r="BC344" s="72"/>
      <c r="BD344" s="72"/>
      <c r="BE344" s="72"/>
    </row>
    <row r="345" spans="1:57" ht="20">
      <c r="A345" s="72"/>
      <c r="B345" s="72"/>
      <c r="C345" s="72"/>
      <c r="D345" s="72"/>
      <c r="E345" s="71"/>
      <c r="F345" s="72"/>
      <c r="G345" s="72"/>
      <c r="H345" s="72"/>
      <c r="I345" s="72"/>
      <c r="J345" s="72"/>
      <c r="K345" s="72"/>
      <c r="L345" s="72"/>
      <c r="M345" s="72"/>
      <c r="N345" s="72"/>
      <c r="O345" s="72"/>
      <c r="P345" s="72"/>
      <c r="Q345" s="72"/>
      <c r="R345" s="72"/>
      <c r="S345" s="72"/>
      <c r="T345" s="72"/>
      <c r="U345" s="72"/>
      <c r="V345" s="72"/>
      <c r="W345" s="72"/>
      <c r="X345" s="72"/>
      <c r="Y345" s="72"/>
      <c r="Z345" s="72"/>
      <c r="AA345" s="72"/>
      <c r="AB345" s="72"/>
      <c r="AC345" s="72"/>
      <c r="AD345" s="72"/>
      <c r="AE345" s="72"/>
      <c r="AF345" s="72"/>
      <c r="AG345" s="72"/>
      <c r="AH345" s="72"/>
      <c r="AI345" s="72"/>
      <c r="AJ345" s="72"/>
      <c r="AK345" s="72"/>
      <c r="AL345" s="72"/>
      <c r="AM345" s="72"/>
      <c r="AN345" s="72"/>
      <c r="AO345" s="72"/>
      <c r="AP345" s="72"/>
      <c r="AQ345" s="72"/>
      <c r="AR345" s="72"/>
      <c r="AS345" s="72"/>
      <c r="AT345" s="72"/>
      <c r="AU345" s="72"/>
      <c r="AV345" s="72"/>
      <c r="AW345" s="72"/>
      <c r="AX345" s="72"/>
      <c r="AY345" s="72"/>
      <c r="AZ345" s="72"/>
      <c r="BA345" s="72"/>
      <c r="BB345" s="72"/>
      <c r="BC345" s="72"/>
      <c r="BD345" s="72"/>
      <c r="BE345" s="72"/>
    </row>
    <row r="346" spans="1:57" ht="20">
      <c r="A346" s="72"/>
      <c r="B346" s="72"/>
      <c r="C346" s="72"/>
      <c r="D346" s="72"/>
      <c r="E346" s="71"/>
      <c r="F346" s="72"/>
      <c r="G346" s="72"/>
      <c r="H346" s="72"/>
      <c r="I346" s="72"/>
      <c r="J346" s="72"/>
      <c r="K346" s="72"/>
      <c r="L346" s="72"/>
      <c r="M346" s="72"/>
      <c r="N346" s="72"/>
      <c r="O346" s="72"/>
      <c r="P346" s="72"/>
      <c r="Q346" s="72"/>
      <c r="R346" s="72"/>
      <c r="S346" s="72"/>
      <c r="T346" s="72"/>
      <c r="U346" s="72"/>
      <c r="V346" s="72"/>
      <c r="W346" s="72"/>
      <c r="X346" s="72"/>
      <c r="Y346" s="72"/>
      <c r="Z346" s="72"/>
      <c r="AA346" s="72"/>
      <c r="AB346" s="72"/>
      <c r="AC346" s="72"/>
      <c r="AD346" s="72"/>
      <c r="AE346" s="72"/>
      <c r="AF346" s="72"/>
      <c r="AG346" s="72"/>
      <c r="AH346" s="72"/>
      <c r="AI346" s="72"/>
      <c r="AJ346" s="72"/>
      <c r="AK346" s="72"/>
      <c r="AL346" s="72"/>
      <c r="AM346" s="72"/>
      <c r="AN346" s="72"/>
      <c r="AO346" s="72"/>
      <c r="AP346" s="72"/>
      <c r="AQ346" s="72"/>
      <c r="AR346" s="72"/>
      <c r="AS346" s="72"/>
      <c r="AT346" s="72"/>
      <c r="AU346" s="72"/>
      <c r="AV346" s="72"/>
      <c r="AW346" s="72"/>
      <c r="AX346" s="72"/>
      <c r="AY346" s="72"/>
      <c r="AZ346" s="72"/>
      <c r="BA346" s="72"/>
      <c r="BB346" s="72"/>
      <c r="BC346" s="72"/>
      <c r="BD346" s="72"/>
      <c r="BE346" s="72"/>
    </row>
    <row r="347" spans="1:57" ht="20">
      <c r="A347" s="72"/>
      <c r="B347" s="72"/>
      <c r="C347" s="72"/>
      <c r="D347" s="72"/>
      <c r="E347" s="71"/>
      <c r="F347" s="72"/>
      <c r="G347" s="72"/>
      <c r="H347" s="72"/>
      <c r="I347" s="72"/>
      <c r="J347" s="72"/>
      <c r="K347" s="72"/>
      <c r="L347" s="72"/>
      <c r="M347" s="72"/>
      <c r="N347" s="72"/>
      <c r="O347" s="72"/>
      <c r="P347" s="72"/>
      <c r="Q347" s="72"/>
      <c r="R347" s="72"/>
      <c r="S347" s="72"/>
      <c r="T347" s="72"/>
      <c r="U347" s="72"/>
      <c r="V347" s="72"/>
      <c r="W347" s="72"/>
      <c r="X347" s="72"/>
      <c r="Y347" s="72"/>
      <c r="Z347" s="72"/>
      <c r="AA347" s="72"/>
      <c r="AB347" s="72"/>
      <c r="AC347" s="72"/>
      <c r="AD347" s="72"/>
      <c r="AE347" s="72"/>
      <c r="AF347" s="72"/>
      <c r="AG347" s="72"/>
      <c r="AH347" s="72"/>
      <c r="AI347" s="72"/>
      <c r="AJ347" s="72"/>
      <c r="AK347" s="72"/>
      <c r="AL347" s="72"/>
      <c r="AM347" s="72"/>
      <c r="AN347" s="72"/>
      <c r="AO347" s="72"/>
      <c r="AP347" s="72"/>
      <c r="AQ347" s="72"/>
      <c r="AR347" s="72"/>
      <c r="AS347" s="72"/>
      <c r="AT347" s="72"/>
      <c r="AU347" s="72"/>
      <c r="AV347" s="72"/>
      <c r="AW347" s="72"/>
      <c r="AX347" s="72"/>
      <c r="AY347" s="72"/>
      <c r="AZ347" s="72"/>
      <c r="BA347" s="72"/>
      <c r="BB347" s="72"/>
      <c r="BC347" s="72"/>
      <c r="BD347" s="72"/>
      <c r="BE347" s="72"/>
    </row>
    <row r="348" spans="1:57" ht="20">
      <c r="A348" s="72"/>
      <c r="B348" s="72"/>
      <c r="C348" s="72"/>
      <c r="D348" s="72"/>
      <c r="E348" s="71"/>
      <c r="F348" s="72"/>
      <c r="G348" s="72"/>
      <c r="H348" s="72"/>
      <c r="I348" s="72"/>
      <c r="J348" s="72"/>
      <c r="K348" s="72"/>
      <c r="L348" s="72"/>
      <c r="M348" s="72"/>
      <c r="N348" s="72"/>
      <c r="O348" s="72"/>
      <c r="P348" s="72"/>
      <c r="Q348" s="72"/>
      <c r="R348" s="72"/>
      <c r="S348" s="72"/>
      <c r="T348" s="72"/>
      <c r="U348" s="72"/>
      <c r="V348" s="72"/>
      <c r="W348" s="72"/>
      <c r="X348" s="72"/>
      <c r="Y348" s="72"/>
      <c r="Z348" s="72"/>
      <c r="AA348" s="72"/>
      <c r="AB348" s="72"/>
      <c r="AC348" s="72"/>
      <c r="AD348" s="72"/>
      <c r="AE348" s="72"/>
      <c r="AF348" s="72"/>
      <c r="AG348" s="72"/>
      <c r="AH348" s="72"/>
      <c r="AI348" s="72"/>
      <c r="AJ348" s="72"/>
      <c r="AK348" s="72"/>
      <c r="AL348" s="72"/>
      <c r="AM348" s="72"/>
      <c r="AN348" s="72"/>
      <c r="AO348" s="72"/>
      <c r="AP348" s="72"/>
      <c r="AQ348" s="72"/>
      <c r="AR348" s="72"/>
      <c r="AS348" s="72"/>
      <c r="AT348" s="72"/>
      <c r="AU348" s="72"/>
      <c r="AV348" s="72"/>
      <c r="AW348" s="72"/>
      <c r="AX348" s="72"/>
      <c r="AY348" s="72"/>
      <c r="AZ348" s="72"/>
      <c r="BA348" s="72"/>
      <c r="BB348" s="72"/>
      <c r="BC348" s="72"/>
      <c r="BD348" s="72"/>
      <c r="BE348" s="72"/>
    </row>
    <row r="349" spans="1:57" ht="20">
      <c r="A349" s="72"/>
      <c r="B349" s="72"/>
      <c r="C349" s="72"/>
      <c r="D349" s="72"/>
      <c r="E349" s="71"/>
      <c r="F349" s="72"/>
      <c r="G349" s="72"/>
      <c r="H349" s="72"/>
      <c r="I349" s="72"/>
      <c r="J349" s="72"/>
      <c r="K349" s="72"/>
      <c r="L349" s="72"/>
      <c r="M349" s="72"/>
      <c r="N349" s="72"/>
      <c r="O349" s="72"/>
      <c r="P349" s="72"/>
      <c r="Q349" s="72"/>
      <c r="R349" s="72"/>
      <c r="S349" s="72"/>
      <c r="T349" s="72"/>
      <c r="U349" s="72"/>
      <c r="V349" s="72"/>
      <c r="W349" s="72"/>
      <c r="X349" s="72"/>
      <c r="Y349" s="72"/>
      <c r="Z349" s="72"/>
      <c r="AA349" s="72"/>
      <c r="AB349" s="72"/>
      <c r="AC349" s="72"/>
      <c r="AD349" s="72"/>
      <c r="AE349" s="72"/>
      <c r="AF349" s="72"/>
      <c r="AG349" s="72"/>
      <c r="AH349" s="72"/>
      <c r="AI349" s="72"/>
      <c r="AJ349" s="72"/>
      <c r="AK349" s="72"/>
      <c r="AL349" s="72"/>
      <c r="AM349" s="72"/>
      <c r="AN349" s="72"/>
      <c r="AO349" s="72"/>
      <c r="AP349" s="72"/>
      <c r="AQ349" s="72"/>
      <c r="AR349" s="72"/>
      <c r="AS349" s="72"/>
      <c r="AT349" s="72"/>
      <c r="AU349" s="72"/>
      <c r="AV349" s="72"/>
      <c r="AW349" s="72"/>
      <c r="AX349" s="72"/>
      <c r="AY349" s="72"/>
      <c r="AZ349" s="72"/>
      <c r="BA349" s="72"/>
      <c r="BB349" s="72"/>
      <c r="BC349" s="72"/>
      <c r="BD349" s="72"/>
      <c r="BE349" s="72"/>
    </row>
    <row r="350" spans="1:57" ht="20">
      <c r="A350" s="72"/>
      <c r="B350" s="72"/>
      <c r="C350" s="72"/>
      <c r="D350" s="72"/>
      <c r="E350" s="71"/>
      <c r="F350" s="72"/>
      <c r="G350" s="72"/>
      <c r="H350" s="72"/>
      <c r="I350" s="72"/>
      <c r="J350" s="72"/>
      <c r="K350" s="72"/>
      <c r="L350" s="72"/>
      <c r="M350" s="72"/>
      <c r="N350" s="72"/>
      <c r="O350" s="72"/>
      <c r="P350" s="72"/>
      <c r="Q350" s="72"/>
      <c r="R350" s="72"/>
      <c r="S350" s="72"/>
      <c r="T350" s="72"/>
      <c r="U350" s="72"/>
      <c r="V350" s="72"/>
      <c r="W350" s="72"/>
      <c r="X350" s="72"/>
      <c r="Y350" s="72"/>
      <c r="Z350" s="72"/>
      <c r="AA350" s="72"/>
      <c r="AB350" s="72"/>
      <c r="AC350" s="72"/>
      <c r="AD350" s="72"/>
      <c r="AE350" s="72"/>
      <c r="AF350" s="72"/>
      <c r="AG350" s="72"/>
      <c r="AH350" s="72"/>
      <c r="AI350" s="72"/>
      <c r="AJ350" s="72"/>
      <c r="AK350" s="72"/>
      <c r="AL350" s="72"/>
      <c r="AM350" s="72"/>
      <c r="AN350" s="72"/>
      <c r="AO350" s="72"/>
      <c r="AP350" s="72"/>
      <c r="AQ350" s="72"/>
      <c r="AR350" s="72"/>
      <c r="AS350" s="72"/>
      <c r="AT350" s="72"/>
      <c r="AU350" s="72"/>
      <c r="AV350" s="72"/>
      <c r="AW350" s="72"/>
      <c r="AX350" s="72"/>
      <c r="AY350" s="72"/>
      <c r="AZ350" s="72"/>
      <c r="BA350" s="72"/>
      <c r="BB350" s="72"/>
      <c r="BC350" s="72"/>
      <c r="BD350" s="72"/>
      <c r="BE350" s="72"/>
    </row>
    <row r="351" spans="1:57" ht="20">
      <c r="A351" s="72"/>
      <c r="B351" s="72"/>
      <c r="C351" s="72"/>
      <c r="D351" s="72"/>
      <c r="E351" s="71"/>
      <c r="F351" s="72"/>
      <c r="G351" s="72"/>
      <c r="H351" s="72"/>
      <c r="I351" s="72"/>
      <c r="J351" s="72"/>
      <c r="K351" s="72"/>
      <c r="L351" s="72"/>
      <c r="M351" s="72"/>
      <c r="N351" s="72"/>
      <c r="O351" s="72"/>
      <c r="P351" s="72"/>
      <c r="Q351" s="72"/>
      <c r="R351" s="72"/>
      <c r="S351" s="72"/>
      <c r="T351" s="72"/>
      <c r="U351" s="72"/>
      <c r="V351" s="72"/>
      <c r="W351" s="72"/>
      <c r="X351" s="72"/>
      <c r="Y351" s="72"/>
      <c r="Z351" s="72"/>
      <c r="AA351" s="72"/>
      <c r="AB351" s="72"/>
      <c r="AC351" s="72"/>
      <c r="AD351" s="72"/>
      <c r="AE351" s="72"/>
      <c r="AF351" s="72"/>
      <c r="AG351" s="72"/>
      <c r="AH351" s="72"/>
      <c r="AI351" s="72"/>
      <c r="AJ351" s="72"/>
      <c r="AK351" s="72"/>
      <c r="AL351" s="72"/>
      <c r="AM351" s="72"/>
      <c r="AN351" s="72"/>
      <c r="AO351" s="72"/>
      <c r="AP351" s="72"/>
      <c r="AQ351" s="72"/>
      <c r="AR351" s="72"/>
      <c r="AS351" s="72"/>
      <c r="AT351" s="72"/>
      <c r="AU351" s="72"/>
      <c r="AV351" s="72"/>
      <c r="AW351" s="72"/>
      <c r="AX351" s="72"/>
      <c r="AY351" s="72"/>
      <c r="AZ351" s="72"/>
      <c r="BA351" s="72"/>
      <c r="BB351" s="72"/>
      <c r="BC351" s="72"/>
      <c r="BD351" s="72"/>
      <c r="BE351" s="72"/>
    </row>
    <row r="352" spans="1:57" ht="20">
      <c r="A352" s="72"/>
      <c r="B352" s="72"/>
      <c r="C352" s="72"/>
      <c r="D352" s="72"/>
      <c r="E352" s="71"/>
      <c r="F352" s="72"/>
      <c r="G352" s="72"/>
      <c r="H352" s="72"/>
      <c r="I352" s="72"/>
      <c r="J352" s="72"/>
      <c r="K352" s="72"/>
      <c r="L352" s="72"/>
      <c r="M352" s="72"/>
      <c r="N352" s="72"/>
      <c r="O352" s="72"/>
      <c r="P352" s="72"/>
      <c r="Q352" s="72"/>
      <c r="R352" s="72"/>
      <c r="S352" s="72"/>
      <c r="T352" s="72"/>
      <c r="U352" s="72"/>
      <c r="V352" s="72"/>
      <c r="W352" s="72"/>
      <c r="X352" s="72"/>
      <c r="Y352" s="72"/>
      <c r="Z352" s="72"/>
      <c r="AA352" s="72"/>
      <c r="AB352" s="72"/>
      <c r="AC352" s="72"/>
      <c r="AD352" s="72"/>
      <c r="AE352" s="72"/>
      <c r="AF352" s="72"/>
      <c r="AG352" s="72"/>
      <c r="AH352" s="72"/>
      <c r="AI352" s="72"/>
      <c r="AJ352" s="72"/>
      <c r="AK352" s="72"/>
      <c r="AL352" s="72"/>
      <c r="AM352" s="72"/>
      <c r="AN352" s="72"/>
      <c r="AO352" s="72"/>
      <c r="AP352" s="72"/>
      <c r="AQ352" s="72"/>
      <c r="AR352" s="72"/>
      <c r="AS352" s="72"/>
      <c r="AT352" s="72"/>
      <c r="AU352" s="72"/>
      <c r="AV352" s="72"/>
      <c r="AW352" s="72"/>
      <c r="AX352" s="72"/>
      <c r="AY352" s="72"/>
      <c r="AZ352" s="72"/>
      <c r="BA352" s="72"/>
      <c r="BB352" s="72"/>
      <c r="BC352" s="72"/>
      <c r="BD352" s="72"/>
      <c r="BE352" s="72"/>
    </row>
    <row r="353" spans="1:57" ht="20">
      <c r="A353" s="72"/>
      <c r="B353" s="72"/>
      <c r="C353" s="72"/>
      <c r="D353" s="72"/>
      <c r="E353" s="71"/>
      <c r="F353" s="72"/>
      <c r="G353" s="72"/>
      <c r="H353" s="72"/>
      <c r="I353" s="72"/>
      <c r="J353" s="72"/>
      <c r="K353" s="72"/>
      <c r="L353" s="72"/>
      <c r="M353" s="72"/>
      <c r="N353" s="72"/>
      <c r="O353" s="72"/>
      <c r="P353" s="72"/>
      <c r="Q353" s="72"/>
      <c r="R353" s="72"/>
      <c r="S353" s="72"/>
      <c r="T353" s="72"/>
      <c r="U353" s="72"/>
      <c r="V353" s="72"/>
      <c r="W353" s="72"/>
      <c r="X353" s="72"/>
      <c r="Y353" s="72"/>
      <c r="Z353" s="72"/>
      <c r="AA353" s="72"/>
      <c r="AB353" s="72"/>
      <c r="AC353" s="72"/>
      <c r="AD353" s="72"/>
      <c r="AE353" s="72"/>
      <c r="AF353" s="72"/>
      <c r="AG353" s="72"/>
      <c r="AH353" s="72"/>
      <c r="AI353" s="72"/>
      <c r="AJ353" s="72"/>
      <c r="AK353" s="72"/>
      <c r="AL353" s="72"/>
      <c r="AM353" s="72"/>
      <c r="AN353" s="72"/>
      <c r="AO353" s="72"/>
      <c r="AP353" s="72"/>
      <c r="AQ353" s="72"/>
      <c r="AR353" s="72"/>
      <c r="AS353" s="72"/>
      <c r="AT353" s="72"/>
      <c r="AU353" s="72"/>
      <c r="AV353" s="72"/>
      <c r="AW353" s="72"/>
      <c r="AX353" s="72"/>
      <c r="AY353" s="72"/>
      <c r="AZ353" s="72"/>
      <c r="BA353" s="72"/>
      <c r="BB353" s="72"/>
      <c r="BC353" s="72"/>
      <c r="BD353" s="72"/>
      <c r="BE353" s="72"/>
    </row>
    <row r="354" spans="1:57" ht="20">
      <c r="A354" s="72"/>
      <c r="B354" s="72"/>
      <c r="C354" s="72"/>
      <c r="D354" s="72"/>
      <c r="E354" s="71"/>
      <c r="F354" s="72"/>
      <c r="G354" s="72"/>
      <c r="H354" s="72"/>
      <c r="I354" s="72"/>
      <c r="J354" s="72"/>
      <c r="K354" s="72"/>
      <c r="L354" s="72"/>
      <c r="M354" s="72"/>
      <c r="N354" s="72"/>
      <c r="O354" s="72"/>
      <c r="P354" s="72"/>
      <c r="Q354" s="72"/>
      <c r="R354" s="72"/>
      <c r="S354" s="72"/>
      <c r="T354" s="72"/>
      <c r="U354" s="72"/>
      <c r="V354" s="72"/>
      <c r="W354" s="72"/>
      <c r="X354" s="72"/>
      <c r="Y354" s="72"/>
      <c r="Z354" s="72"/>
      <c r="AA354" s="72"/>
      <c r="AB354" s="72"/>
      <c r="AC354" s="72"/>
      <c r="AD354" s="72"/>
      <c r="AE354" s="72"/>
      <c r="AF354" s="72"/>
      <c r="AG354" s="72"/>
      <c r="AH354" s="72"/>
      <c r="AI354" s="72"/>
      <c r="AJ354" s="72"/>
      <c r="AK354" s="72"/>
      <c r="AL354" s="72"/>
      <c r="AM354" s="72"/>
      <c r="AN354" s="72"/>
      <c r="AO354" s="72"/>
      <c r="AP354" s="72"/>
      <c r="AQ354" s="72"/>
      <c r="AR354" s="72"/>
      <c r="AS354" s="72"/>
      <c r="AT354" s="72"/>
      <c r="AU354" s="72"/>
      <c r="AV354" s="72"/>
      <c r="AW354" s="72"/>
      <c r="AX354" s="72"/>
      <c r="AY354" s="72"/>
      <c r="AZ354" s="72"/>
      <c r="BA354" s="72"/>
      <c r="BB354" s="72"/>
      <c r="BC354" s="72"/>
      <c r="BD354" s="72"/>
      <c r="BE354" s="72"/>
    </row>
    <row r="355" spans="1:57" ht="20">
      <c r="A355" s="72"/>
      <c r="B355" s="72"/>
      <c r="C355" s="72"/>
      <c r="D355" s="72"/>
      <c r="E355" s="71"/>
      <c r="F355" s="72"/>
      <c r="G355" s="72"/>
      <c r="H355" s="72"/>
      <c r="I355" s="72"/>
      <c r="J355" s="72"/>
      <c r="K355" s="72"/>
      <c r="L355" s="72"/>
      <c r="M355" s="72"/>
      <c r="N355" s="72"/>
      <c r="O355" s="72"/>
      <c r="P355" s="72"/>
      <c r="Q355" s="72"/>
      <c r="R355" s="72"/>
      <c r="S355" s="72"/>
      <c r="T355" s="72"/>
      <c r="U355" s="72"/>
      <c r="V355" s="72"/>
      <c r="W355" s="72"/>
      <c r="X355" s="72"/>
      <c r="Y355" s="72"/>
      <c r="Z355" s="72"/>
      <c r="AA355" s="72"/>
      <c r="AB355" s="72"/>
      <c r="AC355" s="72"/>
      <c r="AD355" s="72"/>
      <c r="AE355" s="72"/>
      <c r="AF355" s="72"/>
      <c r="AG355" s="72"/>
      <c r="AH355" s="72"/>
      <c r="AI355" s="72"/>
      <c r="AJ355" s="72"/>
      <c r="AK355" s="72"/>
      <c r="AL355" s="72"/>
      <c r="AM355" s="72"/>
      <c r="AN355" s="72"/>
      <c r="AO355" s="72"/>
      <c r="AP355" s="72"/>
      <c r="AQ355" s="72"/>
      <c r="AR355" s="72"/>
      <c r="AS355" s="72"/>
      <c r="AT355" s="72"/>
      <c r="AU355" s="72"/>
      <c r="AV355" s="72"/>
      <c r="AW355" s="72"/>
      <c r="AX355" s="72"/>
      <c r="AY355" s="72"/>
      <c r="AZ355" s="72"/>
      <c r="BA355" s="72"/>
      <c r="BB355" s="72"/>
      <c r="BC355" s="72"/>
      <c r="BD355" s="72"/>
      <c r="BE355" s="72"/>
    </row>
    <row r="356" spans="1:57" ht="20">
      <c r="A356" s="72"/>
      <c r="B356" s="72"/>
      <c r="C356" s="72"/>
      <c r="D356" s="72"/>
      <c r="E356" s="71"/>
      <c r="F356" s="72"/>
      <c r="G356" s="72"/>
      <c r="H356" s="72"/>
      <c r="I356" s="72"/>
      <c r="J356" s="72"/>
      <c r="K356" s="72"/>
      <c r="L356" s="72"/>
      <c r="M356" s="72"/>
      <c r="N356" s="72"/>
      <c r="O356" s="72"/>
      <c r="P356" s="72"/>
      <c r="Q356" s="72"/>
      <c r="R356" s="72"/>
      <c r="S356" s="72"/>
      <c r="T356" s="72"/>
      <c r="U356" s="72"/>
      <c r="V356" s="72"/>
      <c r="W356" s="72"/>
      <c r="X356" s="72"/>
      <c r="Y356" s="72"/>
      <c r="Z356" s="72"/>
      <c r="AA356" s="72"/>
      <c r="AB356" s="72"/>
      <c r="AC356" s="72"/>
      <c r="AD356" s="72"/>
      <c r="AE356" s="72"/>
      <c r="AF356" s="72"/>
      <c r="AG356" s="72"/>
      <c r="AH356" s="72"/>
      <c r="AI356" s="72"/>
      <c r="AJ356" s="72"/>
      <c r="AK356" s="72"/>
      <c r="AL356" s="72"/>
      <c r="AM356" s="72"/>
      <c r="AN356" s="72"/>
      <c r="AO356" s="72"/>
      <c r="AP356" s="72"/>
      <c r="AQ356" s="72"/>
      <c r="AR356" s="72"/>
      <c r="AS356" s="72"/>
      <c r="AT356" s="72"/>
      <c r="AU356" s="72"/>
      <c r="AV356" s="72"/>
      <c r="AW356" s="72"/>
      <c r="AX356" s="72"/>
      <c r="AY356" s="72"/>
      <c r="AZ356" s="72"/>
      <c r="BA356" s="72"/>
      <c r="BB356" s="72"/>
      <c r="BC356" s="72"/>
      <c r="BD356" s="72"/>
      <c r="BE356" s="72"/>
    </row>
    <row r="357" spans="1:57" ht="20">
      <c r="A357" s="72"/>
      <c r="B357" s="72"/>
      <c r="C357" s="72"/>
      <c r="D357" s="72"/>
      <c r="E357" s="71"/>
      <c r="F357" s="72"/>
      <c r="G357" s="72"/>
      <c r="H357" s="72"/>
      <c r="I357" s="72"/>
      <c r="J357" s="72"/>
      <c r="K357" s="72"/>
      <c r="L357" s="72"/>
      <c r="M357" s="72"/>
      <c r="N357" s="72"/>
      <c r="O357" s="72"/>
      <c r="P357" s="72"/>
      <c r="Q357" s="72"/>
      <c r="R357" s="72"/>
      <c r="S357" s="72"/>
      <c r="T357" s="72"/>
      <c r="U357" s="72"/>
      <c r="V357" s="72"/>
      <c r="W357" s="72"/>
      <c r="X357" s="72"/>
      <c r="Y357" s="72"/>
      <c r="Z357" s="72"/>
      <c r="AA357" s="72"/>
      <c r="AB357" s="72"/>
      <c r="AC357" s="72"/>
      <c r="AD357" s="72"/>
      <c r="AE357" s="72"/>
      <c r="AF357" s="72"/>
      <c r="AG357" s="72"/>
      <c r="AH357" s="72"/>
      <c r="AI357" s="72"/>
      <c r="AJ357" s="72"/>
      <c r="AK357" s="72"/>
      <c r="AL357" s="72"/>
      <c r="AM357" s="72"/>
      <c r="AN357" s="72"/>
      <c r="AO357" s="72"/>
      <c r="AP357" s="72"/>
      <c r="AQ357" s="72"/>
      <c r="AR357" s="72"/>
      <c r="AS357" s="72"/>
      <c r="AT357" s="72"/>
      <c r="AU357" s="72"/>
      <c r="AV357" s="72"/>
      <c r="AW357" s="72"/>
      <c r="AX357" s="72"/>
      <c r="AY357" s="72"/>
      <c r="AZ357" s="72"/>
      <c r="BA357" s="72"/>
      <c r="BB357" s="72"/>
      <c r="BC357" s="72"/>
      <c r="BD357" s="72"/>
      <c r="BE357" s="72"/>
    </row>
    <row r="358" spans="1:57" ht="20">
      <c r="A358" s="72"/>
      <c r="B358" s="72"/>
      <c r="C358" s="72"/>
      <c r="D358" s="72"/>
      <c r="E358" s="71"/>
      <c r="F358" s="72"/>
      <c r="G358" s="72"/>
      <c r="H358" s="72"/>
      <c r="I358" s="72"/>
      <c r="J358" s="72"/>
      <c r="K358" s="72"/>
      <c r="L358" s="72"/>
      <c r="M358" s="72"/>
      <c r="N358" s="72"/>
      <c r="O358" s="72"/>
      <c r="P358" s="72"/>
      <c r="Q358" s="72"/>
      <c r="R358" s="72"/>
      <c r="S358" s="72"/>
      <c r="T358" s="72"/>
      <c r="U358" s="72"/>
      <c r="V358" s="72"/>
      <c r="W358" s="72"/>
      <c r="X358" s="72"/>
      <c r="Y358" s="72"/>
      <c r="Z358" s="72"/>
      <c r="AA358" s="72"/>
      <c r="AB358" s="72"/>
      <c r="AC358" s="72"/>
      <c r="AD358" s="72"/>
      <c r="AE358" s="72"/>
      <c r="AF358" s="72"/>
      <c r="AG358" s="72"/>
      <c r="AH358" s="72"/>
      <c r="AI358" s="72"/>
      <c r="AJ358" s="72"/>
      <c r="AK358" s="72"/>
      <c r="AL358" s="72"/>
      <c r="AM358" s="72"/>
      <c r="AN358" s="72"/>
      <c r="AO358" s="72"/>
      <c r="AP358" s="72"/>
      <c r="AQ358" s="72"/>
      <c r="AR358" s="72"/>
      <c r="AS358" s="72"/>
      <c r="AT358" s="72"/>
      <c r="AU358" s="72"/>
      <c r="AV358" s="72"/>
      <c r="AW358" s="72"/>
      <c r="AX358" s="72"/>
      <c r="AY358" s="72"/>
      <c r="AZ358" s="72"/>
      <c r="BA358" s="72"/>
      <c r="BB358" s="72"/>
      <c r="BC358" s="72"/>
      <c r="BD358" s="72"/>
      <c r="BE358" s="72"/>
    </row>
    <row r="359" spans="1:57" ht="20">
      <c r="A359" s="72"/>
      <c r="B359" s="72"/>
      <c r="C359" s="72"/>
      <c r="D359" s="72"/>
      <c r="E359" s="71"/>
      <c r="F359" s="72"/>
      <c r="G359" s="72"/>
      <c r="H359" s="72"/>
      <c r="I359" s="72"/>
      <c r="J359" s="72"/>
      <c r="K359" s="72"/>
      <c r="L359" s="72"/>
      <c r="M359" s="72"/>
      <c r="N359" s="72"/>
      <c r="O359" s="72"/>
      <c r="P359" s="72"/>
      <c r="Q359" s="72"/>
      <c r="R359" s="72"/>
      <c r="S359" s="72"/>
      <c r="T359" s="72"/>
      <c r="U359" s="72"/>
      <c r="V359" s="72"/>
      <c r="W359" s="72"/>
      <c r="X359" s="72"/>
      <c r="Y359" s="72"/>
      <c r="Z359" s="72"/>
      <c r="AA359" s="72"/>
      <c r="AB359" s="72"/>
      <c r="AC359" s="72"/>
      <c r="AD359" s="72"/>
      <c r="AE359" s="72"/>
      <c r="AF359" s="72"/>
      <c r="AG359" s="72"/>
      <c r="AH359" s="72"/>
      <c r="AI359" s="72"/>
      <c r="AJ359" s="72"/>
      <c r="AK359" s="72"/>
      <c r="AL359" s="72"/>
      <c r="AM359" s="72"/>
      <c r="AN359" s="72"/>
      <c r="AO359" s="72"/>
      <c r="AP359" s="72"/>
      <c r="AQ359" s="72"/>
      <c r="AR359" s="72"/>
      <c r="AS359" s="72"/>
      <c r="AT359" s="72"/>
      <c r="AU359" s="72"/>
      <c r="AV359" s="72"/>
      <c r="AW359" s="72"/>
      <c r="AX359" s="72"/>
      <c r="AY359" s="72"/>
      <c r="AZ359" s="72"/>
      <c r="BA359" s="72"/>
      <c r="BB359" s="72"/>
      <c r="BC359" s="72"/>
      <c r="BD359" s="72"/>
      <c r="BE359" s="72"/>
    </row>
    <row r="360" spans="1:57" ht="20">
      <c r="A360" s="72"/>
      <c r="B360" s="72"/>
      <c r="C360" s="72"/>
      <c r="D360" s="72"/>
      <c r="E360" s="71"/>
      <c r="F360" s="72"/>
      <c r="G360" s="72"/>
      <c r="H360" s="72"/>
      <c r="I360" s="72"/>
      <c r="J360" s="72"/>
      <c r="K360" s="72"/>
      <c r="L360" s="72"/>
      <c r="M360" s="72"/>
      <c r="N360" s="72"/>
      <c r="O360" s="72"/>
      <c r="P360" s="72"/>
      <c r="Q360" s="72"/>
      <c r="R360" s="72"/>
      <c r="S360" s="72"/>
      <c r="T360" s="72"/>
      <c r="U360" s="72"/>
      <c r="V360" s="72"/>
      <c r="W360" s="72"/>
      <c r="X360" s="72"/>
      <c r="Y360" s="72"/>
      <c r="Z360" s="72"/>
      <c r="AA360" s="72"/>
      <c r="AB360" s="72"/>
      <c r="AC360" s="72"/>
      <c r="AD360" s="72"/>
      <c r="AE360" s="72"/>
      <c r="AF360" s="72"/>
      <c r="AG360" s="72"/>
      <c r="AH360" s="72"/>
      <c r="AI360" s="72"/>
      <c r="AJ360" s="72"/>
      <c r="AK360" s="72"/>
      <c r="AL360" s="72"/>
      <c r="AM360" s="72"/>
      <c r="AN360" s="72"/>
      <c r="AO360" s="72"/>
      <c r="AP360" s="72"/>
      <c r="AQ360" s="72"/>
      <c r="AR360" s="72"/>
      <c r="AS360" s="72"/>
      <c r="AT360" s="72"/>
      <c r="AU360" s="72"/>
      <c r="AV360" s="72"/>
      <c r="AW360" s="72"/>
      <c r="AX360" s="72"/>
      <c r="AY360" s="72"/>
      <c r="AZ360" s="72"/>
      <c r="BA360" s="72"/>
      <c r="BB360" s="72"/>
      <c r="BC360" s="72"/>
      <c r="BD360" s="72"/>
      <c r="BE360" s="72"/>
    </row>
    <row r="361" spans="1:57" ht="20">
      <c r="A361" s="72"/>
      <c r="B361" s="72"/>
      <c r="C361" s="72"/>
      <c r="D361" s="72"/>
      <c r="E361" s="71"/>
      <c r="F361" s="72"/>
      <c r="G361" s="72"/>
      <c r="H361" s="72"/>
      <c r="I361" s="72"/>
      <c r="J361" s="72"/>
      <c r="K361" s="72"/>
      <c r="L361" s="72"/>
      <c r="M361" s="72"/>
      <c r="N361" s="72"/>
      <c r="O361" s="72"/>
      <c r="P361" s="72"/>
      <c r="Q361" s="72"/>
      <c r="R361" s="72"/>
      <c r="S361" s="72"/>
      <c r="T361" s="72"/>
      <c r="U361" s="72"/>
      <c r="V361" s="72"/>
      <c r="W361" s="72"/>
      <c r="X361" s="72"/>
      <c r="Y361" s="72"/>
      <c r="Z361" s="72"/>
      <c r="AA361" s="72"/>
      <c r="AB361" s="72"/>
      <c r="AC361" s="72"/>
      <c r="AD361" s="72"/>
      <c r="AE361" s="72"/>
      <c r="AF361" s="72"/>
      <c r="AG361" s="72"/>
      <c r="AH361" s="72"/>
      <c r="AI361" s="72"/>
      <c r="AJ361" s="72"/>
      <c r="AK361" s="72"/>
      <c r="AL361" s="72"/>
      <c r="AM361" s="72"/>
      <c r="AN361" s="72"/>
      <c r="AO361" s="72"/>
      <c r="AP361" s="72"/>
      <c r="AQ361" s="72"/>
      <c r="AR361" s="72"/>
      <c r="AS361" s="72"/>
      <c r="AT361" s="72"/>
      <c r="AU361" s="72"/>
      <c r="AV361" s="72"/>
      <c r="AW361" s="72"/>
      <c r="AX361" s="72"/>
      <c r="AY361" s="72"/>
      <c r="AZ361" s="72"/>
      <c r="BA361" s="72"/>
      <c r="BB361" s="72"/>
      <c r="BC361" s="72"/>
      <c r="BD361" s="72"/>
      <c r="BE361" s="72"/>
    </row>
    <row r="362" spans="1:57" ht="20">
      <c r="A362" s="72"/>
      <c r="B362" s="72"/>
      <c r="C362" s="72"/>
      <c r="D362" s="72"/>
      <c r="E362" s="71"/>
      <c r="F362" s="72"/>
      <c r="G362" s="72"/>
      <c r="H362" s="72"/>
      <c r="I362" s="72"/>
      <c r="J362" s="72"/>
      <c r="K362" s="72"/>
      <c r="L362" s="72"/>
      <c r="M362" s="72"/>
      <c r="N362" s="72"/>
      <c r="O362" s="72"/>
      <c r="P362" s="72"/>
      <c r="Q362" s="72"/>
      <c r="R362" s="72"/>
      <c r="S362" s="72"/>
      <c r="T362" s="72"/>
      <c r="U362" s="72"/>
      <c r="V362" s="72"/>
      <c r="W362" s="72"/>
      <c r="X362" s="72"/>
      <c r="Y362" s="72"/>
      <c r="Z362" s="72"/>
      <c r="AA362" s="72"/>
      <c r="AB362" s="72"/>
      <c r="AC362" s="72"/>
      <c r="AD362" s="72"/>
      <c r="AE362" s="72"/>
      <c r="AF362" s="72"/>
      <c r="AG362" s="72"/>
      <c r="AH362" s="72"/>
      <c r="AI362" s="72"/>
      <c r="AJ362" s="72"/>
      <c r="AK362" s="72"/>
      <c r="AL362" s="72"/>
      <c r="AM362" s="72"/>
      <c r="AN362" s="72"/>
      <c r="AO362" s="72"/>
      <c r="AP362" s="72"/>
      <c r="AQ362" s="72"/>
      <c r="AR362" s="72"/>
      <c r="AS362" s="72"/>
      <c r="AT362" s="72"/>
      <c r="AU362" s="72"/>
      <c r="AV362" s="72"/>
      <c r="AW362" s="72"/>
      <c r="AX362" s="72"/>
      <c r="AY362" s="72"/>
      <c r="AZ362" s="72"/>
      <c r="BA362" s="72"/>
      <c r="BB362" s="72"/>
      <c r="BC362" s="72"/>
      <c r="BD362" s="72"/>
      <c r="BE362" s="72"/>
    </row>
    <row r="363" spans="1:57" ht="20">
      <c r="A363" s="72"/>
      <c r="B363" s="72"/>
      <c r="C363" s="72"/>
      <c r="D363" s="72"/>
      <c r="E363" s="71"/>
      <c r="F363" s="72"/>
      <c r="G363" s="72"/>
      <c r="H363" s="72"/>
      <c r="I363" s="72"/>
      <c r="J363" s="72"/>
      <c r="K363" s="72"/>
      <c r="L363" s="72"/>
      <c r="M363" s="72"/>
      <c r="N363" s="72"/>
      <c r="O363" s="72"/>
      <c r="P363" s="72"/>
      <c r="Q363" s="72"/>
      <c r="R363" s="72"/>
      <c r="S363" s="72"/>
      <c r="T363" s="72"/>
      <c r="U363" s="72"/>
      <c r="V363" s="72"/>
      <c r="W363" s="72"/>
      <c r="X363" s="72"/>
      <c r="Y363" s="72"/>
      <c r="Z363" s="72"/>
      <c r="AA363" s="72"/>
      <c r="AB363" s="72"/>
      <c r="AC363" s="72"/>
      <c r="AD363" s="72"/>
      <c r="AE363" s="72"/>
      <c r="AF363" s="72"/>
      <c r="AG363" s="72"/>
      <c r="AH363" s="72"/>
      <c r="AI363" s="72"/>
      <c r="AJ363" s="72"/>
      <c r="AK363" s="72"/>
      <c r="AL363" s="72"/>
      <c r="AM363" s="72"/>
      <c r="AN363" s="72"/>
      <c r="AO363" s="72"/>
      <c r="AP363" s="72"/>
      <c r="AQ363" s="72"/>
      <c r="AR363" s="72"/>
      <c r="AS363" s="72"/>
      <c r="AT363" s="72"/>
      <c r="AU363" s="72"/>
      <c r="AV363" s="72"/>
      <c r="AW363" s="72"/>
      <c r="AX363" s="72"/>
      <c r="AY363" s="72"/>
      <c r="AZ363" s="72"/>
      <c r="BA363" s="72"/>
      <c r="BB363" s="72"/>
      <c r="BC363" s="72"/>
      <c r="BD363" s="72"/>
      <c r="BE363" s="72"/>
    </row>
    <row r="364" spans="1:57" ht="20">
      <c r="A364" s="72"/>
      <c r="B364" s="72"/>
      <c r="C364" s="72"/>
      <c r="D364" s="72"/>
      <c r="E364" s="71"/>
      <c r="F364" s="72"/>
      <c r="G364" s="72"/>
      <c r="H364" s="72"/>
      <c r="I364" s="72"/>
      <c r="J364" s="72"/>
      <c r="K364" s="72"/>
      <c r="L364" s="72"/>
      <c r="M364" s="72"/>
      <c r="N364" s="72"/>
      <c r="O364" s="72"/>
      <c r="P364" s="72"/>
      <c r="Q364" s="72"/>
      <c r="R364" s="72"/>
      <c r="S364" s="72"/>
      <c r="T364" s="72"/>
      <c r="U364" s="72"/>
      <c r="V364" s="72"/>
      <c r="W364" s="72"/>
      <c r="X364" s="72"/>
      <c r="Y364" s="72"/>
      <c r="Z364" s="72"/>
      <c r="AA364" s="72"/>
      <c r="AB364" s="72"/>
      <c r="AC364" s="72"/>
      <c r="AD364" s="72"/>
      <c r="AE364" s="72"/>
      <c r="AF364" s="72"/>
      <c r="AG364" s="72"/>
      <c r="AH364" s="72"/>
      <c r="AI364" s="72"/>
      <c r="AJ364" s="72"/>
      <c r="AK364" s="72"/>
      <c r="AL364" s="72"/>
      <c r="AM364" s="72"/>
      <c r="AN364" s="72"/>
      <c r="AO364" s="72"/>
      <c r="AP364" s="72"/>
      <c r="AQ364" s="72"/>
      <c r="AR364" s="72"/>
      <c r="AS364" s="72"/>
      <c r="AT364" s="72"/>
      <c r="AU364" s="72"/>
      <c r="AV364" s="72"/>
      <c r="AW364" s="72"/>
      <c r="AX364" s="72"/>
      <c r="AY364" s="72"/>
      <c r="AZ364" s="72"/>
      <c r="BA364" s="72"/>
      <c r="BB364" s="72"/>
      <c r="BC364" s="72"/>
      <c r="BD364" s="72"/>
      <c r="BE364" s="72"/>
    </row>
    <row r="365" spans="1:57" ht="20">
      <c r="A365" s="72"/>
      <c r="B365" s="72"/>
      <c r="C365" s="72"/>
      <c r="D365" s="72"/>
      <c r="E365" s="71"/>
      <c r="F365" s="72"/>
      <c r="G365" s="72"/>
      <c r="H365" s="72"/>
      <c r="I365" s="72"/>
      <c r="J365" s="72"/>
      <c r="K365" s="72"/>
      <c r="L365" s="72"/>
      <c r="M365" s="72"/>
      <c r="N365" s="72"/>
      <c r="O365" s="72"/>
      <c r="P365" s="72"/>
      <c r="Q365" s="72"/>
      <c r="R365" s="72"/>
      <c r="S365" s="72"/>
      <c r="T365" s="72"/>
      <c r="U365" s="72"/>
      <c r="V365" s="72"/>
      <c r="W365" s="72"/>
      <c r="X365" s="72"/>
      <c r="Y365" s="72"/>
      <c r="Z365" s="72"/>
      <c r="AA365" s="72"/>
      <c r="AB365" s="72"/>
      <c r="AC365" s="72"/>
      <c r="AD365" s="72"/>
      <c r="AE365" s="72"/>
      <c r="AF365" s="72"/>
      <c r="AG365" s="72"/>
      <c r="AH365" s="72"/>
      <c r="AI365" s="72"/>
      <c r="AJ365" s="72"/>
      <c r="AK365" s="72"/>
      <c r="AL365" s="72"/>
      <c r="AM365" s="72"/>
      <c r="AN365" s="72"/>
      <c r="AO365" s="72"/>
      <c r="AP365" s="72"/>
      <c r="AQ365" s="72"/>
      <c r="AR365" s="72"/>
      <c r="AS365" s="72"/>
      <c r="AT365" s="72"/>
      <c r="AU365" s="72"/>
      <c r="AV365" s="72"/>
      <c r="AW365" s="72"/>
      <c r="AX365" s="72"/>
      <c r="AY365" s="72"/>
      <c r="AZ365" s="72"/>
      <c r="BA365" s="72"/>
      <c r="BB365" s="72"/>
      <c r="BC365" s="72"/>
      <c r="BD365" s="72"/>
      <c r="BE365" s="72"/>
    </row>
    <row r="366" spans="1:57" ht="20">
      <c r="A366" s="72"/>
      <c r="B366" s="72"/>
      <c r="C366" s="72"/>
      <c r="D366" s="72"/>
      <c r="E366" s="71"/>
      <c r="F366" s="72"/>
      <c r="G366" s="72"/>
      <c r="H366" s="72"/>
      <c r="I366" s="72"/>
      <c r="J366" s="72"/>
      <c r="K366" s="72"/>
      <c r="L366" s="72"/>
      <c r="M366" s="72"/>
      <c r="N366" s="72"/>
      <c r="O366" s="72"/>
      <c r="P366" s="72"/>
      <c r="Q366" s="72"/>
      <c r="R366" s="72"/>
      <c r="S366" s="72"/>
      <c r="T366" s="72"/>
      <c r="U366" s="72"/>
      <c r="V366" s="72"/>
      <c r="W366" s="72"/>
      <c r="X366" s="72"/>
      <c r="Y366" s="72"/>
      <c r="Z366" s="72"/>
      <c r="AA366" s="72"/>
      <c r="AB366" s="72"/>
      <c r="AC366" s="72"/>
      <c r="AD366" s="72"/>
      <c r="AE366" s="72"/>
      <c r="AF366" s="72"/>
      <c r="AG366" s="72"/>
      <c r="AH366" s="72"/>
      <c r="AI366" s="72"/>
      <c r="AJ366" s="72"/>
      <c r="AK366" s="72"/>
      <c r="AL366" s="72"/>
      <c r="AM366" s="72"/>
      <c r="AN366" s="72"/>
      <c r="AO366" s="72"/>
      <c r="AP366" s="72"/>
      <c r="AQ366" s="72"/>
      <c r="AR366" s="72"/>
      <c r="AS366" s="72"/>
      <c r="AT366" s="72"/>
      <c r="AU366" s="72"/>
      <c r="AV366" s="72"/>
      <c r="AW366" s="72"/>
      <c r="AX366" s="72"/>
      <c r="AY366" s="72"/>
      <c r="AZ366" s="72"/>
      <c r="BA366" s="72"/>
      <c r="BB366" s="72"/>
      <c r="BC366" s="72"/>
      <c r="BD366" s="72"/>
      <c r="BE366" s="72"/>
    </row>
    <row r="367" spans="1:57" ht="20">
      <c r="A367" s="72"/>
      <c r="B367" s="72"/>
      <c r="C367" s="72"/>
      <c r="D367" s="72"/>
      <c r="E367" s="71"/>
      <c r="F367" s="72"/>
      <c r="G367" s="72"/>
      <c r="H367" s="72"/>
      <c r="I367" s="72"/>
      <c r="J367" s="72"/>
      <c r="K367" s="72"/>
      <c r="L367" s="72"/>
      <c r="M367" s="72"/>
      <c r="N367" s="72"/>
      <c r="O367" s="72"/>
      <c r="P367" s="72"/>
      <c r="Q367" s="72"/>
      <c r="R367" s="72"/>
      <c r="S367" s="72"/>
      <c r="T367" s="72"/>
      <c r="U367" s="72"/>
      <c r="V367" s="72"/>
      <c r="W367" s="72"/>
      <c r="X367" s="72"/>
      <c r="Y367" s="72"/>
      <c r="Z367" s="72"/>
      <c r="AA367" s="72"/>
      <c r="AB367" s="72"/>
      <c r="AC367" s="72"/>
      <c r="AD367" s="72"/>
      <c r="AE367" s="72"/>
      <c r="AF367" s="72"/>
      <c r="AG367" s="72"/>
      <c r="AH367" s="72"/>
      <c r="AI367" s="72"/>
      <c r="AJ367" s="72"/>
      <c r="AK367" s="72"/>
      <c r="AL367" s="72"/>
      <c r="AM367" s="72"/>
      <c r="AN367" s="72"/>
      <c r="AO367" s="72"/>
      <c r="AP367" s="72"/>
      <c r="AQ367" s="72"/>
      <c r="AR367" s="72"/>
      <c r="AS367" s="72"/>
      <c r="AT367" s="72"/>
      <c r="AU367" s="72"/>
      <c r="AV367" s="72"/>
      <c r="AW367" s="72"/>
      <c r="AX367" s="72"/>
      <c r="AY367" s="72"/>
      <c r="AZ367" s="72"/>
      <c r="BA367" s="72"/>
      <c r="BB367" s="72"/>
      <c r="BC367" s="72"/>
      <c r="BD367" s="72"/>
      <c r="BE367" s="72"/>
    </row>
    <row r="368" spans="1:57" ht="20">
      <c r="A368" s="72"/>
      <c r="B368" s="72"/>
      <c r="C368" s="72"/>
      <c r="D368" s="72"/>
      <c r="E368" s="71"/>
      <c r="F368" s="72"/>
      <c r="G368" s="72"/>
      <c r="H368" s="72"/>
      <c r="I368" s="72"/>
      <c r="J368" s="72"/>
      <c r="K368" s="72"/>
      <c r="L368" s="72"/>
      <c r="M368" s="72"/>
      <c r="N368" s="72"/>
      <c r="O368" s="72"/>
      <c r="P368" s="72"/>
      <c r="Q368" s="72"/>
      <c r="R368" s="72"/>
      <c r="S368" s="72"/>
      <c r="T368" s="72"/>
      <c r="U368" s="72"/>
      <c r="V368" s="72"/>
      <c r="W368" s="72"/>
      <c r="X368" s="72"/>
      <c r="Y368" s="72"/>
      <c r="Z368" s="72"/>
      <c r="AA368" s="72"/>
      <c r="AB368" s="72"/>
      <c r="AC368" s="72"/>
      <c r="AD368" s="72"/>
      <c r="AE368" s="72"/>
      <c r="AF368" s="72"/>
      <c r="AG368" s="72"/>
      <c r="AH368" s="72"/>
      <c r="AI368" s="72"/>
      <c r="AJ368" s="72"/>
      <c r="AK368" s="72"/>
      <c r="AL368" s="72"/>
      <c r="AM368" s="72"/>
      <c r="AN368" s="72"/>
      <c r="AO368" s="72"/>
      <c r="AP368" s="72"/>
      <c r="AQ368" s="72"/>
      <c r="AR368" s="72"/>
      <c r="AS368" s="72"/>
      <c r="AT368" s="72"/>
      <c r="AU368" s="72"/>
      <c r="AV368" s="72"/>
      <c r="AW368" s="72"/>
      <c r="AX368" s="72"/>
      <c r="AY368" s="72"/>
      <c r="AZ368" s="72"/>
      <c r="BA368" s="72"/>
      <c r="BB368" s="72"/>
      <c r="BC368" s="72"/>
      <c r="BD368" s="72"/>
      <c r="BE368" s="72"/>
    </row>
    <row r="369" spans="1:57" ht="20">
      <c r="A369" s="72"/>
      <c r="B369" s="72"/>
      <c r="C369" s="72"/>
      <c r="D369" s="72"/>
      <c r="E369" s="71"/>
      <c r="F369" s="72"/>
      <c r="G369" s="72"/>
      <c r="H369" s="72"/>
      <c r="I369" s="72"/>
      <c r="J369" s="72"/>
      <c r="K369" s="72"/>
      <c r="L369" s="72"/>
      <c r="M369" s="72"/>
      <c r="N369" s="72"/>
      <c r="O369" s="72"/>
      <c r="P369" s="72"/>
      <c r="Q369" s="72"/>
      <c r="R369" s="72"/>
      <c r="S369" s="72"/>
      <c r="T369" s="72"/>
      <c r="U369" s="72"/>
      <c r="V369" s="72"/>
      <c r="W369" s="72"/>
      <c r="X369" s="72"/>
      <c r="Y369" s="72"/>
      <c r="Z369" s="72"/>
      <c r="AA369" s="72"/>
      <c r="AB369" s="72"/>
      <c r="AC369" s="72"/>
      <c r="AD369" s="72"/>
      <c r="AE369" s="72"/>
      <c r="AF369" s="72"/>
      <c r="AG369" s="72"/>
      <c r="AH369" s="72"/>
      <c r="AI369" s="72"/>
      <c r="AJ369" s="72"/>
      <c r="AK369" s="72"/>
      <c r="AL369" s="72"/>
      <c r="AM369" s="72"/>
      <c r="AN369" s="72"/>
      <c r="AO369" s="72"/>
      <c r="AP369" s="72"/>
      <c r="AQ369" s="72"/>
      <c r="AR369" s="72"/>
      <c r="AS369" s="72"/>
      <c r="AT369" s="72"/>
      <c r="AU369" s="72"/>
      <c r="AV369" s="72"/>
      <c r="AW369" s="72"/>
      <c r="AX369" s="72"/>
      <c r="AY369" s="72"/>
      <c r="AZ369" s="72"/>
      <c r="BA369" s="72"/>
      <c r="BB369" s="72"/>
      <c r="BC369" s="72"/>
      <c r="BD369" s="72"/>
      <c r="BE369" s="72"/>
    </row>
    <row r="370" spans="1:57" ht="20">
      <c r="A370" s="72"/>
      <c r="B370" s="72"/>
      <c r="C370" s="72"/>
      <c r="D370" s="72"/>
      <c r="E370" s="71"/>
      <c r="F370" s="72"/>
      <c r="G370" s="72"/>
      <c r="H370" s="72"/>
      <c r="I370" s="72"/>
      <c r="J370" s="72"/>
      <c r="K370" s="72"/>
      <c r="L370" s="72"/>
      <c r="M370" s="72"/>
      <c r="N370" s="72"/>
      <c r="O370" s="72"/>
      <c r="P370" s="72"/>
      <c r="Q370" s="72"/>
      <c r="R370" s="72"/>
      <c r="S370" s="72"/>
      <c r="T370" s="72"/>
      <c r="U370" s="72"/>
      <c r="V370" s="72"/>
      <c r="W370" s="72"/>
      <c r="X370" s="72"/>
      <c r="Y370" s="72"/>
      <c r="Z370" s="72"/>
      <c r="AA370" s="72"/>
      <c r="AB370" s="72"/>
      <c r="AC370" s="72"/>
      <c r="AD370" s="72"/>
      <c r="AE370" s="72"/>
      <c r="AF370" s="72"/>
      <c r="AG370" s="72"/>
      <c r="AH370" s="72"/>
      <c r="AI370" s="72"/>
      <c r="AJ370" s="72"/>
      <c r="AK370" s="72"/>
      <c r="AL370" s="72"/>
      <c r="AM370" s="72"/>
      <c r="AN370" s="72"/>
      <c r="AO370" s="72"/>
      <c r="AP370" s="72"/>
      <c r="AQ370" s="72"/>
      <c r="AR370" s="72"/>
      <c r="AS370" s="72"/>
      <c r="AT370" s="72"/>
      <c r="AU370" s="72"/>
      <c r="AV370" s="72"/>
      <c r="AW370" s="72"/>
      <c r="AX370" s="72"/>
      <c r="AY370" s="72"/>
      <c r="AZ370" s="72"/>
      <c r="BA370" s="72"/>
      <c r="BB370" s="72"/>
      <c r="BC370" s="72"/>
      <c r="BD370" s="72"/>
      <c r="BE370" s="72"/>
    </row>
    <row r="371" spans="1:57" ht="20">
      <c r="A371" s="72"/>
      <c r="B371" s="72"/>
      <c r="C371" s="72"/>
      <c r="D371" s="72"/>
      <c r="E371" s="71"/>
      <c r="F371" s="72"/>
      <c r="G371" s="72"/>
      <c r="H371" s="72"/>
      <c r="I371" s="72"/>
      <c r="J371" s="72"/>
      <c r="K371" s="72"/>
      <c r="L371" s="72"/>
      <c r="M371" s="72"/>
      <c r="N371" s="72"/>
      <c r="O371" s="72"/>
      <c r="P371" s="72"/>
      <c r="Q371" s="72"/>
      <c r="R371" s="72"/>
      <c r="S371" s="72"/>
      <c r="T371" s="72"/>
      <c r="U371" s="72"/>
      <c r="V371" s="72"/>
      <c r="W371" s="72"/>
      <c r="X371" s="72"/>
      <c r="Y371" s="72"/>
      <c r="Z371" s="72"/>
      <c r="AA371" s="72"/>
      <c r="AB371" s="72"/>
      <c r="AC371" s="72"/>
      <c r="AD371" s="72"/>
      <c r="AE371" s="72"/>
      <c r="AF371" s="72"/>
      <c r="AG371" s="72"/>
      <c r="AH371" s="72"/>
      <c r="AI371" s="72"/>
      <c r="AJ371" s="72"/>
      <c r="AK371" s="72"/>
      <c r="AL371" s="72"/>
      <c r="AM371" s="72"/>
      <c r="AN371" s="72"/>
      <c r="AO371" s="72"/>
      <c r="AP371" s="72"/>
      <c r="AQ371" s="72"/>
      <c r="AR371" s="72"/>
      <c r="AS371" s="72"/>
      <c r="AT371" s="72"/>
      <c r="AU371" s="72"/>
      <c r="AV371" s="72"/>
      <c r="AW371" s="72"/>
      <c r="AX371" s="72"/>
      <c r="AY371" s="72"/>
      <c r="AZ371" s="72"/>
      <c r="BA371" s="72"/>
      <c r="BB371" s="72"/>
      <c r="BC371" s="72"/>
      <c r="BD371" s="72"/>
      <c r="BE371" s="72"/>
    </row>
    <row r="372" spans="1:57" ht="20">
      <c r="A372" s="72"/>
      <c r="B372" s="72"/>
      <c r="C372" s="72"/>
      <c r="D372" s="72"/>
      <c r="E372" s="71"/>
      <c r="F372" s="72"/>
      <c r="G372" s="72"/>
      <c r="H372" s="72"/>
      <c r="I372" s="72"/>
      <c r="J372" s="72"/>
      <c r="K372" s="72"/>
      <c r="L372" s="72"/>
      <c r="M372" s="72"/>
      <c r="N372" s="72"/>
      <c r="O372" s="72"/>
      <c r="P372" s="72"/>
      <c r="Q372" s="72"/>
      <c r="R372" s="72"/>
      <c r="S372" s="72"/>
      <c r="T372" s="72"/>
      <c r="U372" s="72"/>
      <c r="V372" s="72"/>
      <c r="W372" s="72"/>
      <c r="X372" s="72"/>
      <c r="Y372" s="72"/>
      <c r="Z372" s="72"/>
      <c r="AA372" s="72"/>
      <c r="AB372" s="72"/>
      <c r="AC372" s="72"/>
      <c r="AD372" s="72"/>
      <c r="AE372" s="72"/>
      <c r="AF372" s="72"/>
      <c r="AG372" s="72"/>
      <c r="AH372" s="72"/>
      <c r="AI372" s="72"/>
      <c r="AJ372" s="72"/>
      <c r="AK372" s="72"/>
      <c r="AL372" s="72"/>
      <c r="AM372" s="72"/>
      <c r="AN372" s="72"/>
      <c r="AO372" s="72"/>
      <c r="AP372" s="72"/>
      <c r="AQ372" s="72"/>
      <c r="AR372" s="72"/>
      <c r="AS372" s="72"/>
      <c r="AT372" s="72"/>
      <c r="AU372" s="72"/>
      <c r="AV372" s="72"/>
      <c r="AW372" s="72"/>
      <c r="AX372" s="72"/>
      <c r="AY372" s="72"/>
      <c r="AZ372" s="72"/>
      <c r="BA372" s="72"/>
      <c r="BB372" s="72"/>
      <c r="BC372" s="72"/>
      <c r="BD372" s="72"/>
      <c r="BE372" s="72"/>
    </row>
    <row r="373" spans="1:57" ht="20">
      <c r="A373" s="72"/>
      <c r="B373" s="72"/>
      <c r="C373" s="72"/>
      <c r="D373" s="72"/>
      <c r="E373" s="71"/>
      <c r="F373" s="72"/>
      <c r="G373" s="72"/>
      <c r="H373" s="72"/>
      <c r="I373" s="72"/>
      <c r="J373" s="72"/>
      <c r="K373" s="72"/>
      <c r="L373" s="72"/>
      <c r="M373" s="72"/>
      <c r="N373" s="72"/>
      <c r="O373" s="72"/>
      <c r="P373" s="72"/>
      <c r="Q373" s="72"/>
      <c r="R373" s="72"/>
      <c r="S373" s="72"/>
      <c r="T373" s="72"/>
      <c r="U373" s="72"/>
      <c r="V373" s="72"/>
      <c r="W373" s="72"/>
      <c r="X373" s="72"/>
      <c r="Y373" s="72"/>
      <c r="Z373" s="72"/>
      <c r="AA373" s="72"/>
      <c r="AB373" s="72"/>
      <c r="AC373" s="72"/>
      <c r="AD373" s="72"/>
      <c r="AE373" s="72"/>
      <c r="AF373" s="72"/>
      <c r="AG373" s="72"/>
      <c r="AH373" s="72"/>
      <c r="AI373" s="72"/>
      <c r="AJ373" s="72"/>
      <c r="AK373" s="72"/>
      <c r="AL373" s="72"/>
      <c r="AM373" s="72"/>
      <c r="AN373" s="72"/>
      <c r="AO373" s="72"/>
      <c r="AP373" s="72"/>
      <c r="AQ373" s="72"/>
      <c r="AR373" s="72"/>
      <c r="AS373" s="72"/>
      <c r="AT373" s="72"/>
      <c r="AU373" s="72"/>
      <c r="AV373" s="72"/>
      <c r="AW373" s="72"/>
      <c r="AX373" s="72"/>
      <c r="AY373" s="72"/>
      <c r="AZ373" s="72"/>
      <c r="BA373" s="72"/>
      <c r="BB373" s="72"/>
      <c r="BC373" s="72"/>
      <c r="BD373" s="72"/>
      <c r="BE373" s="72"/>
    </row>
    <row r="374" spans="1:57" ht="20">
      <c r="A374" s="72"/>
      <c r="B374" s="72"/>
      <c r="C374" s="72"/>
      <c r="D374" s="72"/>
      <c r="E374" s="71"/>
      <c r="F374" s="72"/>
      <c r="G374" s="72"/>
      <c r="H374" s="72"/>
      <c r="I374" s="72"/>
      <c r="J374" s="72"/>
      <c r="K374" s="72"/>
      <c r="L374" s="72"/>
      <c r="M374" s="72"/>
      <c r="N374" s="72"/>
      <c r="O374" s="72"/>
      <c r="P374" s="72"/>
      <c r="Q374" s="72"/>
      <c r="R374" s="72"/>
      <c r="S374" s="72"/>
      <c r="T374" s="72"/>
      <c r="U374" s="72"/>
      <c r="V374" s="72"/>
      <c r="W374" s="72"/>
      <c r="X374" s="72"/>
      <c r="Y374" s="72"/>
      <c r="Z374" s="72"/>
      <c r="AA374" s="72"/>
      <c r="AB374" s="72"/>
      <c r="AC374" s="72"/>
      <c r="AD374" s="72"/>
      <c r="AE374" s="72"/>
      <c r="AF374" s="72"/>
      <c r="AG374" s="72"/>
      <c r="AH374" s="72"/>
      <c r="AI374" s="72"/>
      <c r="AJ374" s="72"/>
      <c r="AK374" s="72"/>
      <c r="AL374" s="72"/>
      <c r="AM374" s="72"/>
      <c r="AN374" s="72"/>
      <c r="AO374" s="72"/>
      <c r="AP374" s="72"/>
      <c r="AQ374" s="72"/>
      <c r="AR374" s="72"/>
      <c r="AS374" s="72"/>
      <c r="AT374" s="72"/>
      <c r="AU374" s="72"/>
      <c r="AV374" s="72"/>
      <c r="AW374" s="72"/>
      <c r="AX374" s="72"/>
      <c r="AY374" s="72"/>
      <c r="AZ374" s="72"/>
      <c r="BA374" s="72"/>
      <c r="BB374" s="72"/>
      <c r="BC374" s="72"/>
      <c r="BD374" s="72"/>
      <c r="BE374" s="72"/>
    </row>
    <row r="375" spans="1:57" ht="20">
      <c r="A375" s="72"/>
      <c r="B375" s="72"/>
      <c r="C375" s="72"/>
      <c r="D375" s="72"/>
      <c r="E375" s="71"/>
      <c r="F375" s="72"/>
      <c r="G375" s="72"/>
      <c r="H375" s="72"/>
      <c r="I375" s="72"/>
      <c r="J375" s="72"/>
      <c r="K375" s="72"/>
      <c r="L375" s="72"/>
      <c r="M375" s="72"/>
      <c r="N375" s="72"/>
      <c r="O375" s="72"/>
      <c r="P375" s="72"/>
      <c r="Q375" s="72"/>
      <c r="R375" s="72"/>
      <c r="S375" s="72"/>
      <c r="T375" s="72"/>
      <c r="U375" s="72"/>
      <c r="V375" s="72"/>
      <c r="W375" s="72"/>
      <c r="X375" s="72"/>
      <c r="Y375" s="72"/>
      <c r="Z375" s="72"/>
      <c r="AA375" s="72"/>
      <c r="AB375" s="72"/>
      <c r="AC375" s="72"/>
      <c r="AD375" s="72"/>
      <c r="AE375" s="72"/>
      <c r="AF375" s="72"/>
      <c r="AG375" s="72"/>
      <c r="AH375" s="72"/>
      <c r="AI375" s="72"/>
      <c r="AJ375" s="72"/>
      <c r="AK375" s="72"/>
      <c r="AL375" s="72"/>
      <c r="AM375" s="72"/>
      <c r="AN375" s="72"/>
      <c r="AO375" s="72"/>
      <c r="AP375" s="72"/>
      <c r="AQ375" s="72"/>
      <c r="AR375" s="72"/>
      <c r="AS375" s="72"/>
      <c r="AT375" s="72"/>
      <c r="AU375" s="72"/>
      <c r="AV375" s="72"/>
      <c r="AW375" s="72"/>
      <c r="AX375" s="72"/>
      <c r="AY375" s="72"/>
      <c r="AZ375" s="72"/>
      <c r="BA375" s="72"/>
      <c r="BB375" s="72"/>
      <c r="BC375" s="72"/>
      <c r="BD375" s="72"/>
      <c r="BE375" s="72"/>
    </row>
    <row r="376" spans="1:57" ht="20">
      <c r="A376" s="72"/>
      <c r="B376" s="72"/>
      <c r="C376" s="72"/>
      <c r="D376" s="72"/>
      <c r="E376" s="71"/>
      <c r="F376" s="72"/>
      <c r="G376" s="72"/>
      <c r="H376" s="72"/>
      <c r="I376" s="72"/>
      <c r="J376" s="72"/>
      <c r="K376" s="72"/>
      <c r="L376" s="72"/>
      <c r="M376" s="72"/>
      <c r="N376" s="72"/>
      <c r="O376" s="72"/>
      <c r="P376" s="72"/>
      <c r="Q376" s="72"/>
      <c r="R376" s="72"/>
      <c r="S376" s="72"/>
      <c r="T376" s="72"/>
      <c r="U376" s="72"/>
      <c r="V376" s="72"/>
      <c r="W376" s="72"/>
      <c r="X376" s="72"/>
      <c r="Y376" s="72"/>
      <c r="Z376" s="72"/>
      <c r="AA376" s="72"/>
      <c r="AB376" s="72"/>
      <c r="AC376" s="72"/>
      <c r="AD376" s="72"/>
      <c r="AE376" s="72"/>
      <c r="AF376" s="72"/>
      <c r="AG376" s="72"/>
      <c r="AH376" s="72"/>
      <c r="AI376" s="72"/>
      <c r="AJ376" s="72"/>
      <c r="AK376" s="72"/>
      <c r="AL376" s="72"/>
      <c r="AM376" s="72"/>
      <c r="AN376" s="72"/>
      <c r="AO376" s="72"/>
      <c r="AP376" s="72"/>
      <c r="AQ376" s="72"/>
      <c r="AR376" s="72"/>
      <c r="AS376" s="72"/>
      <c r="AT376" s="72"/>
      <c r="AU376" s="72"/>
      <c r="AV376" s="72"/>
      <c r="AW376" s="72"/>
      <c r="AX376" s="72"/>
      <c r="AY376" s="72"/>
      <c r="AZ376" s="72"/>
      <c r="BA376" s="72"/>
      <c r="BB376" s="72"/>
      <c r="BC376" s="72"/>
      <c r="BD376" s="72"/>
      <c r="BE376" s="72"/>
    </row>
    <row r="377" spans="1:57" ht="20">
      <c r="A377" s="72"/>
      <c r="B377" s="72"/>
      <c r="C377" s="72"/>
      <c r="D377" s="72"/>
      <c r="E377" s="71"/>
      <c r="F377" s="72"/>
      <c r="G377" s="72"/>
      <c r="H377" s="72"/>
      <c r="I377" s="72"/>
      <c r="J377" s="72"/>
      <c r="K377" s="72"/>
      <c r="L377" s="72"/>
      <c r="M377" s="72"/>
      <c r="N377" s="72"/>
      <c r="O377" s="72"/>
      <c r="P377" s="72"/>
      <c r="Q377" s="72"/>
      <c r="R377" s="72"/>
      <c r="S377" s="72"/>
      <c r="T377" s="72"/>
      <c r="U377" s="72"/>
      <c r="V377" s="72"/>
      <c r="W377" s="72"/>
      <c r="X377" s="72"/>
      <c r="Y377" s="72"/>
      <c r="Z377" s="72"/>
      <c r="AA377" s="72"/>
      <c r="AB377" s="72"/>
      <c r="AC377" s="72"/>
      <c r="AD377" s="72"/>
      <c r="AE377" s="72"/>
      <c r="AF377" s="72"/>
      <c r="AG377" s="72"/>
      <c r="AH377" s="72"/>
      <c r="AI377" s="72"/>
      <c r="AJ377" s="72"/>
      <c r="AK377" s="72"/>
      <c r="AL377" s="72"/>
      <c r="AM377" s="72"/>
      <c r="AN377" s="72"/>
      <c r="AO377" s="72"/>
      <c r="AP377" s="72"/>
      <c r="AQ377" s="72"/>
      <c r="AR377" s="72"/>
      <c r="AS377" s="72"/>
      <c r="AT377" s="72"/>
      <c r="AU377" s="72"/>
      <c r="AV377" s="72"/>
      <c r="AW377" s="72"/>
      <c r="AX377" s="72"/>
      <c r="AY377" s="72"/>
      <c r="AZ377" s="72"/>
      <c r="BA377" s="72"/>
      <c r="BB377" s="72"/>
      <c r="BC377" s="72"/>
      <c r="BD377" s="72"/>
      <c r="BE377" s="72"/>
    </row>
    <row r="378" spans="1:57" ht="20">
      <c r="A378" s="72"/>
      <c r="B378" s="72"/>
      <c r="C378" s="72"/>
      <c r="D378" s="72"/>
      <c r="E378" s="71"/>
      <c r="F378" s="72"/>
      <c r="G378" s="72"/>
      <c r="H378" s="72"/>
      <c r="I378" s="72"/>
      <c r="J378" s="72"/>
      <c r="K378" s="72"/>
      <c r="L378" s="72"/>
      <c r="M378" s="72"/>
      <c r="N378" s="72"/>
      <c r="O378" s="72"/>
      <c r="P378" s="72"/>
      <c r="Q378" s="72"/>
      <c r="R378" s="72"/>
      <c r="S378" s="72"/>
      <c r="T378" s="72"/>
      <c r="U378" s="72"/>
      <c r="V378" s="72"/>
      <c r="W378" s="72"/>
      <c r="X378" s="72"/>
      <c r="Y378" s="72"/>
      <c r="Z378" s="72"/>
      <c r="AA378" s="72"/>
      <c r="AB378" s="72"/>
      <c r="AC378" s="72"/>
      <c r="AD378" s="72"/>
      <c r="AE378" s="72"/>
      <c r="AF378" s="72"/>
      <c r="AG378" s="72"/>
      <c r="AH378" s="72"/>
      <c r="AI378" s="72"/>
      <c r="AJ378" s="72"/>
      <c r="AK378" s="72"/>
      <c r="AL378" s="72"/>
      <c r="AM378" s="72"/>
      <c r="AN378" s="72"/>
      <c r="AO378" s="72"/>
      <c r="AP378" s="72"/>
      <c r="AQ378" s="72"/>
      <c r="AR378" s="72"/>
      <c r="AS378" s="72"/>
      <c r="AT378" s="72"/>
      <c r="AU378" s="72"/>
      <c r="AV378" s="72"/>
      <c r="AW378" s="72"/>
      <c r="AX378" s="72"/>
      <c r="AY378" s="72"/>
      <c r="AZ378" s="72"/>
      <c r="BA378" s="72"/>
      <c r="BB378" s="72"/>
      <c r="BC378" s="72"/>
      <c r="BD378" s="72"/>
      <c r="BE378" s="72"/>
    </row>
    <row r="379" spans="1:57" ht="20">
      <c r="A379" s="72"/>
      <c r="B379" s="72"/>
      <c r="C379" s="72"/>
      <c r="D379" s="72"/>
      <c r="E379" s="71"/>
      <c r="F379" s="72"/>
      <c r="G379" s="72"/>
      <c r="H379" s="72"/>
      <c r="I379" s="72"/>
      <c r="J379" s="72"/>
      <c r="K379" s="72"/>
      <c r="L379" s="72"/>
      <c r="M379" s="72"/>
      <c r="N379" s="72"/>
      <c r="O379" s="72"/>
      <c r="P379" s="72"/>
      <c r="Q379" s="72"/>
      <c r="R379" s="72"/>
      <c r="S379" s="72"/>
      <c r="T379" s="72"/>
      <c r="U379" s="72"/>
      <c r="V379" s="72"/>
      <c r="W379" s="72"/>
      <c r="X379" s="72"/>
      <c r="Y379" s="72"/>
      <c r="Z379" s="72"/>
      <c r="AA379" s="72"/>
      <c r="AB379" s="72"/>
      <c r="AC379" s="72"/>
      <c r="AD379" s="72"/>
      <c r="AE379" s="72"/>
      <c r="AF379" s="72"/>
      <c r="AG379" s="72"/>
      <c r="AH379" s="72"/>
      <c r="AI379" s="72"/>
      <c r="AJ379" s="72"/>
      <c r="AK379" s="72"/>
      <c r="AL379" s="72"/>
      <c r="AM379" s="72"/>
      <c r="AN379" s="72"/>
      <c r="AO379" s="72"/>
      <c r="AP379" s="72"/>
      <c r="AQ379" s="72"/>
      <c r="AR379" s="72"/>
      <c r="AS379" s="72"/>
      <c r="AT379" s="72"/>
      <c r="AU379" s="72"/>
      <c r="AV379" s="72"/>
      <c r="AW379" s="72"/>
      <c r="AX379" s="72"/>
      <c r="AY379" s="72"/>
      <c r="AZ379" s="72"/>
      <c r="BA379" s="72"/>
      <c r="BB379" s="72"/>
      <c r="BC379" s="72"/>
      <c r="BD379" s="72"/>
      <c r="BE379" s="72"/>
    </row>
    <row r="380" spans="1:57" ht="20">
      <c r="A380" s="72"/>
      <c r="B380" s="72"/>
      <c r="C380" s="72"/>
      <c r="D380" s="72"/>
      <c r="E380" s="71"/>
      <c r="F380" s="72"/>
      <c r="G380" s="72"/>
      <c r="H380" s="72"/>
      <c r="I380" s="72"/>
      <c r="J380" s="72"/>
      <c r="K380" s="72"/>
      <c r="L380" s="72"/>
      <c r="M380" s="72"/>
      <c r="N380" s="72"/>
      <c r="O380" s="72"/>
      <c r="P380" s="72"/>
      <c r="Q380" s="72"/>
      <c r="R380" s="72"/>
      <c r="S380" s="72"/>
      <c r="T380" s="72"/>
      <c r="U380" s="72"/>
      <c r="V380" s="72"/>
      <c r="W380" s="72"/>
      <c r="X380" s="72"/>
      <c r="Y380" s="72"/>
      <c r="Z380" s="72"/>
      <c r="AA380" s="72"/>
      <c r="AB380" s="72"/>
      <c r="AC380" s="72"/>
      <c r="AD380" s="72"/>
      <c r="AE380" s="72"/>
      <c r="AF380" s="72"/>
      <c r="AG380" s="72"/>
      <c r="AH380" s="72"/>
      <c r="AI380" s="72"/>
      <c r="AJ380" s="72"/>
      <c r="AK380" s="72"/>
      <c r="AL380" s="72"/>
      <c r="AM380" s="72"/>
      <c r="AN380" s="72"/>
      <c r="AO380" s="72"/>
      <c r="AP380" s="72"/>
      <c r="AQ380" s="72"/>
      <c r="AR380" s="72"/>
      <c r="AS380" s="72"/>
      <c r="AT380" s="72"/>
      <c r="AU380" s="72"/>
      <c r="AV380" s="72"/>
      <c r="AW380" s="72"/>
      <c r="AX380" s="72"/>
      <c r="AY380" s="72"/>
      <c r="AZ380" s="72"/>
      <c r="BA380" s="72"/>
      <c r="BB380" s="72"/>
      <c r="BC380" s="72"/>
      <c r="BD380" s="72"/>
      <c r="BE380" s="72"/>
    </row>
    <row r="381" spans="1:57" ht="20">
      <c r="A381" s="72"/>
      <c r="B381" s="72"/>
      <c r="C381" s="72"/>
      <c r="D381" s="72"/>
      <c r="E381" s="71"/>
      <c r="F381" s="72"/>
      <c r="G381" s="72"/>
      <c r="H381" s="72"/>
      <c r="I381" s="72"/>
      <c r="J381" s="72"/>
      <c r="K381" s="72"/>
      <c r="L381" s="72"/>
      <c r="M381" s="72"/>
      <c r="N381" s="72"/>
      <c r="O381" s="72"/>
      <c r="P381" s="72"/>
      <c r="Q381" s="72"/>
      <c r="R381" s="72"/>
      <c r="S381" s="72"/>
      <c r="T381" s="72"/>
      <c r="U381" s="72"/>
      <c r="V381" s="72"/>
      <c r="W381" s="72"/>
      <c r="X381" s="72"/>
      <c r="Y381" s="72"/>
      <c r="Z381" s="72"/>
      <c r="AA381" s="72"/>
      <c r="AB381" s="72"/>
      <c r="AC381" s="72"/>
      <c r="AD381" s="72"/>
      <c r="AE381" s="72"/>
      <c r="AF381" s="72"/>
      <c r="AG381" s="72"/>
      <c r="AH381" s="72"/>
      <c r="AI381" s="72"/>
      <c r="AJ381" s="72"/>
      <c r="AK381" s="72"/>
      <c r="AL381" s="72"/>
      <c r="AM381" s="72"/>
      <c r="AN381" s="72"/>
      <c r="AO381" s="72"/>
      <c r="AP381" s="72"/>
      <c r="AQ381" s="72"/>
      <c r="AR381" s="72"/>
      <c r="AS381" s="72"/>
      <c r="AT381" s="72"/>
      <c r="AU381" s="72"/>
      <c r="AV381" s="72"/>
      <c r="AW381" s="72"/>
      <c r="AX381" s="72"/>
      <c r="AY381" s="72"/>
      <c r="AZ381" s="72"/>
      <c r="BA381" s="72"/>
      <c r="BB381" s="72"/>
      <c r="BC381" s="72"/>
      <c r="BD381" s="72"/>
      <c r="BE381" s="72"/>
    </row>
    <row r="382" spans="1:57" ht="20">
      <c r="A382" s="72"/>
      <c r="B382" s="72"/>
      <c r="C382" s="72"/>
      <c r="D382" s="72"/>
      <c r="E382" s="71"/>
      <c r="F382" s="72"/>
      <c r="G382" s="72"/>
      <c r="H382" s="72"/>
      <c r="I382" s="72"/>
      <c r="J382" s="72"/>
      <c r="K382" s="72"/>
      <c r="L382" s="72"/>
      <c r="M382" s="72"/>
      <c r="N382" s="72"/>
      <c r="O382" s="72"/>
      <c r="P382" s="72"/>
      <c r="Q382" s="72"/>
      <c r="R382" s="72"/>
      <c r="S382" s="72"/>
      <c r="T382" s="72"/>
      <c r="U382" s="72"/>
      <c r="V382" s="72"/>
      <c r="W382" s="72"/>
      <c r="X382" s="72"/>
      <c r="Y382" s="72"/>
      <c r="Z382" s="72"/>
      <c r="AA382" s="72"/>
      <c r="AB382" s="72"/>
      <c r="AC382" s="72"/>
      <c r="AD382" s="72"/>
      <c r="AE382" s="72"/>
      <c r="AF382" s="72"/>
      <c r="AG382" s="72"/>
      <c r="AH382" s="72"/>
      <c r="AI382" s="72"/>
      <c r="AJ382" s="72"/>
      <c r="AK382" s="72"/>
      <c r="AL382" s="72"/>
      <c r="AM382" s="72"/>
      <c r="AN382" s="72"/>
      <c r="AO382" s="72"/>
      <c r="AP382" s="72"/>
      <c r="AQ382" s="72"/>
      <c r="AR382" s="72"/>
      <c r="AS382" s="72"/>
      <c r="AT382" s="72"/>
      <c r="AU382" s="72"/>
      <c r="AV382" s="72"/>
      <c r="AW382" s="72"/>
      <c r="AX382" s="72"/>
      <c r="AY382" s="72"/>
      <c r="AZ382" s="72"/>
      <c r="BA382" s="72"/>
      <c r="BB382" s="72"/>
      <c r="BC382" s="72"/>
      <c r="BD382" s="72"/>
      <c r="BE382" s="72"/>
    </row>
    <row r="383" spans="1:57" ht="20">
      <c r="A383" s="72"/>
      <c r="B383" s="72"/>
      <c r="C383" s="72"/>
      <c r="D383" s="72"/>
      <c r="E383" s="71"/>
      <c r="F383" s="72"/>
      <c r="G383" s="72"/>
      <c r="H383" s="72"/>
      <c r="I383" s="72"/>
      <c r="J383" s="72"/>
      <c r="K383" s="72"/>
      <c r="L383" s="72"/>
      <c r="M383" s="72"/>
      <c r="N383" s="72"/>
      <c r="O383" s="72"/>
      <c r="P383" s="72"/>
      <c r="Q383" s="72"/>
      <c r="R383" s="72"/>
      <c r="S383" s="72"/>
      <c r="T383" s="72"/>
      <c r="U383" s="72"/>
      <c r="V383" s="72"/>
      <c r="W383" s="72"/>
      <c r="X383" s="72"/>
      <c r="Y383" s="72"/>
      <c r="Z383" s="72"/>
      <c r="AA383" s="72"/>
      <c r="AB383" s="72"/>
      <c r="AC383" s="72"/>
      <c r="AD383" s="72"/>
      <c r="AE383" s="72"/>
      <c r="AF383" s="72"/>
      <c r="AG383" s="72"/>
      <c r="AH383" s="72"/>
      <c r="AI383" s="72"/>
      <c r="AJ383" s="72"/>
      <c r="AK383" s="72"/>
      <c r="AL383" s="72"/>
      <c r="AM383" s="72"/>
      <c r="AN383" s="72"/>
      <c r="AO383" s="72"/>
      <c r="AP383" s="72"/>
      <c r="AQ383" s="72"/>
      <c r="AR383" s="72"/>
      <c r="AS383" s="72"/>
      <c r="AT383" s="72"/>
      <c r="AU383" s="72"/>
      <c r="AV383" s="72"/>
      <c r="AW383" s="72"/>
      <c r="AX383" s="72"/>
      <c r="AY383" s="72"/>
      <c r="AZ383" s="72"/>
      <c r="BA383" s="72"/>
      <c r="BB383" s="72"/>
      <c r="BC383" s="72"/>
      <c r="BD383" s="72"/>
      <c r="BE383" s="72"/>
    </row>
    <row r="384" spans="1:57" ht="20">
      <c r="A384" s="72"/>
      <c r="B384" s="72"/>
      <c r="C384" s="72"/>
      <c r="D384" s="72"/>
      <c r="E384" s="71"/>
      <c r="F384" s="72"/>
      <c r="G384" s="72"/>
      <c r="H384" s="72"/>
      <c r="I384" s="72"/>
      <c r="J384" s="72"/>
      <c r="K384" s="72"/>
      <c r="L384" s="72"/>
      <c r="M384" s="72"/>
      <c r="N384" s="72"/>
      <c r="O384" s="72"/>
      <c r="P384" s="72"/>
      <c r="Q384" s="72"/>
      <c r="R384" s="72"/>
      <c r="S384" s="72"/>
      <c r="T384" s="72"/>
      <c r="U384" s="72"/>
      <c r="V384" s="72"/>
      <c r="W384" s="72"/>
      <c r="X384" s="72"/>
      <c r="Y384" s="72"/>
      <c r="Z384" s="72"/>
      <c r="AA384" s="72"/>
      <c r="AB384" s="72"/>
      <c r="AC384" s="72"/>
      <c r="AD384" s="72"/>
      <c r="AE384" s="72"/>
      <c r="AF384" s="72"/>
      <c r="AG384" s="72"/>
      <c r="AH384" s="72"/>
      <c r="AI384" s="72"/>
      <c r="AJ384" s="72"/>
      <c r="AK384" s="72"/>
      <c r="AL384" s="72"/>
      <c r="AM384" s="72"/>
      <c r="AN384" s="72"/>
      <c r="AO384" s="72"/>
      <c r="AP384" s="72"/>
      <c r="AQ384" s="72"/>
      <c r="AR384" s="72"/>
      <c r="AS384" s="72"/>
      <c r="AT384" s="72"/>
      <c r="AU384" s="72"/>
      <c r="AV384" s="72"/>
      <c r="AW384" s="72"/>
      <c r="AX384" s="72"/>
      <c r="AY384" s="72"/>
      <c r="AZ384" s="72"/>
      <c r="BA384" s="72"/>
      <c r="BB384" s="72"/>
      <c r="BC384" s="72"/>
      <c r="BD384" s="72"/>
      <c r="BE384" s="72"/>
    </row>
    <row r="385" spans="1:57" ht="20">
      <c r="A385" s="72"/>
      <c r="B385" s="72"/>
      <c r="C385" s="72"/>
      <c r="D385" s="72"/>
      <c r="E385" s="71"/>
      <c r="F385" s="72"/>
      <c r="G385" s="72"/>
      <c r="H385" s="72"/>
      <c r="I385" s="72"/>
      <c r="J385" s="72"/>
      <c r="K385" s="72"/>
      <c r="L385" s="72"/>
      <c r="M385" s="72"/>
      <c r="N385" s="72"/>
      <c r="O385" s="72"/>
      <c r="P385" s="72"/>
      <c r="Q385" s="72"/>
      <c r="R385" s="72"/>
      <c r="S385" s="72"/>
      <c r="T385" s="72"/>
      <c r="U385" s="72"/>
      <c r="V385" s="72"/>
      <c r="W385" s="72"/>
      <c r="X385" s="72"/>
      <c r="Y385" s="72"/>
      <c r="Z385" s="72"/>
      <c r="AA385" s="72"/>
      <c r="AB385" s="72"/>
      <c r="AC385" s="72"/>
      <c r="AD385" s="72"/>
      <c r="AE385" s="72"/>
      <c r="AF385" s="72"/>
      <c r="AG385" s="72"/>
      <c r="AH385" s="72"/>
      <c r="AI385" s="72"/>
      <c r="AJ385" s="72"/>
      <c r="AK385" s="72"/>
      <c r="AL385" s="72"/>
      <c r="AM385" s="72"/>
      <c r="AN385" s="72"/>
      <c r="AO385" s="72"/>
      <c r="AP385" s="72"/>
      <c r="AQ385" s="72"/>
      <c r="AR385" s="72"/>
      <c r="AS385" s="72"/>
      <c r="AT385" s="72"/>
      <c r="AU385" s="72"/>
      <c r="AV385" s="72"/>
      <c r="AW385" s="72"/>
      <c r="AX385" s="72"/>
      <c r="AY385" s="72"/>
      <c r="AZ385" s="72"/>
      <c r="BA385" s="72"/>
      <c r="BB385" s="72"/>
      <c r="BC385" s="72"/>
      <c r="BD385" s="72"/>
      <c r="BE385" s="72"/>
    </row>
    <row r="386" spans="1:57" ht="20">
      <c r="A386" s="72"/>
      <c r="B386" s="72"/>
      <c r="C386" s="72"/>
      <c r="D386" s="72"/>
      <c r="E386" s="71"/>
      <c r="F386" s="72"/>
      <c r="G386" s="72"/>
      <c r="H386" s="72"/>
      <c r="I386" s="72"/>
      <c r="J386" s="72"/>
      <c r="K386" s="72"/>
      <c r="L386" s="72"/>
      <c r="M386" s="72"/>
      <c r="N386" s="72"/>
      <c r="O386" s="72"/>
      <c r="P386" s="72"/>
      <c r="Q386" s="72"/>
      <c r="R386" s="72"/>
      <c r="S386" s="72"/>
      <c r="T386" s="72"/>
      <c r="U386" s="72"/>
      <c r="V386" s="72"/>
      <c r="W386" s="72"/>
      <c r="X386" s="72"/>
      <c r="Y386" s="72"/>
      <c r="Z386" s="72"/>
      <c r="AA386" s="72"/>
      <c r="AB386" s="72"/>
      <c r="AC386" s="72"/>
      <c r="AD386" s="72"/>
      <c r="AE386" s="72"/>
      <c r="AF386" s="72"/>
      <c r="AG386" s="72"/>
      <c r="AH386" s="72"/>
      <c r="AI386" s="72"/>
      <c r="AJ386" s="72"/>
      <c r="AK386" s="72"/>
      <c r="AL386" s="72"/>
      <c r="AM386" s="72"/>
      <c r="AN386" s="72"/>
      <c r="AO386" s="72"/>
      <c r="AP386" s="72"/>
      <c r="AQ386" s="72"/>
      <c r="AR386" s="72"/>
      <c r="AS386" s="72"/>
      <c r="AT386" s="72"/>
      <c r="AU386" s="72"/>
      <c r="AV386" s="72"/>
      <c r="AW386" s="72"/>
      <c r="AX386" s="72"/>
      <c r="AY386" s="72"/>
      <c r="AZ386" s="72"/>
      <c r="BA386" s="72"/>
      <c r="BB386" s="72"/>
      <c r="BC386" s="72"/>
      <c r="BD386" s="72"/>
      <c r="BE386" s="72"/>
    </row>
    <row r="387" spans="1:57" ht="20">
      <c r="A387" s="72"/>
      <c r="B387" s="72"/>
      <c r="C387" s="72"/>
      <c r="D387" s="72"/>
      <c r="E387" s="71"/>
      <c r="F387" s="72"/>
      <c r="G387" s="72"/>
      <c r="H387" s="72"/>
      <c r="I387" s="72"/>
      <c r="J387" s="72"/>
      <c r="K387" s="72"/>
      <c r="L387" s="72"/>
      <c r="M387" s="72"/>
      <c r="N387" s="72"/>
      <c r="O387" s="72"/>
      <c r="P387" s="72"/>
      <c r="Q387" s="72"/>
      <c r="R387" s="72"/>
      <c r="S387" s="72"/>
      <c r="T387" s="72"/>
      <c r="U387" s="72"/>
      <c r="V387" s="72"/>
      <c r="W387" s="72"/>
      <c r="X387" s="72"/>
      <c r="Y387" s="72"/>
      <c r="Z387" s="72"/>
      <c r="AA387" s="72"/>
      <c r="AB387" s="72"/>
      <c r="AC387" s="72"/>
      <c r="AD387" s="72"/>
      <c r="AE387" s="72"/>
      <c r="AF387" s="72"/>
      <c r="AG387" s="72"/>
      <c r="AH387" s="72"/>
      <c r="AI387" s="72"/>
      <c r="AJ387" s="72"/>
      <c r="AK387" s="72"/>
      <c r="AL387" s="72"/>
      <c r="AM387" s="72"/>
      <c r="AN387" s="72"/>
      <c r="AO387" s="72"/>
      <c r="AP387" s="72"/>
      <c r="AQ387" s="72"/>
      <c r="AR387" s="72"/>
      <c r="AS387" s="72"/>
      <c r="AT387" s="72"/>
      <c r="AU387" s="72"/>
      <c r="AV387" s="72"/>
      <c r="AW387" s="72"/>
      <c r="AX387" s="72"/>
      <c r="AY387" s="72"/>
      <c r="AZ387" s="72"/>
      <c r="BA387" s="72"/>
      <c r="BB387" s="72"/>
      <c r="BC387" s="72"/>
      <c r="BD387" s="72"/>
      <c r="BE387" s="72"/>
    </row>
    <row r="388" spans="1:57" ht="20">
      <c r="A388" s="72"/>
      <c r="B388" s="72"/>
      <c r="C388" s="72"/>
      <c r="D388" s="72"/>
      <c r="E388" s="71"/>
      <c r="F388" s="72"/>
      <c r="G388" s="72"/>
      <c r="H388" s="72"/>
      <c r="I388" s="72"/>
      <c r="J388" s="72"/>
      <c r="K388" s="72"/>
      <c r="L388" s="72"/>
      <c r="M388" s="72"/>
      <c r="N388" s="72"/>
      <c r="O388" s="72"/>
      <c r="P388" s="72"/>
      <c r="Q388" s="72"/>
      <c r="R388" s="72"/>
      <c r="S388" s="72"/>
      <c r="T388" s="72"/>
      <c r="U388" s="72"/>
      <c r="V388" s="72"/>
      <c r="W388" s="72"/>
      <c r="X388" s="72"/>
      <c r="Y388" s="72"/>
      <c r="Z388" s="72"/>
      <c r="AA388" s="72"/>
      <c r="AB388" s="72"/>
      <c r="AC388" s="72"/>
      <c r="AD388" s="72"/>
      <c r="AE388" s="72"/>
      <c r="AF388" s="72"/>
      <c r="AG388" s="72"/>
      <c r="AH388" s="72"/>
      <c r="AI388" s="72"/>
      <c r="AJ388" s="72"/>
      <c r="AK388" s="72"/>
      <c r="AL388" s="72"/>
      <c r="AM388" s="72"/>
      <c r="AN388" s="72"/>
      <c r="AO388" s="72"/>
      <c r="AP388" s="72"/>
      <c r="AQ388" s="72"/>
      <c r="AR388" s="72"/>
      <c r="AS388" s="72"/>
      <c r="AT388" s="72"/>
      <c r="AU388" s="72"/>
      <c r="AV388" s="72"/>
      <c r="AW388" s="72"/>
      <c r="AX388" s="72"/>
      <c r="AY388" s="72"/>
      <c r="AZ388" s="72"/>
      <c r="BA388" s="72"/>
      <c r="BB388" s="72"/>
      <c r="BC388" s="72"/>
      <c r="BD388" s="72"/>
      <c r="BE388" s="72"/>
    </row>
    <row r="389" spans="1:57" ht="20">
      <c r="A389" s="72"/>
      <c r="B389" s="72"/>
      <c r="C389" s="72"/>
      <c r="D389" s="72"/>
      <c r="E389" s="71"/>
      <c r="F389" s="72"/>
      <c r="G389" s="72"/>
      <c r="H389" s="72"/>
      <c r="I389" s="72"/>
      <c r="J389" s="72"/>
      <c r="K389" s="72"/>
      <c r="L389" s="72"/>
      <c r="M389" s="72"/>
      <c r="N389" s="72"/>
      <c r="O389" s="72"/>
      <c r="P389" s="72"/>
      <c r="Q389" s="72"/>
      <c r="R389" s="72"/>
      <c r="S389" s="72"/>
      <c r="T389" s="72"/>
      <c r="U389" s="72"/>
      <c r="V389" s="72"/>
      <c r="W389" s="72"/>
      <c r="X389" s="72"/>
      <c r="Y389" s="72"/>
      <c r="Z389" s="72"/>
      <c r="AA389" s="72"/>
      <c r="AB389" s="72"/>
      <c r="AC389" s="72"/>
      <c r="AD389" s="72"/>
      <c r="AE389" s="72"/>
      <c r="AF389" s="72"/>
      <c r="AG389" s="72"/>
      <c r="AH389" s="72"/>
      <c r="AI389" s="72"/>
      <c r="AJ389" s="72"/>
      <c r="AK389" s="72"/>
      <c r="AL389" s="72"/>
      <c r="AM389" s="72"/>
      <c r="AN389" s="72"/>
      <c r="AO389" s="72"/>
      <c r="AP389" s="72"/>
      <c r="AQ389" s="72"/>
      <c r="AR389" s="72"/>
      <c r="AS389" s="72"/>
      <c r="AT389" s="72"/>
      <c r="AU389" s="72"/>
      <c r="AV389" s="72"/>
      <c r="AW389" s="72"/>
      <c r="AX389" s="72"/>
      <c r="AY389" s="72"/>
      <c r="AZ389" s="72"/>
      <c r="BA389" s="72"/>
      <c r="BB389" s="72"/>
      <c r="BC389" s="72"/>
      <c r="BD389" s="72"/>
      <c r="BE389" s="72"/>
    </row>
    <row r="390" spans="1:57" ht="20">
      <c r="A390" s="72"/>
      <c r="B390" s="72"/>
      <c r="C390" s="72"/>
      <c r="D390" s="72"/>
      <c r="E390" s="71"/>
      <c r="F390" s="72"/>
      <c r="G390" s="72"/>
      <c r="H390" s="72"/>
      <c r="I390" s="72"/>
      <c r="J390" s="72"/>
      <c r="K390" s="72"/>
      <c r="L390" s="72"/>
      <c r="M390" s="72"/>
      <c r="N390" s="72"/>
      <c r="O390" s="72"/>
      <c r="P390" s="72"/>
      <c r="Q390" s="72"/>
      <c r="R390" s="72"/>
      <c r="S390" s="72"/>
      <c r="T390" s="72"/>
      <c r="U390" s="72"/>
      <c r="V390" s="72"/>
      <c r="W390" s="72"/>
      <c r="X390" s="72"/>
      <c r="Y390" s="72"/>
      <c r="Z390" s="72"/>
      <c r="AA390" s="72"/>
      <c r="AB390" s="72"/>
      <c r="AC390" s="72"/>
      <c r="AD390" s="72"/>
      <c r="AE390" s="72"/>
      <c r="AF390" s="72"/>
      <c r="AG390" s="72"/>
      <c r="AH390" s="72"/>
      <c r="AI390" s="72"/>
      <c r="AJ390" s="72"/>
      <c r="AK390" s="72"/>
      <c r="AL390" s="72"/>
      <c r="AM390" s="72"/>
      <c r="AN390" s="72"/>
      <c r="AO390" s="72"/>
      <c r="AP390" s="72"/>
      <c r="AQ390" s="72"/>
      <c r="AR390" s="72"/>
      <c r="AS390" s="72"/>
      <c r="AT390" s="72"/>
      <c r="AU390" s="72"/>
      <c r="AV390" s="72"/>
      <c r="AW390" s="72"/>
      <c r="AX390" s="72"/>
      <c r="AY390" s="72"/>
      <c r="AZ390" s="72"/>
      <c r="BA390" s="72"/>
      <c r="BB390" s="72"/>
      <c r="BC390" s="72"/>
      <c r="BD390" s="72"/>
      <c r="BE390" s="72"/>
    </row>
    <row r="391" spans="1:57" ht="20">
      <c r="A391" s="72"/>
      <c r="B391" s="72"/>
      <c r="C391" s="72"/>
      <c r="D391" s="72"/>
      <c r="E391" s="71"/>
      <c r="F391" s="72"/>
      <c r="G391" s="72"/>
      <c r="H391" s="72"/>
      <c r="I391" s="72"/>
      <c r="J391" s="72"/>
      <c r="K391" s="72"/>
      <c r="L391" s="72"/>
      <c r="M391" s="72"/>
      <c r="N391" s="72"/>
      <c r="O391" s="72"/>
      <c r="P391" s="72"/>
      <c r="Q391" s="72"/>
      <c r="R391" s="72"/>
      <c r="S391" s="72"/>
      <c r="T391" s="72"/>
      <c r="U391" s="72"/>
      <c r="V391" s="72"/>
      <c r="W391" s="72"/>
      <c r="X391" s="72"/>
      <c r="Y391" s="72"/>
      <c r="Z391" s="72"/>
      <c r="AA391" s="72"/>
      <c r="AB391" s="72"/>
      <c r="AC391" s="72"/>
      <c r="AD391" s="72"/>
      <c r="AE391" s="72"/>
      <c r="AF391" s="72"/>
      <c r="AG391" s="72"/>
      <c r="AH391" s="72"/>
      <c r="AI391" s="72"/>
      <c r="AJ391" s="72"/>
      <c r="AK391" s="72"/>
      <c r="AL391" s="72"/>
      <c r="AM391" s="72"/>
      <c r="AN391" s="72"/>
      <c r="AO391" s="72"/>
      <c r="AP391" s="72"/>
      <c r="AQ391" s="72"/>
      <c r="AR391" s="72"/>
      <c r="AS391" s="72"/>
      <c r="AT391" s="72"/>
      <c r="AU391" s="72"/>
      <c r="AV391" s="72"/>
      <c r="AW391" s="72"/>
      <c r="AX391" s="72"/>
      <c r="AY391" s="72"/>
      <c r="AZ391" s="72"/>
      <c r="BA391" s="72"/>
      <c r="BB391" s="72"/>
      <c r="BC391" s="72"/>
      <c r="BD391" s="72"/>
      <c r="BE391" s="72"/>
    </row>
    <row r="392" spans="1:57" ht="20">
      <c r="A392" s="72"/>
      <c r="B392" s="72"/>
      <c r="C392" s="72"/>
      <c r="D392" s="72"/>
      <c r="E392" s="71"/>
      <c r="F392" s="72"/>
      <c r="G392" s="72"/>
      <c r="H392" s="72"/>
      <c r="I392" s="72"/>
      <c r="J392" s="72"/>
      <c r="K392" s="72"/>
      <c r="L392" s="72"/>
      <c r="M392" s="72"/>
      <c r="N392" s="72"/>
      <c r="O392" s="72"/>
      <c r="P392" s="72"/>
      <c r="Q392" s="72"/>
      <c r="R392" s="72"/>
      <c r="S392" s="72"/>
      <c r="T392" s="72"/>
      <c r="U392" s="72"/>
      <c r="V392" s="72"/>
      <c r="W392" s="72"/>
      <c r="X392" s="72"/>
      <c r="Y392" s="72"/>
      <c r="Z392" s="72"/>
      <c r="AA392" s="72"/>
      <c r="AB392" s="72"/>
      <c r="AC392" s="72"/>
      <c r="AD392" s="72"/>
      <c r="AE392" s="72"/>
      <c r="AF392" s="72"/>
      <c r="AG392" s="72"/>
      <c r="AH392" s="72"/>
      <c r="AI392" s="72"/>
      <c r="AJ392" s="72"/>
      <c r="AK392" s="72"/>
      <c r="AL392" s="72"/>
      <c r="AM392" s="72"/>
      <c r="AN392" s="72"/>
      <c r="AO392" s="72"/>
      <c r="AP392" s="72"/>
      <c r="AQ392" s="72"/>
      <c r="AR392" s="72"/>
      <c r="AS392" s="72"/>
      <c r="AT392" s="72"/>
      <c r="AU392" s="72"/>
      <c r="AV392" s="72"/>
      <c r="AW392" s="72"/>
      <c r="AX392" s="72"/>
      <c r="AY392" s="72"/>
      <c r="AZ392" s="72"/>
      <c r="BA392" s="72"/>
      <c r="BB392" s="72"/>
      <c r="BC392" s="72"/>
      <c r="BD392" s="72"/>
      <c r="BE392" s="72"/>
    </row>
    <row r="393" spans="1:57" ht="20">
      <c r="A393" s="72"/>
      <c r="B393" s="72"/>
      <c r="C393" s="72"/>
      <c r="D393" s="72"/>
      <c r="E393" s="71"/>
      <c r="F393" s="72"/>
      <c r="G393" s="72"/>
      <c r="H393" s="72"/>
      <c r="I393" s="72"/>
      <c r="J393" s="72"/>
      <c r="K393" s="72"/>
      <c r="L393" s="72"/>
      <c r="M393" s="72"/>
      <c r="N393" s="72"/>
      <c r="O393" s="72"/>
      <c r="P393" s="72"/>
      <c r="Q393" s="72"/>
      <c r="R393" s="72"/>
      <c r="S393" s="72"/>
      <c r="T393" s="72"/>
      <c r="U393" s="72"/>
      <c r="V393" s="72"/>
      <c r="W393" s="72"/>
      <c r="X393" s="72"/>
      <c r="Y393" s="72"/>
      <c r="Z393" s="72"/>
      <c r="AA393" s="72"/>
      <c r="AB393" s="72"/>
      <c r="AC393" s="72"/>
      <c r="AD393" s="72"/>
      <c r="AE393" s="72"/>
      <c r="AF393" s="72"/>
      <c r="AG393" s="72"/>
      <c r="AH393" s="72"/>
      <c r="AI393" s="72"/>
      <c r="AJ393" s="72"/>
      <c r="AK393" s="72"/>
      <c r="AL393" s="72"/>
      <c r="AM393" s="72"/>
      <c r="AN393" s="72"/>
      <c r="AO393" s="72"/>
      <c r="AP393" s="72"/>
      <c r="AQ393" s="72"/>
      <c r="AR393" s="72"/>
      <c r="AS393" s="72"/>
      <c r="AT393" s="72"/>
      <c r="AU393" s="72"/>
      <c r="AV393" s="72"/>
      <c r="AW393" s="72"/>
      <c r="AX393" s="72"/>
      <c r="AY393" s="72"/>
      <c r="AZ393" s="72"/>
      <c r="BA393" s="72"/>
      <c r="BB393" s="72"/>
      <c r="BC393" s="72"/>
      <c r="BD393" s="72"/>
      <c r="BE393" s="72"/>
    </row>
    <row r="394" spans="1:57" ht="20">
      <c r="A394" s="72"/>
      <c r="B394" s="72"/>
      <c r="C394" s="72"/>
      <c r="D394" s="72"/>
      <c r="E394" s="71"/>
      <c r="F394" s="72"/>
      <c r="G394" s="72"/>
      <c r="H394" s="72"/>
      <c r="I394" s="72"/>
      <c r="J394" s="72"/>
      <c r="K394" s="72"/>
      <c r="L394" s="72"/>
      <c r="M394" s="72"/>
      <c r="N394" s="72"/>
      <c r="O394" s="72"/>
      <c r="P394" s="72"/>
      <c r="Q394" s="72"/>
      <c r="R394" s="72"/>
      <c r="S394" s="72"/>
      <c r="T394" s="72"/>
      <c r="U394" s="72"/>
      <c r="V394" s="72"/>
      <c r="W394" s="72"/>
      <c r="X394" s="72"/>
      <c r="Y394" s="72"/>
      <c r="Z394" s="72"/>
      <c r="AA394" s="72"/>
      <c r="AB394" s="72"/>
      <c r="AC394" s="72"/>
      <c r="AD394" s="72"/>
      <c r="AE394" s="72"/>
      <c r="AF394" s="72"/>
      <c r="AG394" s="72"/>
      <c r="AH394" s="72"/>
      <c r="AI394" s="72"/>
      <c r="AJ394" s="72"/>
      <c r="AK394" s="72"/>
      <c r="AL394" s="72"/>
      <c r="AM394" s="72"/>
      <c r="AN394" s="72"/>
      <c r="AO394" s="72"/>
      <c r="AP394" s="72"/>
      <c r="AQ394" s="72"/>
      <c r="AR394" s="72"/>
      <c r="AS394" s="72"/>
      <c r="AT394" s="72"/>
      <c r="AU394" s="72"/>
      <c r="AV394" s="72"/>
      <c r="AW394" s="72"/>
      <c r="AX394" s="72"/>
      <c r="AY394" s="72"/>
      <c r="AZ394" s="72"/>
      <c r="BA394" s="72"/>
      <c r="BB394" s="72"/>
      <c r="BC394" s="72"/>
      <c r="BD394" s="72"/>
      <c r="BE394" s="72"/>
    </row>
    <row r="395" spans="1:57" ht="20">
      <c r="A395" s="72"/>
      <c r="B395" s="72"/>
      <c r="C395" s="72"/>
      <c r="D395" s="72"/>
      <c r="E395" s="71"/>
      <c r="F395" s="72"/>
      <c r="G395" s="72"/>
      <c r="H395" s="72"/>
      <c r="I395" s="72"/>
      <c r="J395" s="72"/>
      <c r="K395" s="72"/>
      <c r="L395" s="72"/>
      <c r="M395" s="72"/>
      <c r="N395" s="72"/>
      <c r="O395" s="72"/>
      <c r="P395" s="72"/>
      <c r="Q395" s="72"/>
      <c r="R395" s="72"/>
      <c r="S395" s="72"/>
      <c r="T395" s="72"/>
      <c r="U395" s="72"/>
      <c r="V395" s="72"/>
      <c r="W395" s="72"/>
      <c r="X395" s="72"/>
      <c r="Y395" s="72"/>
      <c r="Z395" s="72"/>
      <c r="AA395" s="72"/>
      <c r="AB395" s="72"/>
      <c r="AC395" s="72"/>
      <c r="AD395" s="72"/>
      <c r="AE395" s="72"/>
      <c r="AF395" s="72"/>
      <c r="AG395" s="72"/>
      <c r="AH395" s="72"/>
      <c r="AI395" s="72"/>
      <c r="AJ395" s="72"/>
      <c r="AK395" s="72"/>
      <c r="AL395" s="72"/>
      <c r="AM395" s="72"/>
      <c r="AN395" s="72"/>
      <c r="AO395" s="72"/>
      <c r="AP395" s="72"/>
      <c r="AQ395" s="72"/>
      <c r="AR395" s="72"/>
      <c r="AS395" s="72"/>
      <c r="AT395" s="72"/>
      <c r="AU395" s="72"/>
      <c r="AV395" s="72"/>
      <c r="AW395" s="72"/>
      <c r="AX395" s="72"/>
      <c r="AY395" s="72"/>
      <c r="AZ395" s="72"/>
      <c r="BA395" s="72"/>
      <c r="BB395" s="72"/>
      <c r="BC395" s="72"/>
      <c r="BD395" s="72"/>
      <c r="BE395" s="72"/>
    </row>
    <row r="396" spans="1:57" ht="20">
      <c r="A396" s="72"/>
      <c r="B396" s="72"/>
      <c r="C396" s="72"/>
      <c r="D396" s="72"/>
      <c r="E396" s="71"/>
      <c r="F396" s="72"/>
      <c r="G396" s="72"/>
      <c r="H396" s="72"/>
      <c r="I396" s="72"/>
      <c r="J396" s="72"/>
      <c r="K396" s="72"/>
      <c r="L396" s="72"/>
      <c r="M396" s="72"/>
      <c r="N396" s="72"/>
      <c r="O396" s="72"/>
      <c r="P396" s="72"/>
      <c r="Q396" s="72"/>
      <c r="R396" s="72"/>
      <c r="S396" s="72"/>
      <c r="T396" s="72"/>
      <c r="U396" s="72"/>
      <c r="V396" s="72"/>
      <c r="W396" s="72"/>
      <c r="X396" s="72"/>
      <c r="Y396" s="72"/>
      <c r="Z396" s="72"/>
      <c r="AA396" s="72"/>
      <c r="AB396" s="72"/>
      <c r="AC396" s="72"/>
      <c r="AD396" s="72"/>
      <c r="AE396" s="72"/>
      <c r="AF396" s="72"/>
      <c r="AG396" s="72"/>
      <c r="AH396" s="72"/>
      <c r="AI396" s="72"/>
      <c r="AJ396" s="72"/>
      <c r="AK396" s="72"/>
      <c r="AL396" s="72"/>
      <c r="AM396" s="72"/>
      <c r="AN396" s="72"/>
      <c r="AO396" s="72"/>
      <c r="AP396" s="72"/>
      <c r="AQ396" s="72"/>
      <c r="AR396" s="72"/>
      <c r="AS396" s="72"/>
      <c r="AT396" s="72"/>
      <c r="AU396" s="72"/>
      <c r="AV396" s="72"/>
      <c r="AW396" s="72"/>
      <c r="AX396" s="72"/>
      <c r="AY396" s="72"/>
      <c r="AZ396" s="72"/>
      <c r="BA396" s="72"/>
      <c r="BB396" s="72"/>
      <c r="BC396" s="72"/>
      <c r="BD396" s="72"/>
      <c r="BE396" s="72"/>
    </row>
    <row r="397" spans="1:57" ht="20">
      <c r="A397" s="72"/>
      <c r="B397" s="72"/>
      <c r="C397" s="72"/>
      <c r="D397" s="72"/>
      <c r="E397" s="71"/>
      <c r="F397" s="72"/>
      <c r="G397" s="72"/>
      <c r="H397" s="72"/>
      <c r="I397" s="72"/>
      <c r="J397" s="72"/>
      <c r="K397" s="72"/>
      <c r="L397" s="72"/>
      <c r="M397" s="72"/>
      <c r="N397" s="72"/>
      <c r="O397" s="72"/>
      <c r="P397" s="72"/>
      <c r="Q397" s="72"/>
      <c r="R397" s="72"/>
      <c r="S397" s="72"/>
      <c r="T397" s="72"/>
      <c r="U397" s="72"/>
      <c r="V397" s="72"/>
      <c r="W397" s="72"/>
      <c r="X397" s="72"/>
      <c r="Y397" s="72"/>
      <c r="Z397" s="72"/>
      <c r="AA397" s="72"/>
      <c r="AB397" s="72"/>
      <c r="AC397" s="72"/>
      <c r="AD397" s="72"/>
      <c r="AE397" s="72"/>
      <c r="AF397" s="72"/>
      <c r="AG397" s="72"/>
      <c r="AH397" s="72"/>
      <c r="AI397" s="72"/>
      <c r="AJ397" s="72"/>
      <c r="AK397" s="72"/>
      <c r="AL397" s="72"/>
      <c r="AM397" s="72"/>
      <c r="AN397" s="72"/>
      <c r="AO397" s="72"/>
      <c r="AP397" s="72"/>
      <c r="AQ397" s="72"/>
      <c r="AR397" s="72"/>
      <c r="AS397" s="72"/>
      <c r="AT397" s="72"/>
      <c r="AU397" s="72"/>
      <c r="AV397" s="72"/>
      <c r="AW397" s="72"/>
      <c r="AX397" s="72"/>
      <c r="AY397" s="72"/>
      <c r="AZ397" s="72"/>
      <c r="BA397" s="72"/>
      <c r="BB397" s="72"/>
      <c r="BC397" s="72"/>
      <c r="BD397" s="72"/>
      <c r="BE397" s="72"/>
    </row>
    <row r="398" spans="1:57" ht="20">
      <c r="A398" s="72"/>
      <c r="B398" s="72"/>
      <c r="C398" s="72"/>
      <c r="D398" s="72"/>
      <c r="E398" s="71"/>
      <c r="F398" s="72"/>
      <c r="G398" s="72"/>
      <c r="H398" s="72"/>
      <c r="I398" s="72"/>
      <c r="J398" s="72"/>
      <c r="K398" s="72"/>
      <c r="L398" s="72"/>
      <c r="M398" s="72"/>
      <c r="N398" s="72"/>
      <c r="O398" s="72"/>
      <c r="P398" s="72"/>
      <c r="Q398" s="72"/>
      <c r="R398" s="72"/>
      <c r="S398" s="72"/>
      <c r="T398" s="72"/>
      <c r="U398" s="72"/>
      <c r="V398" s="72"/>
      <c r="W398" s="72"/>
      <c r="X398" s="72"/>
      <c r="Y398" s="72"/>
      <c r="Z398" s="72"/>
      <c r="AA398" s="72"/>
      <c r="AB398" s="72"/>
      <c r="AC398" s="72"/>
      <c r="AD398" s="72"/>
      <c r="AE398" s="72"/>
      <c r="AF398" s="72"/>
      <c r="AG398" s="72"/>
      <c r="AH398" s="72"/>
      <c r="AI398" s="72"/>
      <c r="AJ398" s="72"/>
      <c r="AK398" s="72"/>
      <c r="AL398" s="72"/>
      <c r="AM398" s="72"/>
      <c r="AN398" s="72"/>
      <c r="AO398" s="72"/>
      <c r="AP398" s="72"/>
      <c r="AQ398" s="72"/>
      <c r="AR398" s="72"/>
      <c r="AS398" s="72"/>
      <c r="AT398" s="72"/>
      <c r="AU398" s="72"/>
      <c r="AV398" s="72"/>
      <c r="AW398" s="72"/>
      <c r="AX398" s="72"/>
      <c r="AY398" s="72"/>
      <c r="AZ398" s="72"/>
      <c r="BA398" s="72"/>
      <c r="BB398" s="72"/>
      <c r="BC398" s="72"/>
      <c r="BD398" s="72"/>
      <c r="BE398" s="72"/>
    </row>
    <row r="399" spans="1:57" ht="20">
      <c r="A399" s="72"/>
      <c r="B399" s="72"/>
      <c r="C399" s="72"/>
      <c r="D399" s="72"/>
      <c r="E399" s="71"/>
      <c r="F399" s="72"/>
      <c r="G399" s="72"/>
      <c r="H399" s="72"/>
      <c r="I399" s="72"/>
      <c r="J399" s="72"/>
      <c r="K399" s="72"/>
      <c r="L399" s="72"/>
      <c r="M399" s="72"/>
      <c r="N399" s="72"/>
      <c r="O399" s="72"/>
      <c r="P399" s="72"/>
      <c r="Q399" s="72"/>
      <c r="R399" s="72"/>
      <c r="S399" s="72"/>
      <c r="T399" s="72"/>
      <c r="U399" s="72"/>
      <c r="V399" s="72"/>
      <c r="W399" s="72"/>
      <c r="X399" s="72"/>
      <c r="Y399" s="72"/>
      <c r="Z399" s="72"/>
      <c r="AA399" s="72"/>
      <c r="AB399" s="72"/>
      <c r="AC399" s="72"/>
      <c r="AD399" s="72"/>
      <c r="AE399" s="72"/>
      <c r="AF399" s="72"/>
      <c r="AG399" s="72"/>
      <c r="AH399" s="72"/>
      <c r="AI399" s="72"/>
      <c r="AJ399" s="72"/>
      <c r="AK399" s="72"/>
      <c r="AL399" s="72"/>
      <c r="AM399" s="72"/>
      <c r="AN399" s="72"/>
      <c r="AO399" s="72"/>
      <c r="AP399" s="72"/>
      <c r="AQ399" s="72"/>
      <c r="AR399" s="72"/>
      <c r="AS399" s="72"/>
      <c r="AT399" s="72"/>
      <c r="AU399" s="72"/>
      <c r="AV399" s="72"/>
      <c r="AW399" s="72"/>
      <c r="AX399" s="72"/>
      <c r="AY399" s="72"/>
      <c r="AZ399" s="72"/>
      <c r="BA399" s="72"/>
      <c r="BB399" s="72"/>
      <c r="BC399" s="72"/>
      <c r="BD399" s="72"/>
      <c r="BE399" s="72"/>
    </row>
    <row r="400" spans="1:57" ht="20">
      <c r="A400" s="72"/>
      <c r="B400" s="72"/>
      <c r="C400" s="72"/>
      <c r="D400" s="72"/>
      <c r="E400" s="71"/>
      <c r="F400" s="72"/>
      <c r="G400" s="72"/>
      <c r="H400" s="72"/>
      <c r="I400" s="72"/>
      <c r="J400" s="72"/>
      <c r="K400" s="72"/>
      <c r="L400" s="72"/>
      <c r="M400" s="72"/>
      <c r="N400" s="72"/>
      <c r="O400" s="72"/>
      <c r="P400" s="72"/>
      <c r="Q400" s="72"/>
      <c r="R400" s="72"/>
      <c r="S400" s="72"/>
      <c r="T400" s="72"/>
      <c r="U400" s="72"/>
      <c r="V400" s="72"/>
      <c r="W400" s="72"/>
      <c r="X400" s="72"/>
      <c r="Y400" s="72"/>
      <c r="Z400" s="72"/>
      <c r="AA400" s="72"/>
      <c r="AB400" s="72"/>
      <c r="AC400" s="72"/>
      <c r="AD400" s="72"/>
      <c r="AE400" s="72"/>
      <c r="AF400" s="72"/>
      <c r="AG400" s="72"/>
      <c r="AH400" s="72"/>
      <c r="AI400" s="72"/>
      <c r="AJ400" s="72"/>
      <c r="AK400" s="72"/>
      <c r="AL400" s="72"/>
      <c r="AM400" s="72"/>
      <c r="AN400" s="72"/>
      <c r="AO400" s="72"/>
      <c r="AP400" s="72"/>
      <c r="AQ400" s="72"/>
      <c r="AR400" s="72"/>
      <c r="AS400" s="72"/>
      <c r="AT400" s="72"/>
      <c r="AU400" s="72"/>
      <c r="AV400" s="72"/>
      <c r="AW400" s="72"/>
      <c r="AX400" s="72"/>
      <c r="AY400" s="72"/>
      <c r="AZ400" s="72"/>
      <c r="BA400" s="72"/>
      <c r="BB400" s="72"/>
      <c r="BC400" s="72"/>
      <c r="BD400" s="72"/>
      <c r="BE400" s="72"/>
    </row>
    <row r="401" spans="1:57" ht="20">
      <c r="A401" s="72"/>
      <c r="B401" s="72"/>
      <c r="C401" s="72"/>
      <c r="D401" s="72"/>
      <c r="E401" s="71"/>
      <c r="F401" s="72"/>
      <c r="G401" s="72"/>
      <c r="H401" s="72"/>
      <c r="I401" s="72"/>
      <c r="J401" s="72"/>
      <c r="K401" s="72"/>
      <c r="L401" s="72"/>
      <c r="M401" s="72"/>
      <c r="N401" s="72"/>
      <c r="O401" s="72"/>
      <c r="P401" s="72"/>
      <c r="Q401" s="72"/>
      <c r="R401" s="72"/>
      <c r="S401" s="72"/>
      <c r="T401" s="72"/>
      <c r="U401" s="72"/>
      <c r="V401" s="72"/>
      <c r="W401" s="72"/>
      <c r="X401" s="72"/>
      <c r="Y401" s="72"/>
      <c r="Z401" s="72"/>
      <c r="AA401" s="72"/>
      <c r="AB401" s="72"/>
      <c r="AC401" s="72"/>
      <c r="AD401" s="72"/>
      <c r="AE401" s="72"/>
      <c r="AF401" s="72"/>
      <c r="AG401" s="72"/>
      <c r="AH401" s="72"/>
      <c r="AI401" s="72"/>
      <c r="AJ401" s="72"/>
      <c r="AK401" s="72"/>
      <c r="AL401" s="72"/>
      <c r="AM401" s="72"/>
      <c r="AN401" s="72"/>
      <c r="AO401" s="72"/>
      <c r="AP401" s="72"/>
      <c r="AQ401" s="72"/>
      <c r="AR401" s="72"/>
      <c r="AS401" s="72"/>
      <c r="AT401" s="72"/>
      <c r="AU401" s="72"/>
      <c r="AV401" s="72"/>
      <c r="AW401" s="72"/>
      <c r="AX401" s="72"/>
      <c r="AY401" s="72"/>
      <c r="AZ401" s="72"/>
      <c r="BA401" s="72"/>
      <c r="BB401" s="72"/>
      <c r="BC401" s="72"/>
      <c r="BD401" s="72"/>
      <c r="BE401" s="72"/>
    </row>
    <row r="402" spans="1:57" ht="20">
      <c r="A402" s="72"/>
      <c r="B402" s="72"/>
      <c r="C402" s="72"/>
      <c r="D402" s="72"/>
      <c r="E402" s="71"/>
      <c r="F402" s="72"/>
      <c r="G402" s="72"/>
      <c r="H402" s="72"/>
      <c r="I402" s="72"/>
      <c r="J402" s="72"/>
      <c r="K402" s="72"/>
      <c r="L402" s="72"/>
      <c r="M402" s="72"/>
      <c r="N402" s="72"/>
      <c r="O402" s="72"/>
      <c r="P402" s="72"/>
      <c r="Q402" s="72"/>
      <c r="R402" s="72"/>
      <c r="S402" s="72"/>
      <c r="T402" s="72"/>
      <c r="U402" s="72"/>
      <c r="V402" s="72"/>
      <c r="W402" s="72"/>
      <c r="X402" s="72"/>
      <c r="Y402" s="72"/>
      <c r="Z402" s="72"/>
      <c r="AA402" s="72"/>
      <c r="AB402" s="72"/>
      <c r="AC402" s="72"/>
      <c r="AD402" s="72"/>
      <c r="AE402" s="72"/>
      <c r="AF402" s="72"/>
      <c r="AG402" s="72"/>
      <c r="AH402" s="72"/>
      <c r="AI402" s="72"/>
      <c r="AJ402" s="72"/>
      <c r="AK402" s="72"/>
      <c r="AL402" s="72"/>
      <c r="AM402" s="72"/>
      <c r="AN402" s="72"/>
      <c r="AO402" s="72"/>
      <c r="AP402" s="72"/>
      <c r="AQ402" s="72"/>
      <c r="AR402" s="72"/>
      <c r="AS402" s="72"/>
      <c r="AT402" s="72"/>
      <c r="AU402" s="72"/>
      <c r="AV402" s="72"/>
      <c r="AW402" s="72"/>
      <c r="AX402" s="72"/>
      <c r="AY402" s="72"/>
      <c r="AZ402" s="72"/>
      <c r="BA402" s="72"/>
      <c r="BB402" s="72"/>
      <c r="BC402" s="72"/>
      <c r="BD402" s="72"/>
      <c r="BE402" s="72"/>
    </row>
    <row r="403" spans="1:57" ht="20">
      <c r="A403" s="72"/>
      <c r="B403" s="72"/>
      <c r="C403" s="72"/>
      <c r="D403" s="72"/>
      <c r="E403" s="71"/>
      <c r="F403" s="72"/>
      <c r="G403" s="72"/>
      <c r="H403" s="72"/>
      <c r="I403" s="72"/>
      <c r="J403" s="72"/>
      <c r="K403" s="72"/>
      <c r="L403" s="72"/>
      <c r="M403" s="72"/>
      <c r="N403" s="72"/>
      <c r="O403" s="72"/>
      <c r="P403" s="72"/>
      <c r="Q403" s="72"/>
      <c r="R403" s="72"/>
      <c r="S403" s="72"/>
      <c r="T403" s="72"/>
      <c r="U403" s="72"/>
      <c r="V403" s="72"/>
      <c r="W403" s="72"/>
      <c r="X403" s="72"/>
      <c r="Y403" s="72"/>
      <c r="Z403" s="72"/>
      <c r="AA403" s="72"/>
      <c r="AB403" s="72"/>
      <c r="AC403" s="72"/>
      <c r="AD403" s="72"/>
      <c r="AE403" s="72"/>
      <c r="AF403" s="72"/>
      <c r="AG403" s="72"/>
      <c r="AH403" s="72"/>
      <c r="AI403" s="72"/>
      <c r="AJ403" s="72"/>
      <c r="AK403" s="72"/>
      <c r="AL403" s="72"/>
      <c r="AM403" s="72"/>
      <c r="AN403" s="72"/>
      <c r="AO403" s="72"/>
      <c r="AP403" s="72"/>
      <c r="AQ403" s="72"/>
      <c r="AR403" s="72"/>
      <c r="AS403" s="72"/>
      <c r="AT403" s="72"/>
      <c r="AU403" s="72"/>
      <c r="AV403" s="72"/>
      <c r="AW403" s="72"/>
      <c r="AX403" s="72"/>
      <c r="AY403" s="72"/>
      <c r="AZ403" s="72"/>
      <c r="BA403" s="72"/>
      <c r="BB403" s="72"/>
      <c r="BC403" s="72"/>
      <c r="BD403" s="72"/>
      <c r="BE403" s="72"/>
    </row>
    <row r="404" spans="1:57" ht="20">
      <c r="A404" s="72"/>
      <c r="B404" s="72"/>
      <c r="C404" s="72"/>
      <c r="D404" s="72"/>
      <c r="E404" s="71"/>
      <c r="F404" s="72"/>
      <c r="G404" s="72"/>
      <c r="H404" s="72"/>
      <c r="I404" s="72"/>
      <c r="J404" s="72"/>
      <c r="K404" s="72"/>
      <c r="L404" s="72"/>
      <c r="M404" s="72"/>
      <c r="N404" s="72"/>
      <c r="O404" s="72"/>
      <c r="P404" s="72"/>
      <c r="Q404" s="72"/>
      <c r="R404" s="72"/>
      <c r="S404" s="72"/>
      <c r="T404" s="72"/>
      <c r="U404" s="72"/>
      <c r="V404" s="72"/>
      <c r="W404" s="72"/>
      <c r="X404" s="72"/>
      <c r="Y404" s="72"/>
      <c r="Z404" s="72"/>
      <c r="AA404" s="72"/>
      <c r="AB404" s="72"/>
      <c r="AC404" s="72"/>
      <c r="AD404" s="72"/>
      <c r="AE404" s="72"/>
      <c r="AF404" s="72"/>
      <c r="AG404" s="72"/>
      <c r="AH404" s="72"/>
      <c r="AI404" s="72"/>
      <c r="AJ404" s="72"/>
      <c r="AK404" s="72"/>
      <c r="AL404" s="72"/>
      <c r="AM404" s="72"/>
      <c r="AN404" s="72"/>
      <c r="AO404" s="72"/>
      <c r="AP404" s="72"/>
      <c r="AQ404" s="72"/>
      <c r="AR404" s="72"/>
      <c r="AS404" s="72"/>
      <c r="AT404" s="72"/>
      <c r="AU404" s="72"/>
      <c r="AV404" s="72"/>
      <c r="AW404" s="72"/>
      <c r="AX404" s="72"/>
      <c r="AY404" s="72"/>
      <c r="AZ404" s="72"/>
      <c r="BA404" s="72"/>
      <c r="BB404" s="72"/>
      <c r="BC404" s="72"/>
      <c r="BD404" s="72"/>
      <c r="BE404" s="72"/>
    </row>
    <row r="405" spans="1:57" ht="20">
      <c r="A405" s="72"/>
      <c r="B405" s="72"/>
      <c r="C405" s="72"/>
      <c r="D405" s="72"/>
      <c r="E405" s="71"/>
      <c r="F405" s="72"/>
      <c r="G405" s="72"/>
      <c r="H405" s="72"/>
      <c r="I405" s="72"/>
      <c r="J405" s="72"/>
      <c r="K405" s="72"/>
      <c r="L405" s="72"/>
      <c r="M405" s="72"/>
      <c r="N405" s="72"/>
      <c r="O405" s="72"/>
      <c r="P405" s="72"/>
      <c r="Q405" s="72"/>
      <c r="R405" s="72"/>
      <c r="S405" s="72"/>
      <c r="T405" s="72"/>
      <c r="U405" s="72"/>
      <c r="V405" s="72"/>
      <c r="W405" s="72"/>
      <c r="X405" s="72"/>
      <c r="Y405" s="72"/>
      <c r="Z405" s="72"/>
      <c r="AA405" s="72"/>
      <c r="AB405" s="72"/>
      <c r="AC405" s="72"/>
      <c r="AD405" s="72"/>
      <c r="AE405" s="72"/>
      <c r="AF405" s="72"/>
      <c r="AG405" s="72"/>
      <c r="AH405" s="72"/>
      <c r="AI405" s="72"/>
      <c r="AJ405" s="72"/>
      <c r="AK405" s="72"/>
      <c r="AL405" s="72"/>
      <c r="AM405" s="72"/>
      <c r="AN405" s="72"/>
      <c r="AO405" s="72"/>
      <c r="AP405" s="72"/>
      <c r="AQ405" s="72"/>
      <c r="AR405" s="72"/>
      <c r="AS405" s="72"/>
      <c r="AT405" s="72"/>
      <c r="AU405" s="72"/>
      <c r="AV405" s="72"/>
      <c r="AW405" s="72"/>
      <c r="AX405" s="72"/>
      <c r="AY405" s="72"/>
      <c r="AZ405" s="72"/>
      <c r="BA405" s="72"/>
      <c r="BB405" s="72"/>
      <c r="BC405" s="72"/>
      <c r="BD405" s="72"/>
      <c r="BE405" s="72"/>
    </row>
    <row r="406" spans="1:57" ht="20">
      <c r="A406" s="72"/>
      <c r="B406" s="72"/>
      <c r="C406" s="72"/>
      <c r="D406" s="72"/>
      <c r="E406" s="71"/>
      <c r="F406" s="72"/>
      <c r="G406" s="72"/>
      <c r="H406" s="72"/>
      <c r="I406" s="72"/>
      <c r="J406" s="72"/>
      <c r="K406" s="72"/>
      <c r="L406" s="72"/>
      <c r="M406" s="72"/>
      <c r="N406" s="72"/>
      <c r="O406" s="72"/>
      <c r="P406" s="72"/>
      <c r="Q406" s="72"/>
      <c r="R406" s="72"/>
      <c r="S406" s="72"/>
      <c r="T406" s="72"/>
      <c r="U406" s="72"/>
      <c r="V406" s="72"/>
      <c r="W406" s="72"/>
      <c r="X406" s="72"/>
      <c r="Y406" s="72"/>
      <c r="Z406" s="72"/>
      <c r="AA406" s="72"/>
      <c r="AB406" s="72"/>
      <c r="AC406" s="72"/>
      <c r="AD406" s="72"/>
      <c r="AE406" s="72"/>
      <c r="AF406" s="72"/>
      <c r="AG406" s="72"/>
      <c r="AH406" s="72"/>
      <c r="AI406" s="72"/>
      <c r="AJ406" s="72"/>
      <c r="AK406" s="72"/>
      <c r="AL406" s="72"/>
      <c r="AM406" s="72"/>
      <c r="AN406" s="72"/>
      <c r="AO406" s="72"/>
      <c r="AP406" s="72"/>
      <c r="AQ406" s="72"/>
      <c r="AR406" s="72"/>
      <c r="AS406" s="72"/>
      <c r="AT406" s="72"/>
      <c r="AU406" s="72"/>
      <c r="AV406" s="72"/>
      <c r="AW406" s="72"/>
      <c r="AX406" s="72"/>
      <c r="AY406" s="72"/>
      <c r="AZ406" s="72"/>
      <c r="BA406" s="72"/>
      <c r="BB406" s="72"/>
      <c r="BC406" s="72"/>
      <c r="BD406" s="72"/>
      <c r="BE406" s="72"/>
    </row>
    <row r="407" spans="1:57" ht="20">
      <c r="A407" s="72"/>
      <c r="B407" s="72"/>
      <c r="C407" s="72"/>
      <c r="D407" s="72"/>
      <c r="E407" s="71"/>
      <c r="F407" s="72"/>
      <c r="G407" s="72"/>
      <c r="H407" s="72"/>
      <c r="I407" s="72"/>
      <c r="J407" s="72"/>
      <c r="K407" s="72"/>
      <c r="L407" s="72"/>
      <c r="M407" s="72"/>
      <c r="N407" s="72"/>
      <c r="O407" s="72"/>
      <c r="P407" s="72"/>
      <c r="Q407" s="72"/>
      <c r="R407" s="72"/>
      <c r="S407" s="72"/>
      <c r="T407" s="72"/>
      <c r="U407" s="72"/>
      <c r="V407" s="72"/>
      <c r="W407" s="72"/>
      <c r="X407" s="72"/>
      <c r="Y407" s="72"/>
      <c r="Z407" s="72"/>
      <c r="AA407" s="72"/>
      <c r="AB407" s="72"/>
      <c r="AC407" s="72"/>
      <c r="AD407" s="72"/>
      <c r="AE407" s="72"/>
      <c r="AF407" s="72"/>
      <c r="AG407" s="72"/>
      <c r="AH407" s="72"/>
      <c r="AI407" s="72"/>
      <c r="AJ407" s="72"/>
      <c r="AK407" s="72"/>
      <c r="AL407" s="72"/>
      <c r="AM407" s="72"/>
      <c r="AN407" s="72"/>
      <c r="AO407" s="72"/>
      <c r="AP407" s="72"/>
      <c r="AQ407" s="72"/>
      <c r="AR407" s="72"/>
      <c r="AS407" s="72"/>
      <c r="AT407" s="72"/>
      <c r="AU407" s="72"/>
      <c r="AV407" s="72"/>
      <c r="AW407" s="72"/>
      <c r="AX407" s="72"/>
      <c r="AY407" s="72"/>
      <c r="AZ407" s="72"/>
      <c r="BA407" s="72"/>
      <c r="BB407" s="72"/>
      <c r="BC407" s="72"/>
      <c r="BD407" s="72"/>
      <c r="BE407" s="72"/>
    </row>
    <row r="408" spans="1:57" ht="20">
      <c r="A408" s="72"/>
      <c r="B408" s="72"/>
      <c r="C408" s="72"/>
      <c r="D408" s="72"/>
      <c r="E408" s="71"/>
      <c r="F408" s="72"/>
      <c r="G408" s="72"/>
      <c r="H408" s="72"/>
      <c r="I408" s="72"/>
      <c r="J408" s="72"/>
      <c r="K408" s="72"/>
      <c r="L408" s="72"/>
      <c r="M408" s="72"/>
      <c r="N408" s="72"/>
      <c r="O408" s="72"/>
      <c r="P408" s="72"/>
      <c r="Q408" s="72"/>
      <c r="R408" s="72"/>
      <c r="S408" s="72"/>
      <c r="T408" s="72"/>
      <c r="U408" s="72"/>
      <c r="V408" s="72"/>
      <c r="W408" s="72"/>
      <c r="X408" s="72"/>
      <c r="Y408" s="72"/>
      <c r="Z408" s="72"/>
      <c r="AA408" s="72"/>
      <c r="AB408" s="72"/>
      <c r="AC408" s="72"/>
      <c r="AD408" s="72"/>
      <c r="AE408" s="72"/>
      <c r="AF408" s="72"/>
      <c r="AG408" s="72"/>
      <c r="AH408" s="72"/>
      <c r="AI408" s="72"/>
      <c r="AJ408" s="72"/>
      <c r="AK408" s="72"/>
      <c r="AL408" s="72"/>
      <c r="AM408" s="72"/>
      <c r="AN408" s="72"/>
      <c r="AO408" s="72"/>
      <c r="AP408" s="72"/>
      <c r="AQ408" s="72"/>
      <c r="AR408" s="72"/>
      <c r="AS408" s="72"/>
      <c r="AT408" s="72"/>
      <c r="AU408" s="72"/>
      <c r="AV408" s="72"/>
      <c r="AW408" s="72"/>
      <c r="AX408" s="72"/>
      <c r="AY408" s="72"/>
      <c r="AZ408" s="72"/>
      <c r="BA408" s="72"/>
      <c r="BB408" s="72"/>
      <c r="BC408" s="72"/>
      <c r="BD408" s="72"/>
      <c r="BE408" s="72"/>
    </row>
    <row r="409" spans="1:57" ht="20">
      <c r="A409" s="72"/>
      <c r="B409" s="72"/>
      <c r="C409" s="72"/>
      <c r="D409" s="72"/>
      <c r="E409" s="71"/>
      <c r="F409" s="72"/>
      <c r="G409" s="72"/>
      <c r="H409" s="72"/>
      <c r="I409" s="72"/>
      <c r="J409" s="72"/>
      <c r="K409" s="72"/>
      <c r="L409" s="72"/>
      <c r="M409" s="72"/>
      <c r="N409" s="72"/>
      <c r="O409" s="72"/>
      <c r="P409" s="72"/>
      <c r="Q409" s="72"/>
      <c r="R409" s="72"/>
      <c r="S409" s="72"/>
      <c r="T409" s="72"/>
      <c r="U409" s="72"/>
      <c r="V409" s="72"/>
      <c r="W409" s="72"/>
      <c r="X409" s="72"/>
      <c r="Y409" s="72"/>
      <c r="Z409" s="72"/>
      <c r="AA409" s="72"/>
      <c r="AB409" s="72"/>
      <c r="AC409" s="72"/>
      <c r="AD409" s="72"/>
      <c r="AE409" s="72"/>
      <c r="AF409" s="72"/>
      <c r="AG409" s="72"/>
      <c r="AH409" s="72"/>
      <c r="AI409" s="72"/>
      <c r="AJ409" s="72"/>
      <c r="AK409" s="72"/>
      <c r="AL409" s="72"/>
      <c r="AM409" s="72"/>
      <c r="AN409" s="72"/>
      <c r="AO409" s="72"/>
      <c r="AP409" s="72"/>
      <c r="AQ409" s="72"/>
      <c r="AR409" s="72"/>
      <c r="AS409" s="72"/>
      <c r="AT409" s="72"/>
      <c r="AU409" s="72"/>
      <c r="AV409" s="72"/>
      <c r="AW409" s="72"/>
      <c r="AX409" s="72"/>
      <c r="AY409" s="72"/>
      <c r="AZ409" s="72"/>
      <c r="BA409" s="72"/>
      <c r="BB409" s="72"/>
      <c r="BC409" s="72"/>
      <c r="BD409" s="72"/>
      <c r="BE409" s="72"/>
    </row>
    <row r="410" spans="1:57" ht="20">
      <c r="A410" s="72"/>
      <c r="B410" s="72"/>
      <c r="C410" s="72"/>
      <c r="D410" s="72"/>
      <c r="E410" s="71"/>
      <c r="F410" s="72"/>
      <c r="G410" s="72"/>
      <c r="H410" s="72"/>
      <c r="I410" s="72"/>
      <c r="J410" s="72"/>
      <c r="K410" s="72"/>
      <c r="L410" s="72"/>
      <c r="M410" s="72"/>
      <c r="N410" s="72"/>
      <c r="O410" s="72"/>
      <c r="P410" s="72"/>
      <c r="Q410" s="72"/>
      <c r="R410" s="72"/>
      <c r="S410" s="72"/>
      <c r="T410" s="72"/>
      <c r="U410" s="72"/>
      <c r="V410" s="72"/>
      <c r="W410" s="72"/>
      <c r="X410" s="72"/>
      <c r="Y410" s="72"/>
      <c r="Z410" s="72"/>
      <c r="AA410" s="72"/>
      <c r="AB410" s="72"/>
      <c r="AC410" s="72"/>
      <c r="AD410" s="72"/>
      <c r="AE410" s="72"/>
      <c r="AF410" s="72"/>
      <c r="AG410" s="72"/>
      <c r="AH410" s="72"/>
      <c r="AI410" s="72"/>
      <c r="AJ410" s="72"/>
      <c r="AK410" s="72"/>
      <c r="AL410" s="72"/>
      <c r="AM410" s="72"/>
      <c r="AN410" s="72"/>
      <c r="AO410" s="72"/>
      <c r="AP410" s="72"/>
      <c r="AQ410" s="72"/>
      <c r="AR410" s="72"/>
      <c r="AS410" s="72"/>
      <c r="AT410" s="72"/>
      <c r="AU410" s="72"/>
      <c r="AV410" s="72"/>
      <c r="AW410" s="72"/>
      <c r="AX410" s="72"/>
      <c r="AY410" s="72"/>
      <c r="AZ410" s="72"/>
      <c r="BA410" s="72"/>
      <c r="BB410" s="72"/>
      <c r="BC410" s="72"/>
      <c r="BD410" s="72"/>
      <c r="BE410" s="72"/>
    </row>
    <row r="411" spans="1:57" ht="20">
      <c r="A411" s="72"/>
      <c r="B411" s="72"/>
      <c r="C411" s="72"/>
      <c r="D411" s="72"/>
      <c r="E411" s="71"/>
      <c r="F411" s="72"/>
      <c r="G411" s="72"/>
      <c r="H411" s="72"/>
      <c r="I411" s="72"/>
      <c r="J411" s="72"/>
      <c r="K411" s="72"/>
      <c r="L411" s="72"/>
      <c r="M411" s="72"/>
      <c r="N411" s="72"/>
      <c r="O411" s="72"/>
      <c r="P411" s="72"/>
      <c r="Q411" s="72"/>
      <c r="R411" s="72"/>
      <c r="S411" s="72"/>
      <c r="T411" s="72"/>
      <c r="U411" s="72"/>
      <c r="V411" s="72"/>
      <c r="W411" s="72"/>
      <c r="X411" s="72"/>
      <c r="Y411" s="72"/>
      <c r="Z411" s="72"/>
      <c r="AA411" s="72"/>
      <c r="AB411" s="72"/>
      <c r="AC411" s="72"/>
      <c r="AD411" s="72"/>
      <c r="AE411" s="72"/>
      <c r="AF411" s="72"/>
      <c r="AG411" s="72"/>
      <c r="AH411" s="72"/>
      <c r="AI411" s="72"/>
      <c r="AJ411" s="72"/>
      <c r="AK411" s="72"/>
      <c r="AL411" s="72"/>
      <c r="AM411" s="72"/>
      <c r="AN411" s="72"/>
      <c r="AO411" s="72"/>
      <c r="AP411" s="72"/>
      <c r="AQ411" s="72"/>
      <c r="AR411" s="72"/>
      <c r="AS411" s="72"/>
      <c r="AT411" s="72"/>
      <c r="AU411" s="72"/>
      <c r="AV411" s="72"/>
      <c r="AW411" s="72"/>
      <c r="AX411" s="72"/>
      <c r="AY411" s="72"/>
      <c r="AZ411" s="72"/>
      <c r="BA411" s="72"/>
      <c r="BB411" s="72"/>
      <c r="BC411" s="72"/>
      <c r="BD411" s="72"/>
      <c r="BE411" s="72"/>
    </row>
    <row r="412" spans="1:57" ht="20">
      <c r="A412" s="72"/>
      <c r="B412" s="72"/>
      <c r="C412" s="72"/>
      <c r="D412" s="72"/>
      <c r="E412" s="71"/>
      <c r="F412" s="72"/>
      <c r="G412" s="72"/>
      <c r="H412" s="72"/>
      <c r="I412" s="72"/>
      <c r="J412" s="72"/>
      <c r="K412" s="72"/>
      <c r="L412" s="72"/>
      <c r="M412" s="72"/>
      <c r="N412" s="72"/>
      <c r="O412" s="72"/>
      <c r="P412" s="72"/>
      <c r="Q412" s="72"/>
      <c r="R412" s="72"/>
      <c r="S412" s="72"/>
      <c r="T412" s="72"/>
      <c r="U412" s="72"/>
      <c r="V412" s="72"/>
      <c r="W412" s="72"/>
      <c r="X412" s="72"/>
      <c r="Y412" s="72"/>
      <c r="Z412" s="72"/>
      <c r="AA412" s="72"/>
      <c r="AB412" s="72"/>
      <c r="AC412" s="72"/>
      <c r="AD412" s="72"/>
      <c r="AE412" s="72"/>
      <c r="AF412" s="72"/>
      <c r="AG412" s="72"/>
      <c r="AH412" s="72"/>
      <c r="AI412" s="72"/>
      <c r="AJ412" s="72"/>
      <c r="AK412" s="72"/>
      <c r="AL412" s="72"/>
      <c r="AM412" s="72"/>
      <c r="AN412" s="72"/>
      <c r="AO412" s="72"/>
      <c r="AP412" s="72"/>
      <c r="AQ412" s="72"/>
      <c r="AR412" s="72"/>
      <c r="AS412" s="72"/>
      <c r="AT412" s="72"/>
      <c r="AU412" s="72"/>
      <c r="AV412" s="72"/>
      <c r="AW412" s="72"/>
      <c r="AX412" s="72"/>
      <c r="AY412" s="72"/>
      <c r="AZ412" s="72"/>
      <c r="BA412" s="72"/>
      <c r="BB412" s="72"/>
      <c r="BC412" s="72"/>
      <c r="BD412" s="72"/>
      <c r="BE412" s="72"/>
    </row>
    <row r="413" spans="1:57" ht="20">
      <c r="A413" s="72"/>
      <c r="B413" s="72"/>
      <c r="C413" s="72"/>
      <c r="D413" s="72"/>
      <c r="E413" s="71"/>
      <c r="F413" s="72"/>
      <c r="G413" s="72"/>
      <c r="H413" s="72"/>
      <c r="I413" s="72"/>
      <c r="J413" s="72"/>
      <c r="K413" s="72"/>
      <c r="L413" s="72"/>
      <c r="M413" s="72"/>
      <c r="N413" s="72"/>
      <c r="O413" s="72"/>
      <c r="P413" s="72"/>
      <c r="Q413" s="72"/>
      <c r="R413" s="72"/>
      <c r="S413" s="72"/>
      <c r="T413" s="72"/>
      <c r="U413" s="72"/>
      <c r="V413" s="72"/>
      <c r="W413" s="72"/>
      <c r="X413" s="72"/>
      <c r="Y413" s="72"/>
      <c r="Z413" s="72"/>
      <c r="AA413" s="72"/>
      <c r="AB413" s="72"/>
      <c r="AC413" s="72"/>
      <c r="AD413" s="72"/>
      <c r="AE413" s="72"/>
      <c r="AF413" s="72"/>
      <c r="AG413" s="72"/>
      <c r="AH413" s="72"/>
      <c r="AI413" s="72"/>
      <c r="AJ413" s="72"/>
      <c r="AK413" s="72"/>
      <c r="AL413" s="72"/>
      <c r="AM413" s="72"/>
      <c r="AN413" s="72"/>
      <c r="AO413" s="72"/>
      <c r="AP413" s="72"/>
      <c r="AQ413" s="72"/>
      <c r="AR413" s="72"/>
      <c r="AS413" s="72"/>
      <c r="AT413" s="72"/>
      <c r="AU413" s="72"/>
      <c r="AV413" s="72"/>
      <c r="AW413" s="72"/>
      <c r="AX413" s="72"/>
      <c r="AY413" s="72"/>
      <c r="AZ413" s="72"/>
      <c r="BA413" s="72"/>
      <c r="BB413" s="72"/>
      <c r="BC413" s="72"/>
      <c r="BD413" s="72"/>
      <c r="BE413" s="72"/>
    </row>
    <row r="414" spans="1:57" ht="20">
      <c r="A414" s="72"/>
      <c r="B414" s="72"/>
      <c r="C414" s="72"/>
      <c r="D414" s="72"/>
      <c r="E414" s="71"/>
      <c r="F414" s="72"/>
      <c r="G414" s="72"/>
      <c r="H414" s="72"/>
      <c r="I414" s="72"/>
      <c r="J414" s="72"/>
      <c r="K414" s="72"/>
      <c r="L414" s="72"/>
      <c r="M414" s="72"/>
      <c r="N414" s="72"/>
      <c r="O414" s="72"/>
      <c r="P414" s="72"/>
      <c r="Q414" s="72"/>
      <c r="R414" s="72"/>
      <c r="S414" s="72"/>
      <c r="T414" s="72"/>
      <c r="U414" s="72"/>
      <c r="V414" s="72"/>
      <c r="W414" s="72"/>
      <c r="X414" s="72"/>
      <c r="Y414" s="72"/>
      <c r="Z414" s="72"/>
      <c r="AA414" s="72"/>
      <c r="AB414" s="72"/>
      <c r="AC414" s="72"/>
      <c r="AD414" s="72"/>
      <c r="AE414" s="72"/>
      <c r="AF414" s="72"/>
      <c r="AG414" s="72"/>
      <c r="AH414" s="72"/>
      <c r="AI414" s="72"/>
      <c r="AJ414" s="72"/>
      <c r="AK414" s="72"/>
      <c r="AL414" s="72"/>
      <c r="AM414" s="72"/>
      <c r="AN414" s="72"/>
      <c r="AO414" s="72"/>
      <c r="AP414" s="72"/>
      <c r="AQ414" s="72"/>
      <c r="AR414" s="72"/>
      <c r="AS414" s="72"/>
      <c r="AT414" s="72"/>
      <c r="AU414" s="72"/>
      <c r="AV414" s="72"/>
      <c r="AW414" s="72"/>
      <c r="AX414" s="72"/>
      <c r="AY414" s="72"/>
      <c r="AZ414" s="72"/>
      <c r="BA414" s="72"/>
      <c r="BB414" s="72"/>
      <c r="BC414" s="72"/>
      <c r="BD414" s="72"/>
      <c r="BE414" s="72"/>
    </row>
    <row r="415" spans="1:57" ht="20">
      <c r="A415" s="72"/>
      <c r="B415" s="72"/>
      <c r="C415" s="72"/>
      <c r="D415" s="72"/>
      <c r="E415" s="71"/>
      <c r="F415" s="72"/>
      <c r="G415" s="72"/>
      <c r="H415" s="72"/>
      <c r="I415" s="72"/>
      <c r="J415" s="72"/>
      <c r="K415" s="72"/>
      <c r="L415" s="72"/>
      <c r="M415" s="72"/>
      <c r="N415" s="72"/>
      <c r="O415" s="72"/>
      <c r="P415" s="72"/>
      <c r="Q415" s="72"/>
      <c r="R415" s="72"/>
      <c r="S415" s="72"/>
      <c r="T415" s="72"/>
      <c r="U415" s="72"/>
      <c r="V415" s="72"/>
      <c r="W415" s="72"/>
      <c r="X415" s="72"/>
      <c r="Y415" s="72"/>
      <c r="Z415" s="72"/>
      <c r="AA415" s="72"/>
      <c r="AB415" s="72"/>
      <c r="AC415" s="72"/>
      <c r="AD415" s="72"/>
      <c r="AE415" s="72"/>
      <c r="AF415" s="72"/>
      <c r="AG415" s="72"/>
      <c r="AH415" s="72"/>
      <c r="AI415" s="72"/>
      <c r="AJ415" s="72"/>
      <c r="AK415" s="72"/>
      <c r="AL415" s="72"/>
      <c r="AM415" s="72"/>
      <c r="AN415" s="72"/>
      <c r="AO415" s="72"/>
      <c r="AP415" s="72"/>
      <c r="AQ415" s="72"/>
      <c r="AR415" s="72"/>
      <c r="AS415" s="72"/>
      <c r="AT415" s="72"/>
      <c r="AU415" s="72"/>
      <c r="AV415" s="72"/>
      <c r="AW415" s="72"/>
      <c r="AX415" s="72"/>
      <c r="AY415" s="72"/>
      <c r="AZ415" s="72"/>
      <c r="BA415" s="72"/>
      <c r="BB415" s="72"/>
      <c r="BC415" s="72"/>
      <c r="BD415" s="72"/>
      <c r="BE415" s="72"/>
    </row>
    <row r="416" spans="1:57" ht="20">
      <c r="A416" s="72"/>
      <c r="B416" s="72"/>
      <c r="C416" s="72"/>
      <c r="D416" s="72"/>
      <c r="E416" s="71"/>
      <c r="F416" s="72"/>
      <c r="G416" s="72"/>
      <c r="H416" s="72"/>
      <c r="I416" s="72"/>
      <c r="J416" s="72"/>
      <c r="K416" s="72"/>
      <c r="L416" s="72"/>
      <c r="M416" s="72"/>
      <c r="N416" s="72"/>
      <c r="O416" s="72"/>
      <c r="P416" s="72"/>
      <c r="Q416" s="72"/>
      <c r="R416" s="72"/>
      <c r="S416" s="72"/>
      <c r="T416" s="72"/>
      <c r="U416" s="72"/>
      <c r="V416" s="72"/>
      <c r="W416" s="72"/>
      <c r="X416" s="72"/>
      <c r="Y416" s="72"/>
      <c r="Z416" s="72"/>
      <c r="AA416" s="72"/>
      <c r="AB416" s="72"/>
      <c r="AC416" s="72"/>
      <c r="AD416" s="72"/>
      <c r="AE416" s="72"/>
      <c r="AF416" s="72"/>
      <c r="AG416" s="72"/>
      <c r="AH416" s="72"/>
      <c r="AI416" s="72"/>
      <c r="AJ416" s="72"/>
      <c r="AK416" s="72"/>
      <c r="AL416" s="72"/>
      <c r="AM416" s="72"/>
      <c r="AN416" s="72"/>
      <c r="AO416" s="72"/>
      <c r="AP416" s="72"/>
      <c r="AQ416" s="72"/>
      <c r="AR416" s="72"/>
      <c r="AS416" s="72"/>
      <c r="AT416" s="72"/>
      <c r="AU416" s="72"/>
      <c r="AV416" s="72"/>
      <c r="AW416" s="72"/>
      <c r="AX416" s="72"/>
      <c r="AY416" s="72"/>
      <c r="AZ416" s="72"/>
      <c r="BA416" s="72"/>
      <c r="BB416" s="72"/>
      <c r="BC416" s="72"/>
      <c r="BD416" s="72"/>
      <c r="BE416" s="72"/>
    </row>
    <row r="417" spans="1:57" ht="20">
      <c r="A417" s="72"/>
      <c r="B417" s="72"/>
      <c r="C417" s="72"/>
      <c r="D417" s="72"/>
      <c r="E417" s="71"/>
      <c r="F417" s="72"/>
      <c r="G417" s="72"/>
      <c r="H417" s="72"/>
      <c r="I417" s="72"/>
      <c r="J417" s="72"/>
      <c r="K417" s="72"/>
      <c r="L417" s="72"/>
      <c r="M417" s="72"/>
      <c r="N417" s="72"/>
      <c r="O417" s="72"/>
      <c r="P417" s="72"/>
      <c r="Q417" s="72"/>
      <c r="R417" s="72"/>
      <c r="S417" s="72"/>
      <c r="T417" s="72"/>
      <c r="U417" s="72"/>
      <c r="V417" s="72"/>
      <c r="W417" s="72"/>
      <c r="X417" s="72"/>
      <c r="Y417" s="72"/>
      <c r="Z417" s="72"/>
      <c r="AA417" s="72"/>
      <c r="AB417" s="72"/>
      <c r="AC417" s="72"/>
      <c r="AD417" s="72"/>
      <c r="AE417" s="72"/>
      <c r="AF417" s="72"/>
      <c r="AG417" s="72"/>
      <c r="AH417" s="72"/>
      <c r="AI417" s="72"/>
      <c r="AJ417" s="72"/>
      <c r="AK417" s="72"/>
      <c r="AL417" s="72"/>
      <c r="AM417" s="72"/>
      <c r="AN417" s="72"/>
      <c r="AO417" s="72"/>
      <c r="AP417" s="72"/>
      <c r="AQ417" s="72"/>
      <c r="AR417" s="72"/>
      <c r="AS417" s="72"/>
      <c r="AT417" s="72"/>
      <c r="AU417" s="72"/>
      <c r="AV417" s="72"/>
      <c r="AW417" s="72"/>
      <c r="AX417" s="72"/>
      <c r="AY417" s="72"/>
      <c r="AZ417" s="72"/>
      <c r="BA417" s="72"/>
      <c r="BB417" s="72"/>
      <c r="BC417" s="72"/>
      <c r="BD417" s="72"/>
      <c r="BE417" s="72"/>
    </row>
    <row r="418" spans="1:57" ht="20">
      <c r="A418" s="72"/>
      <c r="B418" s="72"/>
      <c r="C418" s="72"/>
      <c r="D418" s="72"/>
      <c r="E418" s="71"/>
      <c r="F418" s="72"/>
      <c r="G418" s="72"/>
      <c r="H418" s="72"/>
      <c r="I418" s="72"/>
      <c r="J418" s="72"/>
      <c r="K418" s="72"/>
      <c r="L418" s="72"/>
      <c r="M418" s="72"/>
      <c r="N418" s="72"/>
      <c r="O418" s="72"/>
      <c r="P418" s="72"/>
      <c r="Q418" s="72"/>
      <c r="R418" s="72"/>
      <c r="S418" s="72"/>
      <c r="T418" s="72"/>
      <c r="U418" s="72"/>
      <c r="V418" s="72"/>
      <c r="W418" s="72"/>
      <c r="X418" s="72"/>
      <c r="Y418" s="72"/>
      <c r="Z418" s="72"/>
      <c r="AA418" s="72"/>
      <c r="AB418" s="72"/>
      <c r="AC418" s="72"/>
      <c r="AD418" s="72"/>
      <c r="AE418" s="72"/>
      <c r="AF418" s="72"/>
      <c r="AG418" s="72"/>
      <c r="AH418" s="72"/>
      <c r="AI418" s="72"/>
      <c r="AJ418" s="72"/>
      <c r="AK418" s="72"/>
      <c r="AL418" s="72"/>
      <c r="AM418" s="72"/>
      <c r="AN418" s="72"/>
      <c r="AO418" s="72"/>
      <c r="AP418" s="72"/>
      <c r="AQ418" s="72"/>
      <c r="AR418" s="72"/>
      <c r="AS418" s="72"/>
      <c r="AT418" s="72"/>
      <c r="AU418" s="72"/>
      <c r="AV418" s="72"/>
      <c r="AW418" s="72"/>
      <c r="AX418" s="72"/>
      <c r="AY418" s="72"/>
      <c r="AZ418" s="72"/>
      <c r="BA418" s="72"/>
      <c r="BB418" s="72"/>
      <c r="BC418" s="72"/>
      <c r="BD418" s="72"/>
      <c r="BE418" s="72"/>
    </row>
    <row r="419" spans="1:57" ht="20">
      <c r="A419" s="72"/>
      <c r="B419" s="72"/>
      <c r="C419" s="72"/>
      <c r="D419" s="72"/>
      <c r="E419" s="71"/>
      <c r="F419" s="72"/>
      <c r="G419" s="72"/>
      <c r="H419" s="72"/>
      <c r="I419" s="72"/>
      <c r="J419" s="72"/>
      <c r="K419" s="72"/>
      <c r="L419" s="72"/>
      <c r="M419" s="72"/>
      <c r="N419" s="72"/>
      <c r="O419" s="72"/>
      <c r="P419" s="72"/>
      <c r="Q419" s="72"/>
      <c r="R419" s="72"/>
      <c r="S419" s="72"/>
      <c r="T419" s="72"/>
      <c r="U419" s="72"/>
      <c r="V419" s="72"/>
      <c r="W419" s="72"/>
      <c r="X419" s="72"/>
      <c r="Y419" s="72"/>
      <c r="Z419" s="72"/>
      <c r="AA419" s="72"/>
      <c r="AB419" s="72"/>
      <c r="AC419" s="72"/>
      <c r="AD419" s="72"/>
      <c r="AE419" s="72"/>
      <c r="AF419" s="72"/>
      <c r="AG419" s="72"/>
      <c r="AH419" s="72"/>
      <c r="AI419" s="72"/>
      <c r="AJ419" s="72"/>
      <c r="AK419" s="72"/>
      <c r="AL419" s="72"/>
      <c r="AM419" s="72"/>
      <c r="AN419" s="72"/>
      <c r="AO419" s="72"/>
      <c r="AP419" s="72"/>
      <c r="AQ419" s="72"/>
      <c r="AR419" s="72"/>
      <c r="AS419" s="72"/>
      <c r="AT419" s="72"/>
      <c r="AU419" s="72"/>
      <c r="AV419" s="72"/>
      <c r="AW419" s="72"/>
      <c r="AX419" s="72"/>
      <c r="AY419" s="72"/>
      <c r="AZ419" s="72"/>
      <c r="BA419" s="72"/>
      <c r="BB419" s="72"/>
      <c r="BC419" s="72"/>
      <c r="BD419" s="72"/>
      <c r="BE419" s="72"/>
    </row>
    <row r="420" spans="1:57" ht="20">
      <c r="A420" s="72"/>
      <c r="B420" s="72"/>
      <c r="C420" s="72"/>
      <c r="D420" s="72"/>
      <c r="E420" s="71"/>
      <c r="F420" s="72"/>
      <c r="G420" s="72"/>
      <c r="H420" s="72"/>
      <c r="I420" s="72"/>
      <c r="J420" s="72"/>
      <c r="K420" s="72"/>
      <c r="L420" s="72"/>
      <c r="M420" s="72"/>
      <c r="N420" s="72"/>
      <c r="O420" s="72"/>
      <c r="P420" s="72"/>
      <c r="Q420" s="72"/>
      <c r="R420" s="72"/>
      <c r="S420" s="72"/>
      <c r="T420" s="72"/>
      <c r="U420" s="72"/>
      <c r="V420" s="72"/>
      <c r="W420" s="72"/>
      <c r="X420" s="72"/>
      <c r="Y420" s="72"/>
      <c r="Z420" s="72"/>
      <c r="AA420" s="72"/>
      <c r="AB420" s="72"/>
      <c r="AC420" s="72"/>
      <c r="AD420" s="72"/>
      <c r="AE420" s="72"/>
      <c r="AF420" s="72"/>
      <c r="AG420" s="72"/>
      <c r="AH420" s="72"/>
      <c r="AI420" s="72"/>
      <c r="AJ420" s="72"/>
      <c r="AK420" s="72"/>
      <c r="AL420" s="72"/>
      <c r="AM420" s="72"/>
      <c r="AN420" s="72"/>
      <c r="AO420" s="72"/>
      <c r="AP420" s="72"/>
      <c r="AQ420" s="72"/>
      <c r="AR420" s="72"/>
      <c r="AS420" s="72"/>
      <c r="AT420" s="72"/>
      <c r="AU420" s="72"/>
      <c r="AV420" s="72"/>
      <c r="AW420" s="72"/>
      <c r="AX420" s="72"/>
      <c r="AY420" s="72"/>
      <c r="AZ420" s="72"/>
      <c r="BA420" s="72"/>
      <c r="BB420" s="72"/>
      <c r="BC420" s="72"/>
      <c r="BD420" s="72"/>
      <c r="BE420" s="72"/>
    </row>
    <row r="421" spans="1:57" ht="20">
      <c r="A421" s="72"/>
      <c r="B421" s="72"/>
      <c r="C421" s="72"/>
      <c r="D421" s="72"/>
      <c r="E421" s="71"/>
      <c r="F421" s="72"/>
      <c r="G421" s="72"/>
      <c r="H421" s="72"/>
      <c r="I421" s="72"/>
      <c r="J421" s="72"/>
      <c r="K421" s="72"/>
      <c r="L421" s="72"/>
      <c r="M421" s="72"/>
      <c r="N421" s="72"/>
      <c r="O421" s="72"/>
      <c r="P421" s="72"/>
      <c r="Q421" s="72"/>
      <c r="R421" s="72"/>
      <c r="S421" s="72"/>
      <c r="T421" s="72"/>
      <c r="U421" s="72"/>
      <c r="V421" s="72"/>
      <c r="W421" s="72"/>
      <c r="X421" s="72"/>
      <c r="Y421" s="72"/>
      <c r="Z421" s="72"/>
      <c r="AA421" s="72"/>
      <c r="AB421" s="72"/>
      <c r="AC421" s="72"/>
      <c r="AD421" s="72"/>
      <c r="AE421" s="72"/>
      <c r="AF421" s="72"/>
      <c r="AG421" s="72"/>
      <c r="AH421" s="72"/>
      <c r="AI421" s="72"/>
      <c r="AJ421" s="72"/>
      <c r="AK421" s="72"/>
      <c r="AL421" s="72"/>
      <c r="AM421" s="72"/>
      <c r="AN421" s="72"/>
      <c r="AO421" s="72"/>
      <c r="AP421" s="72"/>
      <c r="AQ421" s="72"/>
      <c r="AR421" s="72"/>
      <c r="AS421" s="72"/>
      <c r="AT421" s="72"/>
      <c r="AU421" s="72"/>
      <c r="AV421" s="72"/>
      <c r="AW421" s="72"/>
      <c r="AX421" s="72"/>
      <c r="AY421" s="72"/>
      <c r="AZ421" s="72"/>
      <c r="BA421" s="72"/>
      <c r="BB421" s="72"/>
      <c r="BC421" s="72"/>
      <c r="BD421" s="72"/>
      <c r="BE421" s="72"/>
    </row>
    <row r="422" spans="1:57" ht="20">
      <c r="A422" s="72"/>
      <c r="B422" s="72"/>
      <c r="C422" s="72"/>
      <c r="D422" s="72"/>
      <c r="E422" s="71"/>
      <c r="F422" s="72"/>
      <c r="G422" s="72"/>
      <c r="H422" s="72"/>
      <c r="I422" s="72"/>
      <c r="J422" s="72"/>
      <c r="K422" s="72"/>
      <c r="L422" s="72"/>
      <c r="M422" s="72"/>
      <c r="N422" s="72"/>
      <c r="O422" s="72"/>
      <c r="P422" s="72"/>
      <c r="Q422" s="72"/>
      <c r="R422" s="72"/>
      <c r="S422" s="72"/>
      <c r="T422" s="72"/>
      <c r="U422" s="72"/>
      <c r="V422" s="72"/>
      <c r="W422" s="72"/>
      <c r="X422" s="72"/>
      <c r="Y422" s="72"/>
      <c r="Z422" s="72"/>
      <c r="AA422" s="72"/>
      <c r="AB422" s="72"/>
      <c r="AC422" s="72"/>
      <c r="AD422" s="72"/>
      <c r="AE422" s="72"/>
      <c r="AF422" s="72"/>
      <c r="AG422" s="72"/>
      <c r="AH422" s="72"/>
      <c r="AI422" s="72"/>
      <c r="AJ422" s="72"/>
      <c r="AK422" s="72"/>
      <c r="AL422" s="72"/>
      <c r="AM422" s="72"/>
      <c r="AN422" s="72"/>
      <c r="AO422" s="72"/>
      <c r="AP422" s="72"/>
      <c r="AQ422" s="72"/>
      <c r="AR422" s="72"/>
      <c r="AS422" s="72"/>
      <c r="AT422" s="72"/>
      <c r="AU422" s="72"/>
      <c r="AV422" s="72"/>
      <c r="AW422" s="72"/>
      <c r="AX422" s="72"/>
      <c r="AY422" s="72"/>
      <c r="AZ422" s="72"/>
      <c r="BA422" s="72"/>
      <c r="BB422" s="72"/>
      <c r="BC422" s="72"/>
      <c r="BD422" s="72"/>
      <c r="BE422" s="72"/>
    </row>
    <row r="423" spans="1:57" ht="20">
      <c r="A423" s="72"/>
      <c r="B423" s="72"/>
      <c r="C423" s="72"/>
      <c r="D423" s="72"/>
      <c r="E423" s="71"/>
      <c r="F423" s="72"/>
      <c r="G423" s="72"/>
      <c r="H423" s="72"/>
      <c r="I423" s="72"/>
      <c r="J423" s="72"/>
      <c r="K423" s="72"/>
      <c r="L423" s="72"/>
      <c r="M423" s="72"/>
      <c r="N423" s="72"/>
      <c r="O423" s="72"/>
      <c r="P423" s="72"/>
      <c r="Q423" s="72"/>
      <c r="R423" s="72"/>
      <c r="S423" s="72"/>
      <c r="T423" s="72"/>
      <c r="U423" s="72"/>
      <c r="V423" s="72"/>
      <c r="W423" s="72"/>
      <c r="X423" s="72"/>
      <c r="Y423" s="72"/>
      <c r="Z423" s="72"/>
      <c r="AA423" s="72"/>
      <c r="AB423" s="72"/>
      <c r="AC423" s="72"/>
      <c r="AD423" s="72"/>
      <c r="AE423" s="72"/>
      <c r="AF423" s="72"/>
      <c r="AG423" s="72"/>
      <c r="AH423" s="72"/>
      <c r="AI423" s="72"/>
      <c r="AJ423" s="72"/>
      <c r="AK423" s="72"/>
      <c r="AL423" s="72"/>
      <c r="AM423" s="72"/>
      <c r="AN423" s="72"/>
      <c r="AO423" s="72"/>
      <c r="AP423" s="72"/>
      <c r="AQ423" s="72"/>
      <c r="AR423" s="72"/>
      <c r="AS423" s="72"/>
      <c r="AT423" s="72"/>
      <c r="AU423" s="72"/>
      <c r="AV423" s="72"/>
      <c r="AW423" s="72"/>
      <c r="AX423" s="72"/>
      <c r="AY423" s="72"/>
      <c r="AZ423" s="72"/>
      <c r="BA423" s="72"/>
      <c r="BB423" s="72"/>
      <c r="BC423" s="72"/>
      <c r="BD423" s="72"/>
      <c r="BE423" s="72"/>
    </row>
    <row r="424" spans="1:57" ht="20">
      <c r="A424" s="72"/>
      <c r="B424" s="72"/>
      <c r="C424" s="72"/>
      <c r="D424" s="72"/>
      <c r="E424" s="71"/>
      <c r="F424" s="72"/>
      <c r="G424" s="72"/>
      <c r="H424" s="72"/>
      <c r="I424" s="72"/>
      <c r="J424" s="72"/>
      <c r="K424" s="72"/>
      <c r="L424" s="72"/>
      <c r="M424" s="72"/>
      <c r="N424" s="72"/>
      <c r="O424" s="72"/>
      <c r="P424" s="72"/>
      <c r="Q424" s="72"/>
      <c r="R424" s="72"/>
      <c r="S424" s="72"/>
      <c r="T424" s="72"/>
      <c r="U424" s="72"/>
      <c r="V424" s="72"/>
      <c r="W424" s="72"/>
      <c r="X424" s="72"/>
      <c r="Y424" s="72"/>
      <c r="Z424" s="72"/>
      <c r="AA424" s="72"/>
      <c r="AB424" s="72"/>
      <c r="AC424" s="72"/>
      <c r="AD424" s="72"/>
      <c r="AE424" s="72"/>
      <c r="AF424" s="72"/>
      <c r="AG424" s="72"/>
      <c r="AH424" s="72"/>
      <c r="AI424" s="72"/>
      <c r="AJ424" s="72"/>
      <c r="AK424" s="72"/>
      <c r="AL424" s="72"/>
      <c r="AM424" s="72"/>
      <c r="AN424" s="72"/>
      <c r="AO424" s="72"/>
      <c r="AP424" s="72"/>
      <c r="AQ424" s="72"/>
      <c r="AR424" s="72"/>
      <c r="AS424" s="72"/>
      <c r="AT424" s="72"/>
      <c r="AU424" s="72"/>
      <c r="AV424" s="72"/>
      <c r="AW424" s="72"/>
      <c r="AX424" s="72"/>
      <c r="AY424" s="72"/>
      <c r="AZ424" s="72"/>
      <c r="BA424" s="72"/>
      <c r="BB424" s="72"/>
      <c r="BC424" s="72"/>
      <c r="BD424" s="72"/>
      <c r="BE424" s="72"/>
    </row>
    <row r="425" spans="1:57" ht="20">
      <c r="A425" s="72"/>
      <c r="B425" s="72"/>
      <c r="C425" s="72"/>
      <c r="D425" s="72"/>
      <c r="E425" s="71"/>
      <c r="F425" s="72"/>
      <c r="G425" s="72"/>
      <c r="H425" s="72"/>
      <c r="I425" s="72"/>
      <c r="J425" s="72"/>
      <c r="K425" s="72"/>
      <c r="L425" s="72"/>
      <c r="M425" s="72"/>
      <c r="N425" s="72"/>
      <c r="O425" s="72"/>
      <c r="P425" s="72"/>
      <c r="Q425" s="72"/>
      <c r="R425" s="72"/>
      <c r="S425" s="72"/>
      <c r="T425" s="72"/>
      <c r="U425" s="72"/>
      <c r="V425" s="72"/>
      <c r="W425" s="72"/>
      <c r="X425" s="72"/>
      <c r="Y425" s="72"/>
      <c r="Z425" s="72"/>
      <c r="AA425" s="72"/>
      <c r="AB425" s="72"/>
      <c r="AC425" s="72"/>
      <c r="AD425" s="72"/>
      <c r="AE425" s="72"/>
      <c r="AF425" s="72"/>
      <c r="AG425" s="72"/>
      <c r="AH425" s="72"/>
      <c r="AI425" s="72"/>
      <c r="AJ425" s="72"/>
      <c r="AK425" s="72"/>
      <c r="AL425" s="72"/>
      <c r="AM425" s="72"/>
      <c r="AN425" s="72"/>
      <c r="AO425" s="72"/>
      <c r="AP425" s="72"/>
      <c r="AQ425" s="72"/>
      <c r="AR425" s="72"/>
      <c r="AS425" s="72"/>
      <c r="AT425" s="72"/>
      <c r="AU425" s="72"/>
      <c r="AV425" s="72"/>
      <c r="AW425" s="72"/>
      <c r="AX425" s="72"/>
      <c r="AY425" s="72"/>
      <c r="AZ425" s="72"/>
      <c r="BA425" s="72"/>
      <c r="BB425" s="72"/>
      <c r="BC425" s="72"/>
      <c r="BD425" s="72"/>
      <c r="BE425" s="72"/>
    </row>
    <row r="426" spans="1:57" ht="20">
      <c r="A426" s="72"/>
      <c r="B426" s="72"/>
      <c r="C426" s="72"/>
      <c r="D426" s="72"/>
      <c r="E426" s="71"/>
      <c r="F426" s="72"/>
      <c r="G426" s="72"/>
      <c r="H426" s="72"/>
      <c r="I426" s="72"/>
      <c r="J426" s="72"/>
      <c r="K426" s="72"/>
      <c r="L426" s="72"/>
      <c r="M426" s="72"/>
      <c r="N426" s="72"/>
      <c r="O426" s="72"/>
      <c r="P426" s="72"/>
      <c r="Q426" s="72"/>
      <c r="R426" s="72"/>
      <c r="S426" s="72"/>
      <c r="T426" s="72"/>
      <c r="U426" s="72"/>
      <c r="V426" s="72"/>
      <c r="W426" s="72"/>
      <c r="X426" s="72"/>
      <c r="Y426" s="72"/>
      <c r="Z426" s="72"/>
      <c r="AA426" s="72"/>
      <c r="AB426" s="72"/>
      <c r="AC426" s="72"/>
      <c r="AD426" s="72"/>
      <c r="AE426" s="72"/>
      <c r="AF426" s="72"/>
      <c r="AG426" s="72"/>
      <c r="AH426" s="72"/>
      <c r="AI426" s="72"/>
      <c r="AJ426" s="72"/>
      <c r="AK426" s="72"/>
      <c r="AL426" s="72"/>
      <c r="AM426" s="72"/>
      <c r="AN426" s="72"/>
      <c r="AO426" s="72"/>
      <c r="AP426" s="72"/>
      <c r="AQ426" s="72"/>
      <c r="AR426" s="72"/>
      <c r="AS426" s="72"/>
      <c r="AT426" s="72"/>
      <c r="AU426" s="72"/>
      <c r="AV426" s="72"/>
      <c r="AW426" s="72"/>
      <c r="AX426" s="72"/>
      <c r="AY426" s="72"/>
      <c r="AZ426" s="72"/>
      <c r="BA426" s="72"/>
      <c r="BB426" s="72"/>
      <c r="BC426" s="72"/>
      <c r="BD426" s="72"/>
      <c r="BE426" s="72"/>
    </row>
    <row r="427" spans="1:57" ht="20">
      <c r="A427" s="72"/>
      <c r="B427" s="72"/>
      <c r="C427" s="72"/>
      <c r="D427" s="72"/>
      <c r="E427" s="71"/>
      <c r="F427" s="72"/>
      <c r="G427" s="72"/>
      <c r="H427" s="72"/>
      <c r="I427" s="72"/>
      <c r="J427" s="72"/>
      <c r="K427" s="72"/>
      <c r="L427" s="72"/>
      <c r="M427" s="72"/>
      <c r="N427" s="72"/>
      <c r="O427" s="72"/>
      <c r="P427" s="72"/>
      <c r="Q427" s="72"/>
      <c r="R427" s="72"/>
      <c r="S427" s="72"/>
      <c r="T427" s="72"/>
      <c r="U427" s="72"/>
      <c r="V427" s="72"/>
      <c r="W427" s="72"/>
      <c r="X427" s="72"/>
      <c r="Y427" s="72"/>
      <c r="Z427" s="72"/>
      <c r="AA427" s="72"/>
      <c r="AB427" s="72"/>
      <c r="AC427" s="72"/>
      <c r="AD427" s="72"/>
      <c r="AE427" s="72"/>
      <c r="AF427" s="72"/>
      <c r="AG427" s="72"/>
      <c r="AH427" s="72"/>
      <c r="AI427" s="72"/>
      <c r="AJ427" s="72"/>
      <c r="AK427" s="72"/>
      <c r="AL427" s="72"/>
      <c r="AM427" s="72"/>
      <c r="AN427" s="72"/>
      <c r="AO427" s="72"/>
      <c r="AP427" s="72"/>
      <c r="AQ427" s="72"/>
      <c r="AR427" s="72"/>
      <c r="AS427" s="72"/>
      <c r="AT427" s="72"/>
      <c r="AU427" s="72"/>
      <c r="AV427" s="72"/>
      <c r="AW427" s="72"/>
      <c r="AX427" s="72"/>
      <c r="AY427" s="72"/>
      <c r="AZ427" s="72"/>
      <c r="BA427" s="72"/>
      <c r="BB427" s="72"/>
      <c r="BC427" s="72"/>
      <c r="BD427" s="72"/>
      <c r="BE427" s="72"/>
    </row>
    <row r="428" spans="1:57" ht="20">
      <c r="A428" s="72"/>
      <c r="B428" s="72"/>
      <c r="C428" s="72"/>
      <c r="D428" s="72"/>
      <c r="E428" s="71"/>
      <c r="F428" s="72"/>
      <c r="G428" s="72"/>
      <c r="H428" s="72"/>
      <c r="I428" s="72"/>
      <c r="J428" s="72"/>
      <c r="K428" s="72"/>
      <c r="L428" s="72"/>
      <c r="M428" s="72"/>
      <c r="N428" s="72"/>
      <c r="O428" s="72"/>
      <c r="P428" s="72"/>
      <c r="Q428" s="72"/>
      <c r="R428" s="72"/>
      <c r="S428" s="72"/>
      <c r="T428" s="72"/>
      <c r="U428" s="72"/>
      <c r="V428" s="72"/>
      <c r="W428" s="72"/>
      <c r="X428" s="72"/>
      <c r="Y428" s="72"/>
      <c r="Z428" s="72"/>
      <c r="AA428" s="72"/>
      <c r="AB428" s="72"/>
      <c r="AC428" s="72"/>
      <c r="AD428" s="72"/>
      <c r="AE428" s="72"/>
      <c r="AF428" s="72"/>
      <c r="AG428" s="72"/>
      <c r="AH428" s="72"/>
      <c r="AI428" s="72"/>
      <c r="AJ428" s="72"/>
      <c r="AK428" s="72"/>
      <c r="AL428" s="72"/>
      <c r="AM428" s="72"/>
      <c r="AN428" s="72"/>
      <c r="AO428" s="72"/>
      <c r="AP428" s="72"/>
      <c r="AQ428" s="72"/>
      <c r="AR428" s="72"/>
      <c r="AS428" s="72"/>
      <c r="AT428" s="72"/>
      <c r="AU428" s="72"/>
      <c r="AV428" s="72"/>
      <c r="AW428" s="72"/>
      <c r="AX428" s="72"/>
      <c r="AY428" s="72"/>
      <c r="AZ428" s="72"/>
      <c r="BA428" s="72"/>
      <c r="BB428" s="72"/>
      <c r="BC428" s="72"/>
      <c r="BD428" s="72"/>
      <c r="BE428" s="72"/>
    </row>
    <row r="429" spans="1:57" ht="20">
      <c r="A429" s="72"/>
      <c r="B429" s="72"/>
      <c r="C429" s="72"/>
      <c r="D429" s="72"/>
      <c r="E429" s="71"/>
      <c r="F429" s="72"/>
      <c r="G429" s="72"/>
      <c r="H429" s="72"/>
      <c r="I429" s="72"/>
      <c r="J429" s="72"/>
      <c r="K429" s="72"/>
      <c r="L429" s="72"/>
      <c r="M429" s="72"/>
      <c r="N429" s="72"/>
      <c r="O429" s="72"/>
      <c r="P429" s="72"/>
      <c r="Q429" s="72"/>
      <c r="R429" s="72"/>
      <c r="S429" s="72"/>
      <c r="T429" s="72"/>
      <c r="U429" s="72"/>
      <c r="V429" s="72"/>
      <c r="W429" s="72"/>
      <c r="X429" s="72"/>
      <c r="Y429" s="72"/>
      <c r="Z429" s="72"/>
      <c r="AA429" s="72"/>
      <c r="AB429" s="72"/>
      <c r="AC429" s="72"/>
      <c r="AD429" s="72"/>
      <c r="AE429" s="72"/>
      <c r="AF429" s="72"/>
      <c r="AG429" s="72"/>
      <c r="AH429" s="72"/>
      <c r="AI429" s="72"/>
      <c r="AJ429" s="72"/>
      <c r="AK429" s="72"/>
      <c r="AL429" s="72"/>
      <c r="AM429" s="72"/>
      <c r="AN429" s="72"/>
      <c r="AO429" s="72"/>
      <c r="AP429" s="72"/>
      <c r="AQ429" s="72"/>
      <c r="AR429" s="72"/>
      <c r="AS429" s="72"/>
      <c r="AT429" s="72"/>
      <c r="AU429" s="72"/>
      <c r="AV429" s="72"/>
      <c r="AW429" s="72"/>
      <c r="AX429" s="72"/>
      <c r="AY429" s="72"/>
      <c r="AZ429" s="72"/>
      <c r="BA429" s="72"/>
      <c r="BB429" s="72"/>
      <c r="BC429" s="72"/>
      <c r="BD429" s="72"/>
      <c r="BE429" s="72"/>
    </row>
    <row r="430" spans="1:57" ht="20">
      <c r="A430" s="72"/>
      <c r="B430" s="72"/>
      <c r="C430" s="72"/>
      <c r="D430" s="72"/>
      <c r="E430" s="71"/>
      <c r="F430" s="72"/>
      <c r="G430" s="72"/>
      <c r="H430" s="72"/>
      <c r="I430" s="72"/>
      <c r="J430" s="72"/>
      <c r="K430" s="72"/>
      <c r="L430" s="72"/>
      <c r="M430" s="72"/>
      <c r="N430" s="72"/>
      <c r="O430" s="72"/>
      <c r="P430" s="72"/>
      <c r="Q430" s="72"/>
      <c r="R430" s="72"/>
      <c r="S430" s="72"/>
      <c r="T430" s="72"/>
      <c r="U430" s="72"/>
      <c r="V430" s="72"/>
      <c r="W430" s="72"/>
      <c r="X430" s="72"/>
      <c r="Y430" s="72"/>
      <c r="Z430" s="72"/>
      <c r="AA430" s="72"/>
      <c r="AB430" s="72"/>
      <c r="AC430" s="72"/>
      <c r="AD430" s="72"/>
      <c r="AE430" s="72"/>
      <c r="AF430" s="72"/>
      <c r="AG430" s="72"/>
      <c r="AH430" s="72"/>
      <c r="AI430" s="72"/>
      <c r="AJ430" s="72"/>
      <c r="AK430" s="72"/>
      <c r="AL430" s="72"/>
      <c r="AM430" s="72"/>
      <c r="AN430" s="72"/>
      <c r="AO430" s="72"/>
      <c r="AP430" s="72"/>
      <c r="AQ430" s="72"/>
      <c r="AR430" s="72"/>
      <c r="AS430" s="72"/>
      <c r="AT430" s="72"/>
      <c r="AU430" s="72"/>
      <c r="AV430" s="72"/>
      <c r="AW430" s="72"/>
      <c r="AX430" s="72"/>
      <c r="AY430" s="72"/>
      <c r="AZ430" s="72"/>
      <c r="BA430" s="72"/>
      <c r="BB430" s="72"/>
      <c r="BC430" s="72"/>
      <c r="BD430" s="72"/>
      <c r="BE430" s="72"/>
    </row>
    <row r="431" spans="1:57" ht="20">
      <c r="A431" s="72"/>
      <c r="B431" s="72"/>
      <c r="C431" s="72"/>
      <c r="D431" s="72"/>
      <c r="E431" s="71"/>
      <c r="F431" s="72"/>
      <c r="G431" s="72"/>
      <c r="H431" s="72"/>
      <c r="I431" s="72"/>
      <c r="J431" s="72"/>
      <c r="K431" s="72"/>
      <c r="L431" s="72"/>
      <c r="M431" s="72"/>
      <c r="N431" s="72"/>
      <c r="O431" s="72"/>
      <c r="P431" s="72"/>
      <c r="Q431" s="72"/>
      <c r="R431" s="72"/>
      <c r="S431" s="72"/>
      <c r="T431" s="72"/>
      <c r="U431" s="72"/>
      <c r="V431" s="72"/>
      <c r="W431" s="72"/>
      <c r="X431" s="72"/>
      <c r="Y431" s="72"/>
      <c r="Z431" s="72"/>
      <c r="AA431" s="72"/>
      <c r="AB431" s="72"/>
      <c r="AC431" s="72"/>
      <c r="AD431" s="72"/>
      <c r="AE431" s="72"/>
      <c r="AF431" s="72"/>
      <c r="AG431" s="72"/>
      <c r="AH431" s="72"/>
      <c r="AI431" s="72"/>
      <c r="AJ431" s="72"/>
      <c r="AK431" s="72"/>
      <c r="AL431" s="72"/>
      <c r="AM431" s="72"/>
      <c r="AN431" s="72"/>
      <c r="AO431" s="72"/>
      <c r="AP431" s="72"/>
      <c r="AQ431" s="72"/>
      <c r="AR431" s="72"/>
      <c r="AS431" s="72"/>
      <c r="AT431" s="72"/>
      <c r="AU431" s="72"/>
      <c r="AV431" s="72"/>
      <c r="AW431" s="72"/>
      <c r="AX431" s="72"/>
      <c r="AY431" s="72"/>
      <c r="AZ431" s="72"/>
      <c r="BA431" s="72"/>
      <c r="BB431" s="72"/>
      <c r="BC431" s="72"/>
      <c r="BD431" s="72"/>
      <c r="BE431" s="72"/>
    </row>
    <row r="432" spans="1:57" ht="20">
      <c r="A432" s="72"/>
      <c r="B432" s="72"/>
      <c r="C432" s="72"/>
      <c r="D432" s="72"/>
      <c r="E432" s="71"/>
      <c r="F432" s="72"/>
      <c r="G432" s="72"/>
      <c r="H432" s="72"/>
      <c r="I432" s="72"/>
      <c r="J432" s="72"/>
      <c r="K432" s="72"/>
      <c r="L432" s="72"/>
      <c r="M432" s="72"/>
      <c r="N432" s="72"/>
      <c r="O432" s="72"/>
      <c r="P432" s="72"/>
      <c r="Q432" s="72"/>
      <c r="R432" s="72"/>
      <c r="S432" s="72"/>
      <c r="T432" s="72"/>
      <c r="U432" s="72"/>
      <c r="V432" s="72"/>
      <c r="W432" s="72"/>
      <c r="X432" s="72"/>
      <c r="Y432" s="72"/>
      <c r="Z432" s="72"/>
      <c r="AA432" s="72"/>
      <c r="AB432" s="72"/>
      <c r="AC432" s="72"/>
      <c r="AD432" s="72"/>
      <c r="AE432" s="72"/>
      <c r="AF432" s="72"/>
      <c r="AG432" s="72"/>
      <c r="AH432" s="72"/>
      <c r="AI432" s="72"/>
      <c r="AJ432" s="72"/>
      <c r="AK432" s="72"/>
      <c r="AL432" s="72"/>
      <c r="AM432" s="72"/>
      <c r="AN432" s="72"/>
      <c r="AO432" s="72"/>
      <c r="AP432" s="72"/>
      <c r="AQ432" s="72"/>
      <c r="AR432" s="72"/>
      <c r="AS432" s="72"/>
      <c r="AT432" s="72"/>
      <c r="AU432" s="72"/>
      <c r="AV432" s="72"/>
      <c r="AW432" s="72"/>
      <c r="AX432" s="72"/>
      <c r="AY432" s="72"/>
      <c r="AZ432" s="72"/>
      <c r="BA432" s="72"/>
      <c r="BB432" s="72"/>
      <c r="BC432" s="72"/>
      <c r="BD432" s="72"/>
      <c r="BE432" s="72"/>
    </row>
    <row r="433" spans="1:57" ht="20">
      <c r="A433" s="72"/>
      <c r="B433" s="72"/>
      <c r="C433" s="72"/>
      <c r="D433" s="72"/>
      <c r="E433" s="71"/>
      <c r="F433" s="72"/>
      <c r="G433" s="72"/>
      <c r="H433" s="72"/>
      <c r="I433" s="72"/>
      <c r="J433" s="72"/>
      <c r="K433" s="72"/>
      <c r="L433" s="72"/>
      <c r="M433" s="72"/>
      <c r="N433" s="72"/>
      <c r="O433" s="72"/>
      <c r="P433" s="72"/>
      <c r="Q433" s="72"/>
      <c r="R433" s="72"/>
      <c r="S433" s="72"/>
      <c r="T433" s="72"/>
      <c r="U433" s="72"/>
      <c r="V433" s="72"/>
      <c r="W433" s="72"/>
      <c r="X433" s="72"/>
      <c r="Y433" s="72"/>
      <c r="Z433" s="72"/>
      <c r="AA433" s="72"/>
      <c r="AB433" s="72"/>
      <c r="AC433" s="72"/>
      <c r="AD433" s="72"/>
      <c r="AE433" s="72"/>
      <c r="AF433" s="72"/>
      <c r="AG433" s="72"/>
      <c r="AH433" s="72"/>
      <c r="AI433" s="72"/>
      <c r="AJ433" s="72"/>
      <c r="AK433" s="72"/>
      <c r="AL433" s="72"/>
      <c r="AM433" s="72"/>
      <c r="AN433" s="72"/>
      <c r="AO433" s="72"/>
      <c r="AP433" s="72"/>
      <c r="AQ433" s="72"/>
      <c r="AR433" s="72"/>
      <c r="AS433" s="72"/>
      <c r="AT433" s="72"/>
      <c r="AU433" s="72"/>
      <c r="AV433" s="72"/>
      <c r="AW433" s="72"/>
      <c r="AX433" s="72"/>
      <c r="AY433" s="72"/>
      <c r="AZ433" s="72"/>
      <c r="BA433" s="72"/>
      <c r="BB433" s="72"/>
      <c r="BC433" s="72"/>
      <c r="BD433" s="72"/>
      <c r="BE433" s="72"/>
    </row>
    <row r="434" spans="1:57" ht="20">
      <c r="A434" s="72"/>
      <c r="B434" s="72"/>
      <c r="C434" s="72"/>
      <c r="D434" s="72"/>
      <c r="E434" s="71"/>
      <c r="F434" s="72"/>
      <c r="G434" s="72"/>
      <c r="H434" s="72"/>
      <c r="I434" s="72"/>
      <c r="J434" s="72"/>
      <c r="K434" s="72"/>
      <c r="L434" s="72"/>
      <c r="M434" s="72"/>
      <c r="N434" s="72"/>
      <c r="O434" s="72"/>
      <c r="P434" s="72"/>
      <c r="Q434" s="72"/>
      <c r="R434" s="72"/>
      <c r="S434" s="72"/>
      <c r="T434" s="72"/>
      <c r="U434" s="72"/>
      <c r="V434" s="72"/>
      <c r="W434" s="72"/>
      <c r="X434" s="72"/>
      <c r="Y434" s="72"/>
      <c r="Z434" s="72"/>
      <c r="AA434" s="72"/>
      <c r="AB434" s="72"/>
      <c r="AC434" s="72"/>
      <c r="AD434" s="72"/>
      <c r="AE434" s="72"/>
      <c r="AF434" s="72"/>
      <c r="AG434" s="72"/>
      <c r="AH434" s="72"/>
      <c r="AI434" s="72"/>
      <c r="AJ434" s="72"/>
      <c r="AK434" s="72"/>
      <c r="AL434" s="72"/>
      <c r="AM434" s="72"/>
      <c r="AN434" s="72"/>
      <c r="AO434" s="72"/>
      <c r="AP434" s="72"/>
      <c r="AQ434" s="72"/>
      <c r="AR434" s="72"/>
      <c r="AS434" s="72"/>
      <c r="AT434" s="72"/>
      <c r="AU434" s="72"/>
      <c r="AV434" s="72"/>
      <c r="AW434" s="72"/>
      <c r="AX434" s="72"/>
      <c r="AY434" s="72"/>
      <c r="AZ434" s="72"/>
      <c r="BA434" s="72"/>
      <c r="BB434" s="72"/>
      <c r="BC434" s="72"/>
      <c r="BD434" s="72"/>
      <c r="BE434" s="72"/>
    </row>
    <row r="435" spans="1:57" ht="20">
      <c r="A435" s="72"/>
      <c r="B435" s="72"/>
      <c r="C435" s="72"/>
      <c r="D435" s="72"/>
      <c r="E435" s="71"/>
      <c r="F435" s="72"/>
      <c r="G435" s="72"/>
      <c r="H435" s="72"/>
      <c r="I435" s="72"/>
      <c r="J435" s="72"/>
      <c r="K435" s="72"/>
      <c r="L435" s="72"/>
      <c r="M435" s="72"/>
      <c r="N435" s="72"/>
      <c r="O435" s="72"/>
      <c r="P435" s="72"/>
      <c r="Q435" s="72"/>
      <c r="R435" s="72"/>
      <c r="S435" s="72"/>
      <c r="T435" s="72"/>
      <c r="U435" s="72"/>
      <c r="V435" s="72"/>
      <c r="W435" s="72"/>
      <c r="X435" s="72"/>
      <c r="Y435" s="72"/>
      <c r="Z435" s="72"/>
      <c r="AA435" s="72"/>
      <c r="AB435" s="72"/>
      <c r="AC435" s="72"/>
      <c r="AD435" s="72"/>
      <c r="AE435" s="72"/>
      <c r="AF435" s="72"/>
      <c r="AG435" s="72"/>
      <c r="AH435" s="72"/>
      <c r="AI435" s="72"/>
      <c r="AJ435" s="72"/>
      <c r="AK435" s="72"/>
      <c r="AL435" s="72"/>
      <c r="AM435" s="72"/>
      <c r="AN435" s="72"/>
      <c r="AO435" s="72"/>
      <c r="AP435" s="72"/>
      <c r="AQ435" s="72"/>
      <c r="AR435" s="72"/>
      <c r="AS435" s="72"/>
      <c r="AT435" s="72"/>
      <c r="AU435" s="72"/>
      <c r="AV435" s="72"/>
      <c r="AW435" s="72"/>
      <c r="AX435" s="72"/>
      <c r="AY435" s="72"/>
      <c r="AZ435" s="72"/>
      <c r="BA435" s="72"/>
      <c r="BB435" s="72"/>
      <c r="BC435" s="72"/>
      <c r="BD435" s="72"/>
      <c r="BE435" s="72"/>
    </row>
    <row r="436" spans="1:57" ht="20">
      <c r="A436" s="72"/>
      <c r="B436" s="72"/>
      <c r="C436" s="72"/>
      <c r="D436" s="72"/>
      <c r="E436" s="71"/>
      <c r="F436" s="72"/>
      <c r="G436" s="72"/>
      <c r="H436" s="72"/>
      <c r="I436" s="72"/>
      <c r="J436" s="72"/>
      <c r="K436" s="72"/>
      <c r="L436" s="72"/>
      <c r="M436" s="72"/>
      <c r="N436" s="72"/>
      <c r="O436" s="72"/>
      <c r="P436" s="72"/>
      <c r="Q436" s="72"/>
      <c r="R436" s="72"/>
      <c r="S436" s="72"/>
      <c r="T436" s="72"/>
      <c r="U436" s="72"/>
      <c r="V436" s="72"/>
      <c r="W436" s="72"/>
      <c r="X436" s="72"/>
      <c r="Y436" s="72"/>
      <c r="Z436" s="72"/>
      <c r="AA436" s="72"/>
      <c r="AB436" s="72"/>
      <c r="AC436" s="72"/>
      <c r="AD436" s="72"/>
      <c r="AE436" s="72"/>
      <c r="AF436" s="72"/>
      <c r="AG436" s="72"/>
      <c r="AH436" s="72"/>
      <c r="AI436" s="72"/>
      <c r="AJ436" s="72"/>
      <c r="AK436" s="72"/>
      <c r="AL436" s="72"/>
      <c r="AM436" s="72"/>
      <c r="AN436" s="72"/>
      <c r="AO436" s="72"/>
      <c r="AP436" s="72"/>
      <c r="AQ436" s="72"/>
      <c r="AR436" s="72"/>
      <c r="AS436" s="72"/>
      <c r="AT436" s="72"/>
      <c r="AU436" s="72"/>
      <c r="AV436" s="72"/>
      <c r="AW436" s="72"/>
      <c r="AX436" s="72"/>
      <c r="AY436" s="72"/>
      <c r="AZ436" s="72"/>
      <c r="BA436" s="72"/>
      <c r="BB436" s="72"/>
      <c r="BC436" s="72"/>
      <c r="BD436" s="72"/>
      <c r="BE436" s="72"/>
    </row>
    <row r="437" spans="1:57" ht="20">
      <c r="A437" s="72"/>
      <c r="B437" s="72"/>
      <c r="C437" s="72"/>
      <c r="D437" s="72"/>
      <c r="E437" s="71"/>
      <c r="F437" s="72"/>
      <c r="G437" s="72"/>
      <c r="H437" s="72"/>
      <c r="I437" s="72"/>
      <c r="J437" s="72"/>
      <c r="K437" s="72"/>
      <c r="L437" s="72"/>
      <c r="M437" s="72"/>
      <c r="N437" s="72"/>
      <c r="O437" s="72"/>
      <c r="P437" s="72"/>
      <c r="Q437" s="72"/>
      <c r="R437" s="72"/>
      <c r="S437" s="72"/>
      <c r="T437" s="72"/>
      <c r="U437" s="72"/>
      <c r="V437" s="72"/>
      <c r="W437" s="72"/>
      <c r="X437" s="72"/>
      <c r="Y437" s="72"/>
      <c r="Z437" s="72"/>
      <c r="AA437" s="72"/>
      <c r="AB437" s="72"/>
      <c r="AC437" s="72"/>
      <c r="AD437" s="72"/>
      <c r="AE437" s="72"/>
      <c r="AF437" s="72"/>
      <c r="AG437" s="72"/>
      <c r="AH437" s="72"/>
      <c r="AI437" s="72"/>
      <c r="AJ437" s="72"/>
      <c r="AK437" s="72"/>
      <c r="AL437" s="72"/>
      <c r="AM437" s="72"/>
      <c r="AN437" s="72"/>
      <c r="AO437" s="72"/>
      <c r="AP437" s="72"/>
      <c r="AQ437" s="72"/>
      <c r="AR437" s="72"/>
      <c r="AS437" s="72"/>
      <c r="AT437" s="72"/>
      <c r="AU437" s="72"/>
      <c r="AV437" s="72"/>
      <c r="AW437" s="72"/>
      <c r="AX437" s="72"/>
      <c r="AY437" s="72"/>
      <c r="AZ437" s="72"/>
      <c r="BA437" s="72"/>
      <c r="BB437" s="72"/>
      <c r="BC437" s="72"/>
      <c r="BD437" s="72"/>
      <c r="BE437" s="72"/>
    </row>
    <row r="438" spans="1:57" ht="20">
      <c r="A438" s="72"/>
      <c r="B438" s="72"/>
      <c r="C438" s="72"/>
      <c r="D438" s="72"/>
      <c r="E438" s="71"/>
      <c r="F438" s="72"/>
      <c r="G438" s="72"/>
      <c r="H438" s="72"/>
      <c r="I438" s="72"/>
      <c r="J438" s="72"/>
      <c r="K438" s="72"/>
      <c r="L438" s="72"/>
      <c r="M438" s="72"/>
      <c r="N438" s="72"/>
      <c r="O438" s="72"/>
      <c r="P438" s="72"/>
      <c r="Q438" s="72"/>
      <c r="R438" s="72"/>
      <c r="S438" s="72"/>
      <c r="T438" s="72"/>
      <c r="U438" s="72"/>
      <c r="V438" s="72"/>
      <c r="W438" s="72"/>
      <c r="X438" s="72"/>
      <c r="Y438" s="72"/>
      <c r="Z438" s="72"/>
      <c r="AA438" s="72"/>
      <c r="AB438" s="72"/>
      <c r="AC438" s="72"/>
      <c r="AD438" s="72"/>
      <c r="AE438" s="72"/>
      <c r="AF438" s="72"/>
      <c r="AG438" s="72"/>
      <c r="AH438" s="72"/>
      <c r="AI438" s="72"/>
      <c r="AJ438" s="72"/>
      <c r="AK438" s="72"/>
      <c r="AL438" s="72"/>
      <c r="AM438" s="72"/>
      <c r="AN438" s="72"/>
      <c r="AO438" s="72"/>
      <c r="AP438" s="72"/>
      <c r="AQ438" s="72"/>
      <c r="AR438" s="72"/>
      <c r="AS438" s="72"/>
      <c r="AT438" s="72"/>
      <c r="AU438" s="72"/>
      <c r="AV438" s="72"/>
      <c r="AW438" s="72"/>
      <c r="AX438" s="72"/>
      <c r="AY438" s="72"/>
      <c r="AZ438" s="72"/>
      <c r="BA438" s="72"/>
      <c r="BB438" s="72"/>
      <c r="BC438" s="72"/>
      <c r="BD438" s="72"/>
      <c r="BE438" s="72"/>
    </row>
    <row r="439" spans="1:57" ht="20">
      <c r="A439" s="72"/>
      <c r="B439" s="72"/>
      <c r="C439" s="72"/>
      <c r="D439" s="72"/>
      <c r="E439" s="71"/>
      <c r="F439" s="72"/>
      <c r="G439" s="72"/>
      <c r="H439" s="72"/>
      <c r="I439" s="72"/>
      <c r="J439" s="72"/>
      <c r="K439" s="72"/>
      <c r="L439" s="72"/>
      <c r="M439" s="72"/>
      <c r="N439" s="72"/>
      <c r="O439" s="72"/>
      <c r="P439" s="72"/>
      <c r="Q439" s="72"/>
      <c r="R439" s="72"/>
      <c r="S439" s="72"/>
      <c r="T439" s="72"/>
      <c r="U439" s="72"/>
      <c r="V439" s="72"/>
      <c r="W439" s="72"/>
      <c r="X439" s="72"/>
      <c r="Y439" s="72"/>
      <c r="Z439" s="72"/>
      <c r="AA439" s="72"/>
      <c r="AB439" s="72"/>
      <c r="AC439" s="72"/>
      <c r="AD439" s="72"/>
      <c r="AE439" s="72"/>
      <c r="AF439" s="72"/>
      <c r="AG439" s="72"/>
      <c r="AH439" s="72"/>
      <c r="AI439" s="72"/>
      <c r="AJ439" s="72"/>
      <c r="AK439" s="72"/>
      <c r="AL439" s="72"/>
      <c r="AM439" s="72"/>
      <c r="AN439" s="72"/>
      <c r="AO439" s="72"/>
      <c r="AP439" s="72"/>
      <c r="AQ439" s="72"/>
      <c r="AR439" s="72"/>
      <c r="AS439" s="72"/>
      <c r="AT439" s="72"/>
      <c r="AU439" s="72"/>
      <c r="AV439" s="72"/>
      <c r="AW439" s="72"/>
      <c r="AX439" s="72"/>
      <c r="AY439" s="72"/>
      <c r="AZ439" s="72"/>
      <c r="BA439" s="72"/>
      <c r="BB439" s="72"/>
      <c r="BC439" s="72"/>
      <c r="BD439" s="72"/>
      <c r="BE439" s="72"/>
    </row>
    <row r="440" spans="1:57" ht="20">
      <c r="A440" s="72"/>
      <c r="B440" s="72"/>
      <c r="C440" s="72"/>
      <c r="D440" s="72"/>
      <c r="E440" s="71"/>
      <c r="F440" s="72"/>
      <c r="G440" s="72"/>
      <c r="H440" s="72"/>
      <c r="I440" s="72"/>
      <c r="J440" s="72"/>
      <c r="K440" s="72"/>
      <c r="L440" s="72"/>
      <c r="M440" s="72"/>
      <c r="N440" s="72"/>
      <c r="O440" s="72"/>
      <c r="P440" s="72"/>
      <c r="Q440" s="72"/>
      <c r="R440" s="72"/>
      <c r="S440" s="72"/>
      <c r="T440" s="72"/>
      <c r="U440" s="72"/>
      <c r="V440" s="72"/>
      <c r="W440" s="72"/>
      <c r="X440" s="72"/>
      <c r="Y440" s="72"/>
      <c r="Z440" s="72"/>
      <c r="AA440" s="72"/>
      <c r="AB440" s="72"/>
      <c r="AC440" s="72"/>
      <c r="AD440" s="72"/>
      <c r="AE440" s="72"/>
      <c r="AF440" s="72"/>
      <c r="AG440" s="72"/>
      <c r="AH440" s="72"/>
      <c r="AI440" s="72"/>
      <c r="AJ440" s="72"/>
      <c r="AK440" s="72"/>
      <c r="AL440" s="72"/>
      <c r="AM440" s="72"/>
      <c r="AN440" s="72"/>
      <c r="AO440" s="72"/>
      <c r="AP440" s="72"/>
      <c r="AQ440" s="72"/>
      <c r="AR440" s="72"/>
      <c r="AS440" s="72"/>
      <c r="AT440" s="72"/>
      <c r="AU440" s="72"/>
      <c r="AV440" s="72"/>
      <c r="AW440" s="72"/>
      <c r="AX440" s="72"/>
      <c r="AY440" s="72"/>
      <c r="AZ440" s="72"/>
      <c r="BA440" s="72"/>
      <c r="BB440" s="72"/>
      <c r="BC440" s="72"/>
      <c r="BD440" s="72"/>
      <c r="BE440" s="72"/>
    </row>
    <row r="441" spans="1:57" ht="20">
      <c r="A441" s="72"/>
      <c r="B441" s="72"/>
      <c r="C441" s="72"/>
      <c r="D441" s="72"/>
      <c r="E441" s="71"/>
      <c r="F441" s="72"/>
      <c r="G441" s="72"/>
      <c r="H441" s="72"/>
      <c r="I441" s="72"/>
      <c r="J441" s="72"/>
      <c r="K441" s="72"/>
      <c r="L441" s="72"/>
      <c r="M441" s="72"/>
      <c r="N441" s="72"/>
      <c r="O441" s="72"/>
      <c r="P441" s="72"/>
      <c r="Q441" s="72"/>
      <c r="R441" s="72"/>
      <c r="S441" s="72"/>
      <c r="T441" s="72"/>
      <c r="U441" s="72"/>
      <c r="V441" s="72"/>
      <c r="W441" s="72"/>
      <c r="X441" s="72"/>
      <c r="Y441" s="72"/>
      <c r="Z441" s="72"/>
      <c r="AA441" s="72"/>
      <c r="AB441" s="72"/>
      <c r="AC441" s="72"/>
      <c r="AD441" s="72"/>
      <c r="AE441" s="72"/>
      <c r="AF441" s="72"/>
      <c r="AG441" s="72"/>
      <c r="AH441" s="72"/>
      <c r="AI441" s="72"/>
      <c r="AJ441" s="72"/>
      <c r="AK441" s="72"/>
      <c r="AL441" s="72"/>
      <c r="AM441" s="72"/>
      <c r="AN441" s="72"/>
      <c r="AO441" s="72"/>
      <c r="AP441" s="72"/>
      <c r="AQ441" s="72"/>
      <c r="AR441" s="72"/>
      <c r="AS441" s="72"/>
      <c r="AT441" s="72"/>
      <c r="AU441" s="72"/>
      <c r="AV441" s="72"/>
      <c r="AW441" s="72"/>
      <c r="AX441" s="72"/>
      <c r="AY441" s="72"/>
      <c r="AZ441" s="72"/>
      <c r="BA441" s="72"/>
      <c r="BB441" s="72"/>
      <c r="BC441" s="72"/>
      <c r="BD441" s="72"/>
      <c r="BE441" s="72"/>
    </row>
    <row r="442" spans="1:57" ht="20">
      <c r="A442" s="72"/>
      <c r="B442" s="72"/>
      <c r="C442" s="72"/>
      <c r="D442" s="72"/>
      <c r="E442" s="71"/>
      <c r="F442" s="72"/>
      <c r="G442" s="72"/>
      <c r="H442" s="72"/>
      <c r="I442" s="72"/>
      <c r="J442" s="72"/>
      <c r="K442" s="72"/>
      <c r="L442" s="72"/>
      <c r="M442" s="72"/>
      <c r="N442" s="72"/>
      <c r="O442" s="72"/>
      <c r="P442" s="72"/>
      <c r="Q442" s="72"/>
      <c r="R442" s="72"/>
      <c r="S442" s="72"/>
      <c r="T442" s="72"/>
      <c r="U442" s="72"/>
      <c r="V442" s="72"/>
      <c r="W442" s="72"/>
      <c r="X442" s="72"/>
      <c r="Y442" s="72"/>
      <c r="Z442" s="72"/>
      <c r="AA442" s="72"/>
      <c r="AB442" s="72"/>
      <c r="AC442" s="72"/>
      <c r="AD442" s="72"/>
      <c r="AE442" s="72"/>
      <c r="AF442" s="72"/>
      <c r="AG442" s="72"/>
      <c r="AH442" s="72"/>
      <c r="AI442" s="72"/>
      <c r="AJ442" s="72"/>
      <c r="AK442" s="72"/>
      <c r="AL442" s="72"/>
      <c r="AM442" s="72"/>
      <c r="AN442" s="72"/>
      <c r="AO442" s="72"/>
      <c r="AP442" s="72"/>
      <c r="AQ442" s="72"/>
      <c r="AR442" s="72"/>
      <c r="AS442" s="72"/>
      <c r="AT442" s="72"/>
      <c r="AU442" s="72"/>
      <c r="AV442" s="72"/>
      <c r="AW442" s="72"/>
      <c r="AX442" s="72"/>
      <c r="AY442" s="72"/>
      <c r="AZ442" s="72"/>
      <c r="BA442" s="72"/>
      <c r="BB442" s="72"/>
      <c r="BC442" s="72"/>
      <c r="BD442" s="72"/>
      <c r="BE442" s="72"/>
    </row>
    <row r="443" spans="1:57" ht="20">
      <c r="A443" s="72"/>
      <c r="B443" s="72"/>
      <c r="C443" s="72"/>
      <c r="D443" s="72"/>
      <c r="E443" s="71"/>
      <c r="F443" s="72"/>
      <c r="G443" s="72"/>
      <c r="H443" s="72"/>
      <c r="I443" s="72"/>
      <c r="J443" s="72"/>
      <c r="K443" s="72"/>
      <c r="L443" s="72"/>
      <c r="M443" s="72"/>
      <c r="N443" s="72"/>
      <c r="O443" s="72"/>
      <c r="P443" s="72"/>
      <c r="Q443" s="72"/>
      <c r="R443" s="72"/>
      <c r="S443" s="72"/>
      <c r="T443" s="72"/>
      <c r="U443" s="72"/>
      <c r="V443" s="72"/>
      <c r="W443" s="72"/>
      <c r="X443" s="72"/>
      <c r="Y443" s="72"/>
      <c r="Z443" s="72"/>
      <c r="AA443" s="72"/>
      <c r="AB443" s="72"/>
      <c r="AC443" s="72"/>
      <c r="AD443" s="72"/>
      <c r="AE443" s="72"/>
      <c r="AF443" s="72"/>
      <c r="AG443" s="72"/>
      <c r="AH443" s="72"/>
      <c r="AI443" s="72"/>
      <c r="AJ443" s="72"/>
      <c r="AK443" s="72"/>
      <c r="AL443" s="72"/>
      <c r="AM443" s="72"/>
      <c r="AN443" s="72"/>
      <c r="AO443" s="72"/>
      <c r="AP443" s="72"/>
      <c r="AQ443" s="72"/>
      <c r="AR443" s="72"/>
      <c r="AS443" s="72"/>
      <c r="AT443" s="72"/>
      <c r="AU443" s="72"/>
      <c r="AV443" s="72"/>
      <c r="AW443" s="72"/>
      <c r="AX443" s="72"/>
      <c r="AY443" s="72"/>
      <c r="AZ443" s="72"/>
      <c r="BA443" s="72"/>
      <c r="BB443" s="72"/>
      <c r="BC443" s="72"/>
      <c r="BD443" s="72"/>
      <c r="BE443" s="72"/>
    </row>
    <row r="444" spans="1:57" ht="20">
      <c r="A444" s="72"/>
      <c r="B444" s="72"/>
      <c r="C444" s="72"/>
      <c r="D444" s="72"/>
      <c r="E444" s="71"/>
      <c r="F444" s="72"/>
      <c r="G444" s="72"/>
      <c r="H444" s="72"/>
      <c r="I444" s="72"/>
      <c r="J444" s="72"/>
      <c r="K444" s="72"/>
      <c r="L444" s="72"/>
      <c r="M444" s="72"/>
      <c r="N444" s="72"/>
      <c r="O444" s="72"/>
      <c r="P444" s="72"/>
      <c r="Q444" s="72"/>
      <c r="R444" s="72"/>
      <c r="S444" s="72"/>
      <c r="T444" s="72"/>
      <c r="U444" s="72"/>
      <c r="V444" s="72"/>
      <c r="W444" s="72"/>
      <c r="X444" s="72"/>
      <c r="Y444" s="72"/>
      <c r="Z444" s="72"/>
      <c r="AA444" s="72"/>
      <c r="AB444" s="72"/>
      <c r="AC444" s="72"/>
      <c r="AD444" s="72"/>
      <c r="AE444" s="72"/>
      <c r="AF444" s="72"/>
      <c r="AG444" s="72"/>
      <c r="AH444" s="72"/>
      <c r="AI444" s="72"/>
      <c r="AJ444" s="72"/>
      <c r="AK444" s="72"/>
      <c r="AL444" s="72"/>
      <c r="AM444" s="72"/>
      <c r="AN444" s="72"/>
      <c r="AO444" s="72"/>
      <c r="AP444" s="72"/>
      <c r="AQ444" s="72"/>
      <c r="AR444" s="72"/>
      <c r="AS444" s="72"/>
      <c r="AT444" s="72"/>
      <c r="AU444" s="72"/>
      <c r="AV444" s="72"/>
      <c r="AW444" s="72"/>
      <c r="AX444" s="72"/>
      <c r="AY444" s="72"/>
      <c r="AZ444" s="72"/>
      <c r="BA444" s="72"/>
      <c r="BB444" s="72"/>
      <c r="BC444" s="72"/>
      <c r="BD444" s="72"/>
      <c r="BE444" s="72"/>
    </row>
    <row r="445" spans="1:57" ht="20">
      <c r="A445" s="72"/>
      <c r="B445" s="72"/>
      <c r="C445" s="72"/>
      <c r="D445" s="72"/>
      <c r="E445" s="71"/>
      <c r="F445" s="72"/>
      <c r="G445" s="72"/>
      <c r="H445" s="72"/>
      <c r="I445" s="72"/>
      <c r="J445" s="72"/>
      <c r="K445" s="72"/>
      <c r="L445" s="72"/>
      <c r="M445" s="72"/>
      <c r="N445" s="72"/>
      <c r="O445" s="72"/>
      <c r="P445" s="72"/>
      <c r="Q445" s="72"/>
      <c r="R445" s="72"/>
      <c r="S445" s="72"/>
      <c r="T445" s="72"/>
      <c r="U445" s="72"/>
      <c r="V445" s="72"/>
      <c r="W445" s="72"/>
      <c r="X445" s="72"/>
      <c r="Y445" s="72"/>
      <c r="Z445" s="72"/>
      <c r="AA445" s="72"/>
      <c r="AB445" s="72"/>
      <c r="AC445" s="72"/>
      <c r="AD445" s="72"/>
      <c r="AE445" s="72"/>
      <c r="AF445" s="72"/>
      <c r="AG445" s="72"/>
      <c r="AH445" s="72"/>
      <c r="AI445" s="72"/>
      <c r="AJ445" s="72"/>
      <c r="AK445" s="72"/>
      <c r="AL445" s="72"/>
      <c r="AM445" s="72"/>
      <c r="AN445" s="72"/>
      <c r="AO445" s="72"/>
      <c r="AP445" s="72"/>
      <c r="AQ445" s="72"/>
      <c r="AR445" s="72"/>
      <c r="AS445" s="72"/>
      <c r="AT445" s="72"/>
      <c r="AU445" s="72"/>
      <c r="AV445" s="72"/>
      <c r="AW445" s="72"/>
      <c r="AX445" s="72"/>
      <c r="AY445" s="72"/>
      <c r="AZ445" s="72"/>
      <c r="BA445" s="72"/>
      <c r="BB445" s="72"/>
      <c r="BC445" s="72"/>
      <c r="BD445" s="72"/>
      <c r="BE445" s="72"/>
    </row>
    <row r="446" spans="1:57" ht="20">
      <c r="A446" s="72"/>
      <c r="B446" s="72"/>
      <c r="C446" s="72"/>
      <c r="D446" s="72"/>
      <c r="E446" s="71"/>
      <c r="F446" s="72"/>
      <c r="G446" s="72"/>
      <c r="H446" s="72"/>
      <c r="I446" s="72"/>
      <c r="J446" s="72"/>
      <c r="K446" s="72"/>
      <c r="L446" s="72"/>
      <c r="M446" s="72"/>
      <c r="N446" s="72"/>
      <c r="O446" s="72"/>
      <c r="P446" s="72"/>
      <c r="Q446" s="72"/>
      <c r="R446" s="72"/>
      <c r="S446" s="72"/>
      <c r="T446" s="72"/>
      <c r="U446" s="72"/>
      <c r="V446" s="72"/>
      <c r="W446" s="72"/>
      <c r="X446" s="72"/>
      <c r="Y446" s="72"/>
      <c r="Z446" s="72"/>
      <c r="AA446" s="72"/>
      <c r="AB446" s="72"/>
      <c r="AC446" s="72"/>
      <c r="AD446" s="72"/>
      <c r="AE446" s="72"/>
      <c r="AF446" s="72"/>
      <c r="AG446" s="72"/>
      <c r="AH446" s="72"/>
      <c r="AI446" s="72"/>
      <c r="AJ446" s="72"/>
      <c r="AK446" s="72"/>
      <c r="AL446" s="72"/>
      <c r="AM446" s="72"/>
      <c r="AN446" s="72"/>
      <c r="AO446" s="72"/>
      <c r="AP446" s="72"/>
      <c r="AQ446" s="72"/>
      <c r="AR446" s="72"/>
      <c r="AS446" s="72"/>
      <c r="AT446" s="72"/>
      <c r="AU446" s="72"/>
      <c r="AV446" s="72"/>
      <c r="AW446" s="72"/>
      <c r="AX446" s="72"/>
      <c r="AY446" s="72"/>
      <c r="AZ446" s="72"/>
      <c r="BA446" s="72"/>
      <c r="BB446" s="72"/>
      <c r="BC446" s="72"/>
      <c r="BD446" s="72"/>
      <c r="BE446" s="72"/>
    </row>
    <row r="447" spans="1:57" ht="20">
      <c r="A447" s="72"/>
      <c r="B447" s="72"/>
      <c r="C447" s="72"/>
      <c r="D447" s="72"/>
      <c r="E447" s="71"/>
      <c r="F447" s="72"/>
      <c r="G447" s="72"/>
      <c r="H447" s="72"/>
      <c r="I447" s="72"/>
      <c r="J447" s="72"/>
      <c r="K447" s="72"/>
      <c r="L447" s="72"/>
      <c r="M447" s="72"/>
      <c r="N447" s="72"/>
      <c r="O447" s="72"/>
      <c r="P447" s="72"/>
      <c r="Q447" s="72"/>
      <c r="R447" s="72"/>
      <c r="S447" s="72"/>
      <c r="T447" s="72"/>
      <c r="U447" s="72"/>
      <c r="V447" s="72"/>
      <c r="W447" s="72"/>
      <c r="X447" s="72"/>
      <c r="Y447" s="72"/>
      <c r="Z447" s="72"/>
      <c r="AA447" s="72"/>
      <c r="AB447" s="72"/>
      <c r="AC447" s="72"/>
      <c r="AD447" s="72"/>
      <c r="AE447" s="72"/>
      <c r="AF447" s="72"/>
      <c r="AG447" s="72"/>
      <c r="AH447" s="72"/>
      <c r="AI447" s="72"/>
      <c r="AJ447" s="72"/>
      <c r="AK447" s="72"/>
      <c r="AL447" s="72"/>
      <c r="AM447" s="72"/>
      <c r="AN447" s="72"/>
      <c r="AO447" s="72"/>
      <c r="AP447" s="72"/>
      <c r="AQ447" s="72"/>
      <c r="AR447" s="72"/>
      <c r="AS447" s="72"/>
      <c r="AT447" s="72"/>
      <c r="AU447" s="72"/>
      <c r="AV447" s="72"/>
      <c r="AW447" s="72"/>
      <c r="AX447" s="72"/>
      <c r="AY447" s="72"/>
      <c r="AZ447" s="72"/>
      <c r="BA447" s="72"/>
      <c r="BB447" s="72"/>
      <c r="BC447" s="72"/>
      <c r="BD447" s="72"/>
      <c r="BE447" s="72"/>
    </row>
    <row r="448" spans="1:57" ht="20">
      <c r="A448" s="72"/>
      <c r="B448" s="72"/>
      <c r="C448" s="72"/>
      <c r="D448" s="72"/>
      <c r="E448" s="71"/>
      <c r="F448" s="72"/>
      <c r="G448" s="72"/>
      <c r="H448" s="72"/>
      <c r="I448" s="72"/>
      <c r="J448" s="72"/>
      <c r="K448" s="72"/>
      <c r="L448" s="72"/>
      <c r="M448" s="72"/>
      <c r="N448" s="72"/>
      <c r="O448" s="72"/>
      <c r="P448" s="72"/>
      <c r="Q448" s="72"/>
      <c r="R448" s="72"/>
      <c r="S448" s="72"/>
      <c r="T448" s="72"/>
      <c r="U448" s="72"/>
      <c r="V448" s="72"/>
      <c r="W448" s="72"/>
      <c r="X448" s="72"/>
      <c r="Y448" s="72"/>
      <c r="Z448" s="72"/>
      <c r="AA448" s="72"/>
      <c r="AB448" s="72"/>
      <c r="AC448" s="72"/>
      <c r="AD448" s="72"/>
      <c r="AE448" s="72"/>
      <c r="AF448" s="72"/>
      <c r="AG448" s="72"/>
      <c r="AH448" s="72"/>
      <c r="AI448" s="72"/>
      <c r="AJ448" s="72"/>
      <c r="AK448" s="72"/>
      <c r="AL448" s="72"/>
      <c r="AM448" s="72"/>
      <c r="AN448" s="72"/>
      <c r="AO448" s="72"/>
      <c r="AP448" s="72"/>
      <c r="AQ448" s="72"/>
      <c r="AR448" s="72"/>
      <c r="AS448" s="72"/>
      <c r="AT448" s="72"/>
      <c r="AU448" s="72"/>
      <c r="AV448" s="72"/>
      <c r="AW448" s="72"/>
      <c r="AX448" s="72"/>
      <c r="AY448" s="72"/>
      <c r="AZ448" s="72"/>
      <c r="BA448" s="72"/>
      <c r="BB448" s="72"/>
      <c r="BC448" s="72"/>
      <c r="BD448" s="72"/>
      <c r="BE448" s="72"/>
    </row>
    <row r="449" spans="1:57" ht="20">
      <c r="A449" s="72"/>
      <c r="B449" s="72"/>
      <c r="C449" s="72"/>
      <c r="D449" s="72"/>
      <c r="E449" s="71"/>
      <c r="F449" s="72"/>
      <c r="G449" s="72"/>
      <c r="H449" s="72"/>
      <c r="I449" s="72"/>
      <c r="J449" s="72"/>
      <c r="K449" s="72"/>
      <c r="L449" s="72"/>
      <c r="M449" s="72"/>
      <c r="N449" s="72"/>
      <c r="O449" s="72"/>
      <c r="P449" s="72"/>
      <c r="Q449" s="72"/>
      <c r="R449" s="72"/>
      <c r="S449" s="72"/>
      <c r="T449" s="72"/>
      <c r="U449" s="72"/>
      <c r="V449" s="72"/>
      <c r="W449" s="72"/>
      <c r="X449" s="72"/>
      <c r="Y449" s="72"/>
      <c r="Z449" s="72"/>
      <c r="AA449" s="72"/>
      <c r="AB449" s="72"/>
      <c r="AC449" s="72"/>
      <c r="AD449" s="72"/>
      <c r="AE449" s="72"/>
      <c r="AF449" s="72"/>
      <c r="AG449" s="72"/>
      <c r="AH449" s="72"/>
      <c r="AI449" s="72"/>
      <c r="AJ449" s="72"/>
      <c r="AK449" s="72"/>
      <c r="AL449" s="72"/>
      <c r="AM449" s="72"/>
      <c r="AN449" s="72"/>
      <c r="AO449" s="72"/>
      <c r="AP449" s="72"/>
      <c r="AQ449" s="72"/>
      <c r="AR449" s="72"/>
      <c r="AS449" s="72"/>
      <c r="AT449" s="72"/>
      <c r="AU449" s="72"/>
      <c r="AV449" s="72"/>
      <c r="AW449" s="72"/>
      <c r="AX449" s="72"/>
      <c r="AY449" s="72"/>
      <c r="AZ449" s="72"/>
      <c r="BA449" s="72"/>
      <c r="BB449" s="72"/>
      <c r="BC449" s="72"/>
      <c r="BD449" s="72"/>
      <c r="BE449" s="72"/>
    </row>
    <row r="450" spans="1:57" ht="20">
      <c r="A450" s="72"/>
      <c r="B450" s="72"/>
      <c r="C450" s="72"/>
      <c r="D450" s="72"/>
      <c r="E450" s="71"/>
      <c r="F450" s="72"/>
      <c r="G450" s="72"/>
      <c r="H450" s="72"/>
      <c r="I450" s="72"/>
      <c r="J450" s="72"/>
      <c r="K450" s="72"/>
      <c r="L450" s="72"/>
      <c r="M450" s="72"/>
      <c r="N450" s="72"/>
      <c r="O450" s="72"/>
      <c r="P450" s="72"/>
      <c r="Q450" s="72"/>
      <c r="R450" s="72"/>
      <c r="S450" s="72"/>
      <c r="T450" s="72"/>
      <c r="U450" s="72"/>
      <c r="V450" s="72"/>
      <c r="W450" s="72"/>
      <c r="X450" s="72"/>
      <c r="Y450" s="72"/>
      <c r="Z450" s="72"/>
      <c r="AA450" s="72"/>
      <c r="AB450" s="72"/>
      <c r="AC450" s="72"/>
      <c r="AD450" s="72"/>
      <c r="AE450" s="72"/>
      <c r="AF450" s="72"/>
      <c r="AG450" s="72"/>
      <c r="AH450" s="72"/>
      <c r="AI450" s="72"/>
      <c r="AJ450" s="72"/>
      <c r="AK450" s="72"/>
      <c r="AL450" s="72"/>
      <c r="AM450" s="72"/>
      <c r="AN450" s="72"/>
      <c r="AO450" s="72"/>
      <c r="AP450" s="72"/>
      <c r="AQ450" s="72"/>
      <c r="AR450" s="72"/>
      <c r="AS450" s="72"/>
      <c r="AT450" s="72"/>
      <c r="AU450" s="72"/>
      <c r="AV450" s="72"/>
      <c r="AW450" s="72"/>
      <c r="AX450" s="72"/>
      <c r="AY450" s="72"/>
      <c r="AZ450" s="72"/>
      <c r="BA450" s="72"/>
      <c r="BB450" s="72"/>
      <c r="BC450" s="72"/>
      <c r="BD450" s="72"/>
      <c r="BE450" s="72"/>
    </row>
    <row r="451" spans="1:57" ht="20">
      <c r="A451" s="72"/>
      <c r="B451" s="72"/>
      <c r="C451" s="72"/>
      <c r="D451" s="72"/>
      <c r="E451" s="71"/>
      <c r="F451" s="72"/>
      <c r="G451" s="72"/>
      <c r="H451" s="72"/>
      <c r="I451" s="72"/>
      <c r="J451" s="72"/>
      <c r="K451" s="72"/>
      <c r="L451" s="72"/>
      <c r="M451" s="72"/>
      <c r="N451" s="72"/>
      <c r="O451" s="72"/>
      <c r="P451" s="72"/>
      <c r="Q451" s="72"/>
      <c r="R451" s="72"/>
      <c r="S451" s="72"/>
      <c r="T451" s="72"/>
      <c r="U451" s="72"/>
      <c r="V451" s="72"/>
      <c r="W451" s="72"/>
      <c r="X451" s="72"/>
      <c r="Y451" s="72"/>
      <c r="Z451" s="72"/>
      <c r="AA451" s="72"/>
      <c r="AB451" s="72"/>
      <c r="AC451" s="72"/>
      <c r="AD451" s="72"/>
      <c r="AE451" s="72"/>
      <c r="AF451" s="72"/>
      <c r="AG451" s="72"/>
      <c r="AH451" s="72"/>
      <c r="AI451" s="72"/>
      <c r="AJ451" s="72"/>
      <c r="AK451" s="72"/>
      <c r="AL451" s="72"/>
      <c r="AM451" s="72"/>
      <c r="AN451" s="72"/>
      <c r="AO451" s="72"/>
      <c r="AP451" s="72"/>
      <c r="AQ451" s="72"/>
      <c r="AR451" s="72"/>
      <c r="AS451" s="72"/>
      <c r="AT451" s="72"/>
      <c r="AU451" s="72"/>
      <c r="AV451" s="72"/>
      <c r="AW451" s="72"/>
      <c r="AX451" s="72"/>
      <c r="AY451" s="72"/>
      <c r="AZ451" s="72"/>
      <c r="BA451" s="72"/>
      <c r="BB451" s="72"/>
      <c r="BC451" s="72"/>
      <c r="BD451" s="72"/>
      <c r="BE451" s="72"/>
    </row>
    <row r="452" spans="1:57" ht="20">
      <c r="A452" s="72"/>
      <c r="B452" s="72"/>
      <c r="C452" s="72"/>
      <c r="D452" s="72"/>
      <c r="E452" s="71"/>
      <c r="F452" s="72"/>
      <c r="G452" s="72"/>
      <c r="H452" s="72"/>
      <c r="I452" s="72"/>
      <c r="J452" s="72"/>
      <c r="K452" s="72"/>
      <c r="L452" s="72"/>
      <c r="M452" s="72"/>
      <c r="N452" s="72"/>
      <c r="O452" s="72"/>
      <c r="P452" s="72"/>
      <c r="Q452" s="72"/>
      <c r="R452" s="72"/>
      <c r="S452" s="72"/>
      <c r="T452" s="72"/>
      <c r="U452" s="72"/>
      <c r="V452" s="72"/>
      <c r="W452" s="72"/>
      <c r="X452" s="72"/>
      <c r="Y452" s="72"/>
      <c r="Z452" s="72"/>
      <c r="AA452" s="72"/>
      <c r="AB452" s="72"/>
      <c r="AC452" s="72"/>
      <c r="AD452" s="72"/>
      <c r="AE452" s="72"/>
      <c r="AF452" s="72"/>
      <c r="AG452" s="72"/>
      <c r="AH452" s="72"/>
      <c r="AI452" s="72"/>
      <c r="AJ452" s="72"/>
      <c r="AK452" s="72"/>
      <c r="AL452" s="72"/>
      <c r="AM452" s="72"/>
      <c r="AN452" s="72"/>
      <c r="AO452" s="72"/>
      <c r="AP452" s="72"/>
      <c r="AQ452" s="72"/>
      <c r="AR452" s="72"/>
      <c r="AS452" s="72"/>
      <c r="AT452" s="72"/>
      <c r="AU452" s="72"/>
      <c r="AV452" s="72"/>
      <c r="AW452" s="72"/>
      <c r="AX452" s="72"/>
      <c r="AY452" s="72"/>
      <c r="AZ452" s="72"/>
      <c r="BA452" s="72"/>
      <c r="BB452" s="72"/>
      <c r="BC452" s="72"/>
      <c r="BD452" s="72"/>
      <c r="BE452" s="72"/>
    </row>
    <row r="453" spans="1:57" ht="20">
      <c r="A453" s="72"/>
      <c r="B453" s="72"/>
      <c r="C453" s="72"/>
      <c r="D453" s="72"/>
      <c r="E453" s="71"/>
      <c r="F453" s="72"/>
      <c r="G453" s="72"/>
      <c r="H453" s="72"/>
      <c r="I453" s="72"/>
      <c r="J453" s="72"/>
      <c r="K453" s="72"/>
      <c r="L453" s="72"/>
      <c r="M453" s="72"/>
      <c r="N453" s="72"/>
      <c r="O453" s="72"/>
      <c r="P453" s="72"/>
      <c r="Q453" s="72"/>
      <c r="R453" s="72"/>
      <c r="S453" s="72"/>
      <c r="T453" s="72"/>
      <c r="U453" s="72"/>
      <c r="V453" s="72"/>
      <c r="W453" s="72"/>
      <c r="X453" s="72"/>
      <c r="Y453" s="72"/>
      <c r="Z453" s="72"/>
      <c r="AA453" s="72"/>
      <c r="AB453" s="72"/>
      <c r="AC453" s="72"/>
      <c r="AD453" s="72"/>
      <c r="AE453" s="72"/>
      <c r="AF453" s="72"/>
      <c r="AG453" s="72"/>
      <c r="AH453" s="72"/>
      <c r="AI453" s="72"/>
      <c r="AJ453" s="72"/>
      <c r="AK453" s="72"/>
      <c r="AL453" s="72"/>
      <c r="AM453" s="72"/>
      <c r="AN453" s="72"/>
      <c r="AO453" s="72"/>
      <c r="AP453" s="72"/>
      <c r="AQ453" s="72"/>
      <c r="AR453" s="72"/>
      <c r="AS453" s="72"/>
      <c r="AT453" s="72"/>
      <c r="AU453" s="72"/>
      <c r="AV453" s="72"/>
      <c r="AW453" s="72"/>
      <c r="AX453" s="72"/>
      <c r="AY453" s="72"/>
      <c r="AZ453" s="72"/>
      <c r="BA453" s="72"/>
      <c r="BB453" s="72"/>
      <c r="BC453" s="72"/>
      <c r="BD453" s="72"/>
      <c r="BE453" s="72"/>
    </row>
    <row r="454" spans="1:57" ht="20">
      <c r="A454" s="72"/>
      <c r="B454" s="72"/>
      <c r="C454" s="72"/>
      <c r="D454" s="72"/>
      <c r="E454" s="71"/>
      <c r="F454" s="72"/>
      <c r="G454" s="72"/>
      <c r="H454" s="72"/>
      <c r="I454" s="72"/>
      <c r="J454" s="72"/>
      <c r="K454" s="72"/>
      <c r="L454" s="72"/>
      <c r="M454" s="72"/>
      <c r="N454" s="72"/>
      <c r="O454" s="72"/>
      <c r="P454" s="72"/>
      <c r="Q454" s="72"/>
      <c r="R454" s="72"/>
      <c r="S454" s="72"/>
      <c r="T454" s="72"/>
      <c r="U454" s="72"/>
      <c r="V454" s="72"/>
      <c r="W454" s="72"/>
      <c r="X454" s="72"/>
      <c r="Y454" s="72"/>
      <c r="Z454" s="72"/>
      <c r="AA454" s="72"/>
      <c r="AB454" s="72"/>
      <c r="AC454" s="72"/>
      <c r="AD454" s="72"/>
      <c r="AE454" s="72"/>
      <c r="AF454" s="72"/>
      <c r="AG454" s="72"/>
      <c r="AH454" s="72"/>
      <c r="AI454" s="72"/>
      <c r="AJ454" s="72"/>
      <c r="AK454" s="72"/>
      <c r="AL454" s="72"/>
      <c r="AM454" s="72"/>
      <c r="AN454" s="72"/>
      <c r="AO454" s="72"/>
      <c r="AP454" s="72"/>
      <c r="AQ454" s="72"/>
      <c r="AR454" s="72"/>
      <c r="AS454" s="72"/>
      <c r="AT454" s="72"/>
      <c r="AU454" s="72"/>
      <c r="AV454" s="72"/>
      <c r="AW454" s="72"/>
      <c r="AX454" s="72"/>
      <c r="AY454" s="72"/>
      <c r="AZ454" s="72"/>
      <c r="BA454" s="72"/>
      <c r="BB454" s="72"/>
      <c r="BC454" s="72"/>
      <c r="BD454" s="72"/>
      <c r="BE454" s="72"/>
    </row>
    <row r="455" spans="1:57" ht="20">
      <c r="A455" s="72"/>
      <c r="B455" s="72"/>
      <c r="C455" s="72"/>
      <c r="D455" s="72"/>
      <c r="E455" s="71"/>
      <c r="F455" s="72"/>
      <c r="G455" s="72"/>
      <c r="H455" s="72"/>
      <c r="I455" s="72"/>
      <c r="J455" s="72"/>
      <c r="K455" s="72"/>
      <c r="L455" s="72"/>
      <c r="M455" s="72"/>
      <c r="N455" s="72"/>
      <c r="O455" s="72"/>
      <c r="P455" s="72"/>
      <c r="Q455" s="72"/>
      <c r="R455" s="72"/>
      <c r="S455" s="72"/>
      <c r="T455" s="72"/>
      <c r="U455" s="72"/>
      <c r="V455" s="72"/>
      <c r="W455" s="72"/>
      <c r="X455" s="72"/>
      <c r="Y455" s="72"/>
      <c r="Z455" s="72"/>
      <c r="AA455" s="72"/>
      <c r="AB455" s="72"/>
      <c r="AC455" s="72"/>
      <c r="AD455" s="72"/>
      <c r="AE455" s="72"/>
      <c r="AF455" s="72"/>
      <c r="AG455" s="72"/>
      <c r="AH455" s="72"/>
      <c r="AI455" s="72"/>
      <c r="AJ455" s="72"/>
      <c r="AK455" s="72"/>
      <c r="AL455" s="72"/>
      <c r="AM455" s="72"/>
      <c r="AN455" s="72"/>
      <c r="AO455" s="72"/>
      <c r="AP455" s="72"/>
      <c r="AQ455" s="72"/>
      <c r="AR455" s="72"/>
      <c r="AS455" s="72"/>
      <c r="AT455" s="72"/>
      <c r="AU455" s="72"/>
      <c r="AV455" s="72"/>
      <c r="AW455" s="72"/>
      <c r="AX455" s="72"/>
      <c r="AY455" s="72"/>
      <c r="AZ455" s="72"/>
      <c r="BA455" s="72"/>
      <c r="BB455" s="72"/>
      <c r="BC455" s="72"/>
      <c r="BD455" s="72"/>
      <c r="BE455" s="72"/>
    </row>
    <row r="456" spans="1:57" ht="20">
      <c r="A456" s="72"/>
      <c r="B456" s="72"/>
      <c r="C456" s="72"/>
      <c r="D456" s="72"/>
      <c r="E456" s="71"/>
      <c r="F456" s="72"/>
      <c r="G456" s="72"/>
      <c r="H456" s="72"/>
      <c r="I456" s="72"/>
      <c r="J456" s="72"/>
      <c r="K456" s="72"/>
      <c r="L456" s="72"/>
      <c r="M456" s="72"/>
      <c r="N456" s="72"/>
      <c r="O456" s="72"/>
      <c r="P456" s="72"/>
      <c r="Q456" s="72"/>
      <c r="R456" s="72"/>
      <c r="S456" s="72"/>
      <c r="T456" s="72"/>
      <c r="U456" s="72"/>
      <c r="V456" s="72"/>
      <c r="W456" s="72"/>
      <c r="X456" s="72"/>
      <c r="Y456" s="72"/>
      <c r="Z456" s="72"/>
      <c r="AA456" s="72"/>
      <c r="AB456" s="72"/>
      <c r="AC456" s="72"/>
      <c r="AD456" s="72"/>
      <c r="AE456" s="72"/>
      <c r="AF456" s="72"/>
      <c r="AG456" s="72"/>
      <c r="AH456" s="72"/>
      <c r="AI456" s="72"/>
      <c r="AJ456" s="72"/>
      <c r="AK456" s="72"/>
      <c r="AL456" s="72"/>
      <c r="AM456" s="72"/>
      <c r="AN456" s="72"/>
      <c r="AO456" s="72"/>
      <c r="AP456" s="72"/>
      <c r="AQ456" s="72"/>
      <c r="AR456" s="72"/>
      <c r="AS456" s="72"/>
      <c r="AT456" s="72"/>
      <c r="AU456" s="72"/>
      <c r="AV456" s="72"/>
      <c r="AW456" s="72"/>
      <c r="AX456" s="72"/>
      <c r="AY456" s="72"/>
      <c r="AZ456" s="72"/>
      <c r="BA456" s="72"/>
      <c r="BB456" s="72"/>
      <c r="BC456" s="72"/>
      <c r="BD456" s="72"/>
      <c r="BE456" s="72"/>
    </row>
    <row r="457" spans="1:57" ht="20">
      <c r="A457" s="72"/>
      <c r="B457" s="72"/>
      <c r="C457" s="72"/>
      <c r="D457" s="72"/>
      <c r="E457" s="71"/>
      <c r="F457" s="72"/>
      <c r="G457" s="72"/>
      <c r="H457" s="72"/>
      <c r="I457" s="72"/>
      <c r="J457" s="72"/>
      <c r="K457" s="72"/>
      <c r="L457" s="72"/>
      <c r="M457" s="72"/>
      <c r="N457" s="72"/>
      <c r="O457" s="72"/>
      <c r="P457" s="72"/>
      <c r="Q457" s="72"/>
      <c r="R457" s="72"/>
      <c r="S457" s="72"/>
      <c r="T457" s="72"/>
      <c r="U457" s="72"/>
      <c r="V457" s="72"/>
      <c r="W457" s="72"/>
      <c r="X457" s="72"/>
      <c r="Y457" s="72"/>
      <c r="Z457" s="72"/>
      <c r="AA457" s="72"/>
      <c r="AB457" s="72"/>
      <c r="AC457" s="72"/>
      <c r="AD457" s="72"/>
      <c r="AE457" s="72"/>
      <c r="AF457" s="72"/>
      <c r="AG457" s="72"/>
      <c r="AH457" s="72"/>
      <c r="AI457" s="72"/>
      <c r="AJ457" s="72"/>
      <c r="AK457" s="72"/>
      <c r="AL457" s="72"/>
      <c r="AM457" s="72"/>
      <c r="AN457" s="72"/>
      <c r="AO457" s="72"/>
      <c r="AP457" s="72"/>
      <c r="AQ457" s="72"/>
      <c r="AR457" s="72"/>
      <c r="AS457" s="72"/>
      <c r="AT457" s="72"/>
      <c r="AU457" s="72"/>
      <c r="AV457" s="72"/>
      <c r="AW457" s="72"/>
      <c r="AX457" s="72"/>
      <c r="AY457" s="72"/>
      <c r="AZ457" s="72"/>
      <c r="BA457" s="72"/>
      <c r="BB457" s="72"/>
      <c r="BC457" s="72"/>
      <c r="BD457" s="72"/>
      <c r="BE457" s="72"/>
    </row>
    <row r="458" spans="1:57" ht="20">
      <c r="A458" s="72"/>
      <c r="B458" s="72"/>
      <c r="C458" s="72"/>
      <c r="D458" s="72"/>
      <c r="E458" s="71"/>
      <c r="F458" s="72"/>
      <c r="G458" s="72"/>
      <c r="H458" s="72"/>
      <c r="I458" s="72"/>
      <c r="J458" s="72"/>
      <c r="K458" s="72"/>
      <c r="L458" s="72"/>
      <c r="M458" s="72"/>
      <c r="N458" s="72"/>
      <c r="O458" s="72"/>
      <c r="P458" s="72"/>
      <c r="Q458" s="72"/>
      <c r="R458" s="72"/>
      <c r="S458" s="72"/>
      <c r="T458" s="72"/>
      <c r="U458" s="72"/>
      <c r="V458" s="72"/>
      <c r="W458" s="72"/>
      <c r="X458" s="72"/>
      <c r="Y458" s="72"/>
      <c r="Z458" s="72"/>
      <c r="AA458" s="72"/>
      <c r="AB458" s="72"/>
      <c r="AC458" s="72"/>
      <c r="AD458" s="72"/>
      <c r="AE458" s="72"/>
      <c r="AF458" s="72"/>
      <c r="AG458" s="72"/>
      <c r="AH458" s="72"/>
      <c r="AI458" s="72"/>
      <c r="AJ458" s="72"/>
      <c r="AK458" s="72"/>
      <c r="AL458" s="72"/>
      <c r="AM458" s="72"/>
      <c r="AN458" s="72"/>
      <c r="AO458" s="72"/>
      <c r="AP458" s="72"/>
      <c r="AQ458" s="72"/>
      <c r="AR458" s="72"/>
      <c r="AS458" s="72"/>
      <c r="AT458" s="72"/>
      <c r="AU458" s="72"/>
      <c r="AV458" s="72"/>
      <c r="AW458" s="72"/>
      <c r="AX458" s="72"/>
      <c r="AY458" s="72"/>
      <c r="AZ458" s="72"/>
      <c r="BA458" s="72"/>
      <c r="BB458" s="72"/>
      <c r="BC458" s="72"/>
      <c r="BD458" s="72"/>
      <c r="BE458" s="72"/>
    </row>
    <row r="459" spans="1:57" ht="20">
      <c r="A459" s="72"/>
      <c r="B459" s="72"/>
      <c r="C459" s="72"/>
      <c r="D459" s="72"/>
      <c r="E459" s="71"/>
      <c r="F459" s="72"/>
      <c r="G459" s="72"/>
      <c r="H459" s="72"/>
      <c r="I459" s="72"/>
      <c r="J459" s="72"/>
      <c r="K459" s="72"/>
      <c r="L459" s="72"/>
      <c r="M459" s="72"/>
      <c r="N459" s="72"/>
      <c r="O459" s="72"/>
      <c r="P459" s="72"/>
      <c r="Q459" s="72"/>
      <c r="R459" s="72"/>
      <c r="S459" s="72"/>
      <c r="T459" s="72"/>
      <c r="U459" s="72"/>
      <c r="V459" s="72"/>
      <c r="W459" s="72"/>
      <c r="X459" s="72"/>
      <c r="Y459" s="72"/>
      <c r="Z459" s="72"/>
      <c r="AA459" s="72"/>
      <c r="AB459" s="72"/>
      <c r="AC459" s="72"/>
      <c r="AD459" s="72"/>
      <c r="AE459" s="72"/>
      <c r="AF459" s="72"/>
      <c r="AG459" s="72"/>
      <c r="AH459" s="72"/>
      <c r="AI459" s="72"/>
      <c r="AJ459" s="72"/>
      <c r="AK459" s="72"/>
      <c r="AL459" s="72"/>
      <c r="AM459" s="72"/>
      <c r="AN459" s="72"/>
      <c r="AO459" s="72"/>
      <c r="AP459" s="72"/>
      <c r="AQ459" s="72"/>
      <c r="AR459" s="72"/>
      <c r="AS459" s="72"/>
      <c r="AT459" s="72"/>
      <c r="AU459" s="72"/>
      <c r="AV459" s="72"/>
      <c r="AW459" s="72"/>
      <c r="AX459" s="72"/>
      <c r="AY459" s="72"/>
      <c r="AZ459" s="72"/>
      <c r="BA459" s="72"/>
      <c r="BB459" s="72"/>
      <c r="BC459" s="72"/>
      <c r="BD459" s="72"/>
      <c r="BE459" s="72"/>
    </row>
    <row r="460" spans="1:57" ht="20">
      <c r="A460" s="72"/>
      <c r="B460" s="72"/>
      <c r="C460" s="72"/>
      <c r="D460" s="72"/>
      <c r="E460" s="71"/>
      <c r="F460" s="72"/>
      <c r="G460" s="72"/>
      <c r="H460" s="72"/>
      <c r="I460" s="72"/>
      <c r="J460" s="72"/>
      <c r="K460" s="72"/>
      <c r="L460" s="72"/>
      <c r="M460" s="72"/>
      <c r="N460" s="72"/>
      <c r="O460" s="72"/>
      <c r="P460" s="72"/>
      <c r="Q460" s="72"/>
      <c r="R460" s="72"/>
      <c r="S460" s="72"/>
      <c r="T460" s="72"/>
      <c r="U460" s="72"/>
      <c r="V460" s="72"/>
      <c r="W460" s="72"/>
      <c r="X460" s="72"/>
      <c r="Y460" s="72"/>
      <c r="Z460" s="72"/>
      <c r="AA460" s="72"/>
      <c r="AB460" s="72"/>
      <c r="AC460" s="72"/>
      <c r="AD460" s="72"/>
      <c r="AE460" s="72"/>
      <c r="AF460" s="72"/>
      <c r="AG460" s="72"/>
      <c r="AH460" s="72"/>
      <c r="AI460" s="72"/>
      <c r="AJ460" s="72"/>
      <c r="AK460" s="72"/>
      <c r="AL460" s="72"/>
      <c r="AM460" s="72"/>
      <c r="AN460" s="72"/>
      <c r="AO460" s="72"/>
      <c r="AP460" s="72"/>
      <c r="AQ460" s="72"/>
      <c r="AR460" s="72"/>
      <c r="AS460" s="72"/>
      <c r="AT460" s="72"/>
      <c r="AU460" s="72"/>
      <c r="AV460" s="72"/>
      <c r="AW460" s="72"/>
      <c r="AX460" s="72"/>
      <c r="AY460" s="72"/>
      <c r="AZ460" s="72"/>
      <c r="BA460" s="72"/>
      <c r="BB460" s="72"/>
      <c r="BC460" s="72"/>
      <c r="BD460" s="72"/>
      <c r="BE460" s="72"/>
    </row>
    <row r="461" spans="1:57" ht="20">
      <c r="A461" s="72"/>
      <c r="B461" s="72"/>
      <c r="C461" s="72"/>
      <c r="D461" s="72"/>
      <c r="E461" s="71"/>
      <c r="F461" s="72"/>
      <c r="G461" s="72"/>
      <c r="H461" s="72"/>
      <c r="I461" s="72"/>
      <c r="J461" s="72"/>
      <c r="K461" s="72"/>
      <c r="L461" s="72"/>
      <c r="M461" s="72"/>
      <c r="N461" s="72"/>
      <c r="O461" s="72"/>
      <c r="P461" s="72"/>
      <c r="Q461" s="72"/>
      <c r="R461" s="72"/>
      <c r="S461" s="72"/>
      <c r="T461" s="72"/>
      <c r="U461" s="72"/>
      <c r="V461" s="72"/>
      <c r="W461" s="72"/>
      <c r="X461" s="72"/>
      <c r="Y461" s="72"/>
      <c r="Z461" s="72"/>
      <c r="AA461" s="72"/>
      <c r="AB461" s="72"/>
      <c r="AC461" s="72"/>
      <c r="AD461" s="72"/>
      <c r="AE461" s="72"/>
      <c r="AF461" s="72"/>
      <c r="AG461" s="72"/>
      <c r="AH461" s="72"/>
      <c r="AI461" s="72"/>
      <c r="AJ461" s="72"/>
      <c r="AK461" s="72"/>
      <c r="AL461" s="72"/>
      <c r="AM461" s="72"/>
      <c r="AN461" s="72"/>
      <c r="AO461" s="72"/>
      <c r="AP461" s="72"/>
      <c r="AQ461" s="72"/>
      <c r="AR461" s="72"/>
      <c r="AS461" s="72"/>
      <c r="AT461" s="72"/>
      <c r="AU461" s="72"/>
      <c r="AV461" s="72"/>
      <c r="AW461" s="72"/>
      <c r="AX461" s="72"/>
      <c r="AY461" s="72"/>
      <c r="AZ461" s="72"/>
      <c r="BA461" s="72"/>
      <c r="BB461" s="72"/>
      <c r="BC461" s="72"/>
      <c r="BD461" s="72"/>
      <c r="BE461" s="72"/>
    </row>
    <row r="462" spans="1:57" ht="20">
      <c r="A462" s="72"/>
      <c r="B462" s="72"/>
      <c r="C462" s="72"/>
      <c r="D462" s="72"/>
      <c r="E462" s="71"/>
      <c r="F462" s="72"/>
      <c r="G462" s="72"/>
      <c r="H462" s="72"/>
      <c r="I462" s="72"/>
      <c r="J462" s="72"/>
      <c r="K462" s="72"/>
      <c r="L462" s="72"/>
      <c r="M462" s="72"/>
      <c r="N462" s="72"/>
      <c r="O462" s="72"/>
      <c r="P462" s="72"/>
      <c r="Q462" s="72"/>
      <c r="R462" s="72"/>
      <c r="S462" s="72"/>
      <c r="T462" s="72"/>
      <c r="U462" s="72"/>
      <c r="V462" s="72"/>
      <c r="W462" s="72"/>
      <c r="X462" s="72"/>
      <c r="Y462" s="72"/>
      <c r="Z462" s="72"/>
      <c r="AA462" s="72"/>
      <c r="AB462" s="72"/>
      <c r="AC462" s="72"/>
      <c r="AD462" s="72"/>
      <c r="AE462" s="72"/>
      <c r="AF462" s="72"/>
      <c r="AG462" s="72"/>
      <c r="AH462" s="72"/>
      <c r="AI462" s="72"/>
      <c r="AJ462" s="72"/>
      <c r="AK462" s="72"/>
      <c r="AL462" s="72"/>
      <c r="AM462" s="72"/>
      <c r="AN462" s="72"/>
      <c r="AO462" s="72"/>
      <c r="AP462" s="72"/>
      <c r="AQ462" s="72"/>
      <c r="AR462" s="72"/>
      <c r="AS462" s="72"/>
      <c r="AT462" s="72"/>
      <c r="AU462" s="72"/>
      <c r="AV462" s="72"/>
      <c r="AW462" s="72"/>
      <c r="AX462" s="72"/>
      <c r="AY462" s="72"/>
      <c r="AZ462" s="72"/>
      <c r="BA462" s="72"/>
      <c r="BB462" s="72"/>
      <c r="BC462" s="72"/>
      <c r="BD462" s="72"/>
      <c r="BE462" s="72"/>
    </row>
    <row r="463" spans="1:57" ht="20">
      <c r="A463" s="72"/>
      <c r="B463" s="72"/>
      <c r="C463" s="72"/>
      <c r="D463" s="72"/>
      <c r="E463" s="71"/>
      <c r="F463" s="72"/>
      <c r="G463" s="72"/>
      <c r="H463" s="72"/>
      <c r="I463" s="72"/>
      <c r="J463" s="72"/>
      <c r="K463" s="72"/>
      <c r="L463" s="72"/>
      <c r="M463" s="72"/>
      <c r="N463" s="72"/>
      <c r="O463" s="72"/>
      <c r="P463" s="72"/>
      <c r="Q463" s="72"/>
      <c r="R463" s="72"/>
      <c r="S463" s="72"/>
      <c r="T463" s="72"/>
      <c r="U463" s="72"/>
      <c r="V463" s="72"/>
      <c r="W463" s="72"/>
      <c r="X463" s="72"/>
      <c r="Y463" s="72"/>
      <c r="Z463" s="72"/>
      <c r="AA463" s="72"/>
      <c r="AB463" s="72"/>
      <c r="AC463" s="72"/>
      <c r="AD463" s="72"/>
      <c r="AE463" s="72"/>
      <c r="AF463" s="72"/>
      <c r="AG463" s="72"/>
      <c r="AH463" s="72"/>
      <c r="AI463" s="72"/>
      <c r="AJ463" s="72"/>
      <c r="AK463" s="72"/>
      <c r="AL463" s="72"/>
      <c r="AM463" s="72"/>
      <c r="AN463" s="72"/>
      <c r="AO463" s="72"/>
      <c r="AP463" s="72"/>
      <c r="AQ463" s="72"/>
      <c r="AR463" s="72"/>
      <c r="AS463" s="72"/>
      <c r="AT463" s="72"/>
      <c r="AU463" s="72"/>
      <c r="AV463" s="72"/>
      <c r="AW463" s="72"/>
      <c r="AX463" s="72"/>
      <c r="AY463" s="72"/>
      <c r="AZ463" s="72"/>
      <c r="BA463" s="72"/>
      <c r="BB463" s="72"/>
      <c r="BC463" s="72"/>
      <c r="BD463" s="72"/>
      <c r="BE463" s="72"/>
    </row>
    <row r="464" spans="1:57" ht="20">
      <c r="A464" s="72"/>
      <c r="B464" s="72"/>
      <c r="C464" s="72"/>
      <c r="D464" s="72"/>
      <c r="E464" s="71"/>
      <c r="F464" s="72"/>
      <c r="G464" s="72"/>
      <c r="H464" s="72"/>
      <c r="I464" s="72"/>
      <c r="J464" s="72"/>
      <c r="K464" s="72"/>
      <c r="L464" s="72"/>
      <c r="M464" s="72"/>
      <c r="N464" s="72"/>
      <c r="O464" s="72"/>
      <c r="P464" s="72"/>
      <c r="Q464" s="72"/>
      <c r="R464" s="72"/>
      <c r="S464" s="72"/>
      <c r="T464" s="72"/>
      <c r="U464" s="72"/>
      <c r="V464" s="72"/>
      <c r="W464" s="72"/>
      <c r="X464" s="72"/>
      <c r="Y464" s="72"/>
      <c r="Z464" s="72"/>
      <c r="AA464" s="72"/>
      <c r="AB464" s="72"/>
      <c r="AC464" s="72"/>
      <c r="AD464" s="72"/>
      <c r="AE464" s="72"/>
      <c r="AF464" s="72"/>
      <c r="AG464" s="72"/>
      <c r="AH464" s="72"/>
      <c r="AI464" s="72"/>
      <c r="AJ464" s="72"/>
      <c r="AK464" s="72"/>
      <c r="AL464" s="72"/>
      <c r="AM464" s="72"/>
      <c r="AN464" s="72"/>
      <c r="AO464" s="72"/>
      <c r="AP464" s="72"/>
      <c r="AQ464" s="72"/>
      <c r="AR464" s="72"/>
      <c r="AS464" s="72"/>
      <c r="AT464" s="72"/>
      <c r="AU464" s="72"/>
      <c r="AV464" s="72"/>
      <c r="AW464" s="72"/>
      <c r="AX464" s="72"/>
      <c r="AY464" s="72"/>
      <c r="AZ464" s="72"/>
      <c r="BA464" s="72"/>
      <c r="BB464" s="72"/>
      <c r="BC464" s="72"/>
      <c r="BD464" s="72"/>
      <c r="BE464" s="72"/>
    </row>
    <row r="465" spans="1:57" ht="20">
      <c r="A465" s="72"/>
      <c r="B465" s="72"/>
      <c r="C465" s="72"/>
      <c r="D465" s="72"/>
      <c r="E465" s="71"/>
      <c r="F465" s="72"/>
      <c r="G465" s="72"/>
      <c r="H465" s="72"/>
      <c r="I465" s="72"/>
      <c r="J465" s="72"/>
      <c r="K465" s="72"/>
      <c r="L465" s="72"/>
      <c r="M465" s="72"/>
      <c r="N465" s="72"/>
      <c r="O465" s="72"/>
      <c r="P465" s="72"/>
      <c r="Q465" s="72"/>
      <c r="R465" s="72"/>
      <c r="S465" s="72"/>
      <c r="T465" s="72"/>
      <c r="U465" s="72"/>
      <c r="V465" s="72"/>
      <c r="W465" s="72"/>
      <c r="X465" s="72"/>
      <c r="Y465" s="72"/>
      <c r="Z465" s="72"/>
      <c r="AA465" s="72"/>
      <c r="AB465" s="72"/>
      <c r="AC465" s="72"/>
      <c r="AD465" s="72"/>
      <c r="AE465" s="72"/>
      <c r="AF465" s="72"/>
      <c r="AG465" s="72"/>
      <c r="AH465" s="72"/>
      <c r="AI465" s="72"/>
      <c r="AJ465" s="72"/>
      <c r="AK465" s="72"/>
      <c r="AL465" s="72"/>
      <c r="AM465" s="72"/>
      <c r="AN465" s="72"/>
      <c r="AO465" s="72"/>
      <c r="AP465" s="72"/>
      <c r="AQ465" s="72"/>
      <c r="AR465" s="72"/>
      <c r="AS465" s="72"/>
      <c r="AT465" s="72"/>
      <c r="AU465" s="72"/>
      <c r="AV465" s="72"/>
      <c r="AW465" s="72"/>
      <c r="AX465" s="72"/>
      <c r="AY465" s="72"/>
      <c r="AZ465" s="72"/>
      <c r="BA465" s="72"/>
      <c r="BB465" s="72"/>
      <c r="BC465" s="72"/>
      <c r="BD465" s="72"/>
      <c r="BE465" s="72"/>
    </row>
    <row r="466" spans="1:57" ht="20">
      <c r="A466" s="72"/>
      <c r="B466" s="72"/>
      <c r="C466" s="72"/>
      <c r="D466" s="72"/>
      <c r="E466" s="71"/>
      <c r="F466" s="72"/>
      <c r="G466" s="72"/>
      <c r="H466" s="72"/>
      <c r="I466" s="72"/>
      <c r="J466" s="72"/>
      <c r="K466" s="72"/>
      <c r="L466" s="72"/>
      <c r="M466" s="72"/>
      <c r="N466" s="72"/>
      <c r="O466" s="72"/>
      <c r="P466" s="72"/>
      <c r="Q466" s="72"/>
      <c r="R466" s="72"/>
      <c r="S466" s="72"/>
      <c r="T466" s="72"/>
      <c r="U466" s="72"/>
      <c r="V466" s="72"/>
      <c r="W466" s="72"/>
      <c r="X466" s="72"/>
      <c r="Y466" s="72"/>
      <c r="Z466" s="72"/>
      <c r="AA466" s="72"/>
      <c r="AB466" s="72"/>
      <c r="AC466" s="72"/>
      <c r="AD466" s="72"/>
      <c r="AE466" s="72"/>
      <c r="AF466" s="72"/>
      <c r="AG466" s="72"/>
      <c r="AH466" s="72"/>
      <c r="AI466" s="72"/>
      <c r="AJ466" s="72"/>
      <c r="AK466" s="72"/>
      <c r="AL466" s="72"/>
      <c r="AM466" s="72"/>
      <c r="AN466" s="72"/>
      <c r="AO466" s="72"/>
      <c r="AP466" s="72"/>
      <c r="AQ466" s="72"/>
      <c r="AR466" s="72"/>
      <c r="AS466" s="72"/>
      <c r="AT466" s="72"/>
      <c r="AU466" s="72"/>
      <c r="AV466" s="72"/>
      <c r="AW466" s="72"/>
      <c r="AX466" s="72"/>
      <c r="AY466" s="72"/>
      <c r="AZ466" s="72"/>
      <c r="BA466" s="72"/>
      <c r="BB466" s="72"/>
      <c r="BC466" s="72"/>
      <c r="BD466" s="72"/>
      <c r="BE466" s="72"/>
    </row>
    <row r="467" spans="1:57" ht="20">
      <c r="A467" s="72"/>
      <c r="B467" s="72"/>
      <c r="C467" s="72"/>
      <c r="D467" s="72"/>
      <c r="E467" s="71"/>
      <c r="F467" s="72"/>
      <c r="G467" s="72"/>
      <c r="H467" s="72"/>
      <c r="I467" s="72"/>
      <c r="J467" s="72"/>
      <c r="K467" s="72"/>
      <c r="L467" s="72"/>
      <c r="M467" s="72"/>
      <c r="N467" s="72"/>
      <c r="O467" s="72"/>
      <c r="P467" s="72"/>
      <c r="Q467" s="72"/>
      <c r="R467" s="72"/>
      <c r="S467" s="72"/>
      <c r="T467" s="72"/>
      <c r="U467" s="72"/>
      <c r="V467" s="72"/>
      <c r="W467" s="72"/>
      <c r="X467" s="72"/>
      <c r="Y467" s="72"/>
      <c r="Z467" s="72"/>
      <c r="AA467" s="72"/>
      <c r="AB467" s="72"/>
      <c r="AC467" s="72"/>
      <c r="AD467" s="72"/>
      <c r="AE467" s="72"/>
      <c r="AF467" s="72"/>
      <c r="AG467" s="72"/>
      <c r="AH467" s="72"/>
      <c r="AI467" s="72"/>
      <c r="AJ467" s="72"/>
      <c r="AK467" s="72"/>
      <c r="AL467" s="72"/>
      <c r="AM467" s="72"/>
      <c r="AN467" s="72"/>
      <c r="AO467" s="72"/>
      <c r="AP467" s="72"/>
      <c r="AQ467" s="72"/>
      <c r="AR467" s="72"/>
      <c r="AS467" s="72"/>
      <c r="AT467" s="72"/>
      <c r="AU467" s="72"/>
      <c r="AV467" s="72"/>
      <c r="AW467" s="72"/>
      <c r="AX467" s="72"/>
      <c r="AY467" s="72"/>
      <c r="AZ467" s="72"/>
      <c r="BA467" s="72"/>
      <c r="BB467" s="72"/>
      <c r="BC467" s="72"/>
      <c r="BD467" s="72"/>
      <c r="BE467" s="72"/>
    </row>
    <row r="468" spans="1:57" ht="20">
      <c r="A468" s="72"/>
      <c r="B468" s="72"/>
      <c r="C468" s="72"/>
      <c r="D468" s="72"/>
      <c r="E468" s="71"/>
      <c r="F468" s="72"/>
      <c r="G468" s="72"/>
      <c r="H468" s="72"/>
      <c r="I468" s="72"/>
      <c r="J468" s="72"/>
      <c r="K468" s="72"/>
      <c r="L468" s="72"/>
      <c r="M468" s="72"/>
      <c r="N468" s="72"/>
      <c r="O468" s="72"/>
      <c r="P468" s="72"/>
      <c r="Q468" s="72"/>
      <c r="R468" s="72"/>
      <c r="S468" s="72"/>
      <c r="T468" s="72"/>
      <c r="U468" s="72"/>
      <c r="V468" s="72"/>
      <c r="W468" s="72"/>
      <c r="X468" s="72"/>
      <c r="Y468" s="72"/>
      <c r="Z468" s="72"/>
      <c r="AA468" s="72"/>
      <c r="AB468" s="72"/>
      <c r="AC468" s="72"/>
      <c r="AD468" s="72"/>
      <c r="AE468" s="72"/>
      <c r="AF468" s="72"/>
      <c r="AG468" s="72"/>
      <c r="AH468" s="72"/>
      <c r="AI468" s="72"/>
      <c r="AJ468" s="72"/>
      <c r="AK468" s="72"/>
      <c r="AL468" s="72"/>
      <c r="AM468" s="72"/>
      <c r="AN468" s="72"/>
      <c r="AO468" s="72"/>
      <c r="AP468" s="72"/>
      <c r="AQ468" s="72"/>
      <c r="AR468" s="72"/>
      <c r="AS468" s="72"/>
      <c r="AT468" s="72"/>
      <c r="AU468" s="72"/>
      <c r="AV468" s="72"/>
      <c r="AW468" s="72"/>
      <c r="AX468" s="72"/>
      <c r="AY468" s="72"/>
      <c r="AZ468" s="72"/>
      <c r="BA468" s="72"/>
      <c r="BB468" s="72"/>
      <c r="BC468" s="72"/>
      <c r="BD468" s="72"/>
      <c r="BE468" s="72"/>
    </row>
    <row r="469" spans="1:57" ht="20">
      <c r="A469" s="72"/>
      <c r="B469" s="72"/>
      <c r="C469" s="72"/>
      <c r="D469" s="72"/>
      <c r="E469" s="71"/>
      <c r="F469" s="72"/>
      <c r="G469" s="72"/>
      <c r="H469" s="72"/>
      <c r="I469" s="72"/>
      <c r="J469" s="72"/>
      <c r="K469" s="72"/>
      <c r="L469" s="72"/>
      <c r="M469" s="72"/>
      <c r="N469" s="72"/>
      <c r="O469" s="72"/>
      <c r="P469" s="72"/>
      <c r="Q469" s="72"/>
      <c r="R469" s="72"/>
      <c r="S469" s="72"/>
      <c r="T469" s="72"/>
      <c r="U469" s="72"/>
      <c r="V469" s="72"/>
      <c r="W469" s="72"/>
      <c r="X469" s="72"/>
      <c r="Y469" s="72"/>
      <c r="Z469" s="72"/>
      <c r="AA469" s="72"/>
      <c r="AB469" s="72"/>
      <c r="AC469" s="72"/>
      <c r="AD469" s="72"/>
      <c r="AE469" s="72"/>
      <c r="AF469" s="72"/>
      <c r="AG469" s="72"/>
      <c r="AH469" s="72"/>
      <c r="AI469" s="72"/>
      <c r="AJ469" s="72"/>
      <c r="AK469" s="72"/>
      <c r="AL469" s="72"/>
      <c r="AM469" s="72"/>
      <c r="AN469" s="72"/>
      <c r="AO469" s="72"/>
      <c r="AP469" s="72"/>
      <c r="AQ469" s="72"/>
      <c r="AR469" s="72"/>
      <c r="AS469" s="72"/>
      <c r="AT469" s="72"/>
      <c r="AU469" s="72"/>
      <c r="AV469" s="72"/>
      <c r="AW469" s="72"/>
      <c r="AX469" s="72"/>
      <c r="AY469" s="72"/>
      <c r="AZ469" s="72"/>
      <c r="BA469" s="72"/>
      <c r="BB469" s="72"/>
      <c r="BC469" s="72"/>
      <c r="BD469" s="72"/>
      <c r="BE469" s="72"/>
    </row>
    <row r="470" spans="1:57" ht="20">
      <c r="A470" s="72"/>
      <c r="B470" s="72"/>
      <c r="C470" s="72"/>
      <c r="D470" s="72"/>
      <c r="E470" s="71"/>
      <c r="F470" s="72"/>
      <c r="G470" s="72"/>
      <c r="H470" s="72"/>
      <c r="I470" s="72"/>
      <c r="J470" s="72"/>
      <c r="K470" s="72"/>
      <c r="L470" s="72"/>
      <c r="M470" s="72"/>
      <c r="N470" s="72"/>
      <c r="O470" s="72"/>
      <c r="P470" s="72"/>
      <c r="Q470" s="72"/>
      <c r="R470" s="72"/>
      <c r="S470" s="72"/>
      <c r="T470" s="72"/>
      <c r="U470" s="72"/>
      <c r="V470" s="72"/>
      <c r="W470" s="72"/>
      <c r="X470" s="72"/>
      <c r="Y470" s="72"/>
      <c r="Z470" s="72"/>
      <c r="AA470" s="72"/>
      <c r="AB470" s="72"/>
      <c r="AC470" s="72"/>
      <c r="AD470" s="72"/>
      <c r="AE470" s="72"/>
      <c r="AF470" s="72"/>
      <c r="AG470" s="72"/>
      <c r="AH470" s="72"/>
      <c r="AI470" s="72"/>
      <c r="AJ470" s="72"/>
      <c r="AK470" s="72"/>
      <c r="AL470" s="72"/>
      <c r="AM470" s="72"/>
      <c r="AN470" s="72"/>
      <c r="AO470" s="72"/>
      <c r="AP470" s="72"/>
      <c r="AQ470" s="72"/>
      <c r="AR470" s="72"/>
      <c r="AS470" s="72"/>
      <c r="AT470" s="72"/>
      <c r="AU470" s="72"/>
      <c r="AV470" s="72"/>
      <c r="AW470" s="72"/>
      <c r="AX470" s="72"/>
      <c r="AY470" s="72"/>
      <c r="AZ470" s="72"/>
      <c r="BA470" s="72"/>
      <c r="BB470" s="72"/>
      <c r="BC470" s="72"/>
      <c r="BD470" s="72"/>
      <c r="BE470" s="72"/>
    </row>
    <row r="471" spans="1:57" ht="20">
      <c r="A471" s="72"/>
      <c r="B471" s="72"/>
      <c r="C471" s="72"/>
      <c r="D471" s="72"/>
      <c r="E471" s="71"/>
      <c r="F471" s="72"/>
      <c r="G471" s="72"/>
      <c r="H471" s="72"/>
      <c r="I471" s="72"/>
      <c r="J471" s="72"/>
      <c r="K471" s="72"/>
      <c r="L471" s="72"/>
      <c r="M471" s="72"/>
      <c r="N471" s="72"/>
      <c r="O471" s="72"/>
      <c r="P471" s="72"/>
      <c r="Q471" s="72"/>
      <c r="R471" s="72"/>
      <c r="S471" s="72"/>
      <c r="T471" s="72"/>
      <c r="U471" s="72"/>
      <c r="V471" s="72"/>
      <c r="W471" s="72"/>
      <c r="X471" s="72"/>
      <c r="Y471" s="72"/>
      <c r="Z471" s="72"/>
      <c r="AA471" s="72"/>
      <c r="AB471" s="72"/>
      <c r="AC471" s="72"/>
      <c r="AD471" s="72"/>
      <c r="AE471" s="72"/>
      <c r="AF471" s="72"/>
      <c r="AG471" s="72"/>
      <c r="AH471" s="72"/>
      <c r="AI471" s="72"/>
      <c r="AJ471" s="72"/>
      <c r="AK471" s="72"/>
      <c r="AL471" s="72"/>
      <c r="AM471" s="72"/>
      <c r="AN471" s="72"/>
      <c r="AO471" s="72"/>
      <c r="AP471" s="72"/>
      <c r="AQ471" s="72"/>
      <c r="AR471" s="72"/>
      <c r="AS471" s="72"/>
      <c r="AT471" s="72"/>
      <c r="AU471" s="72"/>
      <c r="AV471" s="72"/>
      <c r="AW471" s="72"/>
      <c r="AX471" s="72"/>
      <c r="AY471" s="72"/>
      <c r="AZ471" s="72"/>
      <c r="BA471" s="72"/>
      <c r="BB471" s="72"/>
      <c r="BC471" s="72"/>
      <c r="BD471" s="72"/>
      <c r="BE471" s="72"/>
    </row>
    <row r="472" spans="1:57" ht="20">
      <c r="A472" s="72"/>
      <c r="B472" s="72"/>
      <c r="C472" s="72"/>
      <c r="D472" s="72"/>
      <c r="E472" s="71"/>
      <c r="F472" s="72"/>
      <c r="G472" s="72"/>
      <c r="H472" s="72"/>
      <c r="I472" s="72"/>
      <c r="J472" s="72"/>
      <c r="K472" s="72"/>
      <c r="L472" s="72"/>
      <c r="M472" s="72"/>
      <c r="N472" s="72"/>
      <c r="O472" s="72"/>
      <c r="P472" s="72"/>
      <c r="Q472" s="72"/>
      <c r="R472" s="72"/>
      <c r="S472" s="72"/>
      <c r="T472" s="72"/>
      <c r="U472" s="72"/>
      <c r="V472" s="72"/>
      <c r="W472" s="72"/>
      <c r="X472" s="72"/>
      <c r="Y472" s="72"/>
      <c r="Z472" s="72"/>
      <c r="AA472" s="72"/>
      <c r="AB472" s="72"/>
      <c r="AC472" s="72"/>
      <c r="AD472" s="72"/>
      <c r="AE472" s="72"/>
      <c r="AF472" s="72"/>
      <c r="AG472" s="72"/>
      <c r="AH472" s="72"/>
      <c r="AI472" s="72"/>
      <c r="AJ472" s="72"/>
      <c r="AK472" s="72"/>
      <c r="AL472" s="72"/>
      <c r="AM472" s="72"/>
      <c r="AN472" s="72"/>
      <c r="AO472" s="72"/>
      <c r="AP472" s="72"/>
      <c r="AQ472" s="72"/>
      <c r="AR472" s="72"/>
      <c r="AS472" s="72"/>
      <c r="AT472" s="72"/>
      <c r="AU472" s="72"/>
      <c r="AV472" s="72"/>
      <c r="AW472" s="72"/>
      <c r="AX472" s="72"/>
      <c r="AY472" s="72"/>
      <c r="AZ472" s="72"/>
      <c r="BA472" s="72"/>
      <c r="BB472" s="72"/>
      <c r="BC472" s="72"/>
      <c r="BD472" s="72"/>
      <c r="BE472" s="72"/>
    </row>
    <row r="473" spans="1:57" ht="20">
      <c r="A473" s="72"/>
      <c r="B473" s="72"/>
      <c r="C473" s="72"/>
      <c r="D473" s="72"/>
      <c r="E473" s="71"/>
      <c r="F473" s="72"/>
      <c r="G473" s="72"/>
      <c r="H473" s="72"/>
      <c r="I473" s="72"/>
      <c r="J473" s="72"/>
      <c r="K473" s="72"/>
      <c r="L473" s="72"/>
      <c r="M473" s="72"/>
      <c r="N473" s="72"/>
      <c r="O473" s="72"/>
      <c r="P473" s="72"/>
      <c r="Q473" s="72"/>
      <c r="R473" s="72"/>
      <c r="S473" s="72"/>
      <c r="T473" s="72"/>
      <c r="U473" s="72"/>
      <c r="V473" s="72"/>
      <c r="W473" s="72"/>
      <c r="X473" s="72"/>
      <c r="Y473" s="72"/>
      <c r="Z473" s="72"/>
      <c r="AA473" s="72"/>
      <c r="AB473" s="72"/>
      <c r="AC473" s="72"/>
      <c r="AD473" s="72"/>
      <c r="AE473" s="72"/>
      <c r="AF473" s="72"/>
      <c r="AG473" s="72"/>
      <c r="AH473" s="72"/>
      <c r="AI473" s="72"/>
      <c r="AJ473" s="72"/>
      <c r="AK473" s="72"/>
      <c r="AL473" s="72"/>
      <c r="AM473" s="72"/>
      <c r="AN473" s="72"/>
      <c r="AO473" s="72"/>
      <c r="AP473" s="72"/>
      <c r="AQ473" s="72"/>
      <c r="AR473" s="72"/>
      <c r="AS473" s="72"/>
      <c r="AT473" s="72"/>
      <c r="AU473" s="72"/>
      <c r="AV473" s="72"/>
      <c r="AW473" s="72"/>
      <c r="AX473" s="72"/>
      <c r="AY473" s="72"/>
      <c r="AZ473" s="72"/>
      <c r="BA473" s="72"/>
      <c r="BB473" s="72"/>
      <c r="BC473" s="72"/>
      <c r="BD473" s="72"/>
      <c r="BE473" s="72"/>
    </row>
    <row r="474" spans="1:57" ht="20">
      <c r="A474" s="72"/>
      <c r="B474" s="72"/>
      <c r="C474" s="72"/>
      <c r="D474" s="72"/>
      <c r="E474" s="71"/>
      <c r="F474" s="72"/>
      <c r="G474" s="72"/>
      <c r="H474" s="72"/>
      <c r="I474" s="72"/>
      <c r="J474" s="72"/>
      <c r="K474" s="72"/>
      <c r="L474" s="72"/>
      <c r="M474" s="72"/>
      <c r="N474" s="72"/>
      <c r="O474" s="72"/>
      <c r="P474" s="72"/>
      <c r="Q474" s="72"/>
      <c r="R474" s="72"/>
      <c r="S474" s="72"/>
      <c r="T474" s="72"/>
      <c r="U474" s="72"/>
      <c r="V474" s="72"/>
      <c r="W474" s="72"/>
      <c r="X474" s="72"/>
      <c r="Y474" s="72"/>
      <c r="Z474" s="72"/>
      <c r="AA474" s="72"/>
      <c r="AB474" s="72"/>
      <c r="AC474" s="72"/>
      <c r="AD474" s="72"/>
      <c r="AE474" s="72"/>
      <c r="AF474" s="72"/>
      <c r="AG474" s="72"/>
      <c r="AH474" s="72"/>
      <c r="AI474" s="72"/>
      <c r="AJ474" s="72"/>
      <c r="AK474" s="72"/>
      <c r="AL474" s="72"/>
      <c r="AM474" s="72"/>
      <c r="AN474" s="72"/>
      <c r="AO474" s="72"/>
      <c r="AP474" s="72"/>
      <c r="AQ474" s="72"/>
      <c r="AR474" s="72"/>
      <c r="AS474" s="72"/>
      <c r="AT474" s="72"/>
      <c r="AU474" s="72"/>
      <c r="AV474" s="72"/>
      <c r="AW474" s="72"/>
      <c r="AX474" s="72"/>
      <c r="AY474" s="72"/>
      <c r="AZ474" s="72"/>
      <c r="BA474" s="72"/>
      <c r="BB474" s="72"/>
      <c r="BC474" s="72"/>
      <c r="BD474" s="72"/>
      <c r="BE474" s="72"/>
    </row>
    <row r="475" spans="1:57" ht="20">
      <c r="A475" s="72"/>
      <c r="B475" s="72"/>
      <c r="C475" s="72"/>
      <c r="D475" s="72"/>
      <c r="E475" s="71"/>
      <c r="F475" s="72"/>
      <c r="G475" s="72"/>
      <c r="H475" s="72"/>
      <c r="I475" s="72"/>
      <c r="J475" s="72"/>
      <c r="K475" s="72"/>
      <c r="L475" s="72"/>
      <c r="M475" s="72"/>
      <c r="N475" s="72"/>
      <c r="O475" s="72"/>
      <c r="P475" s="72"/>
      <c r="Q475" s="72"/>
      <c r="R475" s="72"/>
      <c r="S475" s="72"/>
      <c r="T475" s="72"/>
      <c r="U475" s="72"/>
      <c r="V475" s="72"/>
      <c r="W475" s="72"/>
      <c r="X475" s="72"/>
      <c r="Y475" s="72"/>
      <c r="Z475" s="72"/>
      <c r="AA475" s="72"/>
      <c r="AB475" s="72"/>
      <c r="AC475" s="72"/>
      <c r="AD475" s="72"/>
      <c r="AE475" s="72"/>
      <c r="AF475" s="72"/>
      <c r="AG475" s="72"/>
      <c r="AH475" s="72"/>
      <c r="AI475" s="72"/>
      <c r="AJ475" s="72"/>
      <c r="AK475" s="72"/>
      <c r="AL475" s="72"/>
      <c r="AM475" s="72"/>
      <c r="AN475" s="72"/>
      <c r="AO475" s="72"/>
      <c r="AP475" s="72"/>
      <c r="AQ475" s="72"/>
      <c r="AR475" s="72"/>
      <c r="AS475" s="72"/>
      <c r="AT475" s="72"/>
      <c r="AU475" s="72"/>
      <c r="AV475" s="72"/>
      <c r="AW475" s="72"/>
      <c r="AX475" s="72"/>
      <c r="AY475" s="72"/>
      <c r="AZ475" s="72"/>
      <c r="BA475" s="72"/>
      <c r="BB475" s="72"/>
      <c r="BC475" s="72"/>
      <c r="BD475" s="72"/>
      <c r="BE475" s="72"/>
    </row>
    <row r="476" spans="1:57" ht="20">
      <c r="A476" s="72"/>
      <c r="B476" s="72"/>
      <c r="C476" s="72"/>
      <c r="D476" s="72"/>
      <c r="E476" s="71"/>
      <c r="F476" s="72"/>
      <c r="G476" s="72"/>
      <c r="H476" s="72"/>
      <c r="I476" s="72"/>
      <c r="J476" s="72"/>
      <c r="K476" s="72"/>
      <c r="L476" s="72"/>
      <c r="M476" s="72"/>
      <c r="N476" s="72"/>
      <c r="O476" s="72"/>
      <c r="P476" s="72"/>
      <c r="Q476" s="72"/>
      <c r="R476" s="72"/>
      <c r="S476" s="72"/>
      <c r="T476" s="72"/>
      <c r="U476" s="72"/>
      <c r="V476" s="72"/>
      <c r="W476" s="72"/>
      <c r="X476" s="72"/>
      <c r="Y476" s="72"/>
      <c r="Z476" s="72"/>
      <c r="AA476" s="72"/>
      <c r="AB476" s="72"/>
      <c r="AC476" s="72"/>
      <c r="AD476" s="72"/>
      <c r="AE476" s="72"/>
      <c r="AF476" s="72"/>
      <c r="AG476" s="72"/>
      <c r="AH476" s="72"/>
      <c r="AI476" s="72"/>
      <c r="AJ476" s="72"/>
      <c r="AK476" s="72"/>
      <c r="AL476" s="72"/>
      <c r="AM476" s="72"/>
      <c r="AN476" s="72"/>
      <c r="AO476" s="72"/>
      <c r="AP476" s="72"/>
      <c r="AQ476" s="72"/>
      <c r="AR476" s="72"/>
      <c r="AS476" s="72"/>
      <c r="AT476" s="72"/>
      <c r="AU476" s="72"/>
      <c r="AV476" s="72"/>
      <c r="AW476" s="72"/>
      <c r="AX476" s="72"/>
      <c r="AY476" s="72"/>
      <c r="AZ476" s="72"/>
      <c r="BA476" s="72"/>
      <c r="BB476" s="72"/>
      <c r="BC476" s="72"/>
      <c r="BD476" s="72"/>
      <c r="BE476" s="72"/>
    </row>
    <row r="477" spans="1:57" ht="20">
      <c r="A477" s="72"/>
      <c r="B477" s="72"/>
      <c r="C477" s="72"/>
      <c r="D477" s="72"/>
      <c r="E477" s="71"/>
      <c r="F477" s="72"/>
      <c r="G477" s="72"/>
      <c r="H477" s="72"/>
      <c r="I477" s="72"/>
      <c r="J477" s="72"/>
      <c r="K477" s="72"/>
      <c r="L477" s="72"/>
      <c r="M477" s="72"/>
      <c r="N477" s="72"/>
      <c r="O477" s="72"/>
      <c r="P477" s="72"/>
      <c r="Q477" s="72"/>
      <c r="R477" s="72"/>
      <c r="S477" s="72"/>
      <c r="T477" s="72"/>
      <c r="U477" s="72"/>
      <c r="V477" s="72"/>
      <c r="W477" s="72"/>
      <c r="X477" s="72"/>
      <c r="Y477" s="72"/>
      <c r="Z477" s="72"/>
      <c r="AA477" s="72"/>
      <c r="AB477" s="72"/>
      <c r="AC477" s="72"/>
      <c r="AD477" s="72"/>
      <c r="AE477" s="72"/>
      <c r="AF477" s="72"/>
      <c r="AG477" s="72"/>
      <c r="AH477" s="72"/>
      <c r="AI477" s="72"/>
      <c r="AJ477" s="72"/>
      <c r="AK477" s="72"/>
      <c r="AL477" s="72"/>
      <c r="AM477" s="72"/>
      <c r="AN477" s="72"/>
      <c r="AO477" s="72"/>
      <c r="AP477" s="72"/>
      <c r="AQ477" s="72"/>
      <c r="AR477" s="72"/>
      <c r="AS477" s="72"/>
      <c r="AT477" s="72"/>
      <c r="AU477" s="72"/>
      <c r="AV477" s="72"/>
      <c r="AW477" s="72"/>
      <c r="AX477" s="72"/>
      <c r="AY477" s="72"/>
      <c r="AZ477" s="72"/>
      <c r="BA477" s="72"/>
      <c r="BB477" s="72"/>
      <c r="BC477" s="72"/>
      <c r="BD477" s="72"/>
      <c r="BE477" s="72"/>
    </row>
    <row r="478" spans="1:57" ht="20">
      <c r="A478" s="72"/>
      <c r="B478" s="72"/>
      <c r="C478" s="72"/>
      <c r="D478" s="72"/>
      <c r="E478" s="71"/>
      <c r="F478" s="72"/>
      <c r="G478" s="72"/>
      <c r="H478" s="72"/>
      <c r="I478" s="72"/>
      <c r="J478" s="72"/>
      <c r="K478" s="72"/>
      <c r="L478" s="72"/>
      <c r="M478" s="72"/>
      <c r="N478" s="72"/>
      <c r="O478" s="72"/>
      <c r="P478" s="72"/>
      <c r="Q478" s="72"/>
      <c r="R478" s="72"/>
      <c r="S478" s="72"/>
      <c r="T478" s="72"/>
      <c r="U478" s="72"/>
      <c r="V478" s="72"/>
      <c r="W478" s="72"/>
      <c r="X478" s="72"/>
      <c r="Y478" s="72"/>
      <c r="Z478" s="72"/>
      <c r="AA478" s="72"/>
      <c r="AB478" s="72"/>
      <c r="AC478" s="72"/>
      <c r="AD478" s="72"/>
      <c r="AE478" s="72"/>
      <c r="AF478" s="72"/>
      <c r="AG478" s="72"/>
      <c r="AH478" s="72"/>
      <c r="AI478" s="72"/>
      <c r="AJ478" s="72"/>
      <c r="AK478" s="72"/>
      <c r="AL478" s="72"/>
      <c r="AM478" s="72"/>
      <c r="AN478" s="72"/>
      <c r="AO478" s="72"/>
      <c r="AP478" s="72"/>
      <c r="AQ478" s="72"/>
      <c r="AR478" s="72"/>
      <c r="AS478" s="72"/>
      <c r="AT478" s="72"/>
      <c r="AU478" s="72"/>
      <c r="AV478" s="72"/>
      <c r="AW478" s="72"/>
      <c r="AX478" s="72"/>
      <c r="AY478" s="72"/>
      <c r="AZ478" s="72"/>
      <c r="BA478" s="72"/>
      <c r="BB478" s="72"/>
      <c r="BC478" s="72"/>
      <c r="BD478" s="72"/>
      <c r="BE478" s="72"/>
    </row>
    <row r="479" spans="1:57" ht="20">
      <c r="A479" s="72"/>
      <c r="B479" s="72"/>
      <c r="C479" s="72"/>
      <c r="D479" s="72"/>
      <c r="E479" s="71"/>
      <c r="F479" s="72"/>
      <c r="G479" s="72"/>
      <c r="H479" s="72"/>
      <c r="I479" s="72"/>
      <c r="J479" s="72"/>
      <c r="K479" s="72"/>
      <c r="L479" s="72"/>
      <c r="M479" s="72"/>
      <c r="N479" s="72"/>
      <c r="O479" s="72"/>
      <c r="P479" s="72"/>
      <c r="Q479" s="72"/>
      <c r="R479" s="72"/>
      <c r="S479" s="72"/>
      <c r="T479" s="72"/>
      <c r="U479" s="72"/>
      <c r="V479" s="72"/>
      <c r="W479" s="72"/>
      <c r="X479" s="72"/>
      <c r="Y479" s="72"/>
      <c r="Z479" s="72"/>
      <c r="AA479" s="72"/>
      <c r="AB479" s="72"/>
      <c r="AC479" s="72"/>
      <c r="AD479" s="72"/>
      <c r="AE479" s="72"/>
      <c r="AF479" s="72"/>
      <c r="AG479" s="72"/>
      <c r="AH479" s="72"/>
      <c r="AI479" s="72"/>
      <c r="AJ479" s="72"/>
      <c r="AK479" s="72"/>
      <c r="AL479" s="72"/>
      <c r="AM479" s="72"/>
      <c r="AN479" s="72"/>
      <c r="AO479" s="72"/>
      <c r="AP479" s="72"/>
      <c r="AQ479" s="72"/>
      <c r="AR479" s="72"/>
      <c r="AS479" s="72"/>
      <c r="AT479" s="72"/>
      <c r="AU479" s="72"/>
      <c r="AV479" s="72"/>
      <c r="AW479" s="72"/>
      <c r="AX479" s="72"/>
      <c r="AY479" s="72"/>
      <c r="AZ479" s="72"/>
      <c r="BA479" s="72"/>
      <c r="BB479" s="72"/>
      <c r="BC479" s="72"/>
      <c r="BD479" s="72"/>
      <c r="BE479" s="72"/>
    </row>
    <row r="480" spans="1:57" ht="20">
      <c r="A480" s="72"/>
      <c r="B480" s="72"/>
      <c r="C480" s="72"/>
      <c r="D480" s="72"/>
      <c r="E480" s="71"/>
      <c r="F480" s="72"/>
      <c r="G480" s="72"/>
      <c r="H480" s="72"/>
      <c r="I480" s="72"/>
      <c r="J480" s="72"/>
      <c r="K480" s="72"/>
      <c r="L480" s="72"/>
      <c r="M480" s="72"/>
      <c r="N480" s="72"/>
      <c r="O480" s="72"/>
      <c r="P480" s="72"/>
      <c r="Q480" s="72"/>
      <c r="R480" s="72"/>
      <c r="S480" s="72"/>
      <c r="T480" s="72"/>
      <c r="U480" s="72"/>
      <c r="V480" s="72"/>
      <c r="W480" s="72"/>
      <c r="X480" s="72"/>
      <c r="Y480" s="72"/>
      <c r="Z480" s="72"/>
      <c r="AA480" s="72"/>
      <c r="AB480" s="72"/>
      <c r="AC480" s="72"/>
      <c r="AD480" s="72"/>
      <c r="AE480" s="72"/>
      <c r="AF480" s="72"/>
      <c r="AG480" s="72"/>
      <c r="AH480" s="72"/>
      <c r="AI480" s="72"/>
      <c r="AJ480" s="72"/>
      <c r="AK480" s="72"/>
      <c r="AL480" s="72"/>
      <c r="AM480" s="72"/>
      <c r="AN480" s="72"/>
      <c r="AO480" s="72"/>
      <c r="AP480" s="72"/>
      <c r="AQ480" s="72"/>
      <c r="AR480" s="72"/>
      <c r="AS480" s="72"/>
      <c r="AT480" s="72"/>
      <c r="AU480" s="72"/>
      <c r="AV480" s="72"/>
      <c r="AW480" s="72"/>
      <c r="AX480" s="72"/>
      <c r="AY480" s="72"/>
      <c r="AZ480" s="72"/>
      <c r="BA480" s="72"/>
      <c r="BB480" s="72"/>
      <c r="BC480" s="72"/>
      <c r="BD480" s="72"/>
      <c r="BE480" s="72"/>
    </row>
    <row r="481" spans="1:57" ht="20">
      <c r="A481" s="72"/>
      <c r="B481" s="72"/>
      <c r="C481" s="72"/>
      <c r="D481" s="72"/>
      <c r="E481" s="71"/>
      <c r="F481" s="72"/>
      <c r="G481" s="72"/>
      <c r="H481" s="72"/>
      <c r="I481" s="72"/>
      <c r="J481" s="72"/>
      <c r="K481" s="72"/>
      <c r="L481" s="72"/>
      <c r="M481" s="72"/>
      <c r="N481" s="72"/>
      <c r="O481" s="72"/>
      <c r="P481" s="72"/>
      <c r="Q481" s="72"/>
      <c r="R481" s="72"/>
      <c r="S481" s="72"/>
      <c r="T481" s="72"/>
      <c r="U481" s="72"/>
      <c r="V481" s="72"/>
      <c r="W481" s="72"/>
      <c r="X481" s="72"/>
      <c r="Y481" s="72"/>
      <c r="Z481" s="72"/>
      <c r="AA481" s="72"/>
      <c r="AB481" s="72"/>
      <c r="AC481" s="72"/>
      <c r="AD481" s="72"/>
      <c r="AE481" s="72"/>
      <c r="AF481" s="72"/>
      <c r="AG481" s="72"/>
      <c r="AH481" s="72"/>
      <c r="AI481" s="72"/>
      <c r="AJ481" s="72"/>
      <c r="AK481" s="72"/>
      <c r="AL481" s="72"/>
      <c r="AM481" s="72"/>
      <c r="AN481" s="72"/>
      <c r="AO481" s="72"/>
      <c r="AP481" s="72"/>
      <c r="AQ481" s="72"/>
      <c r="AR481" s="72"/>
      <c r="AS481" s="72"/>
      <c r="AT481" s="72"/>
      <c r="AU481" s="72"/>
      <c r="AV481" s="72"/>
      <c r="AW481" s="72"/>
      <c r="AX481" s="72"/>
      <c r="AY481" s="72"/>
      <c r="AZ481" s="72"/>
      <c r="BA481" s="72"/>
      <c r="BB481" s="72"/>
      <c r="BC481" s="72"/>
      <c r="BD481" s="72"/>
      <c r="BE481" s="72"/>
    </row>
    <row r="482" spans="1:57" ht="20">
      <c r="A482" s="72"/>
      <c r="B482" s="72"/>
      <c r="C482" s="72"/>
      <c r="D482" s="72"/>
      <c r="E482" s="71"/>
      <c r="F482" s="72"/>
      <c r="G482" s="72"/>
      <c r="H482" s="72"/>
      <c r="I482" s="72"/>
      <c r="J482" s="72"/>
      <c r="K482" s="72"/>
      <c r="L482" s="72"/>
      <c r="M482" s="72"/>
      <c r="N482" s="72"/>
      <c r="O482" s="72"/>
      <c r="P482" s="72"/>
      <c r="Q482" s="72"/>
      <c r="R482" s="72"/>
      <c r="S482" s="72"/>
      <c r="T482" s="72"/>
      <c r="U482" s="72"/>
      <c r="V482" s="72"/>
      <c r="W482" s="72"/>
      <c r="X482" s="72"/>
      <c r="Y482" s="72"/>
      <c r="Z482" s="72"/>
      <c r="AA482" s="72"/>
      <c r="AB482" s="72"/>
      <c r="AC482" s="72"/>
      <c r="AD482" s="72"/>
      <c r="AE482" s="72"/>
      <c r="AF482" s="72"/>
      <c r="AG482" s="72"/>
      <c r="AH482" s="72"/>
      <c r="AI482" s="72"/>
      <c r="AJ482" s="72"/>
      <c r="AK482" s="72"/>
      <c r="AL482" s="72"/>
      <c r="AM482" s="72"/>
      <c r="AN482" s="72"/>
      <c r="AO482" s="72"/>
      <c r="AP482" s="72"/>
      <c r="AQ482" s="72"/>
      <c r="AR482" s="72"/>
      <c r="AS482" s="72"/>
      <c r="AT482" s="72"/>
      <c r="AU482" s="72"/>
      <c r="AV482" s="72"/>
      <c r="AW482" s="72"/>
      <c r="AX482" s="72"/>
      <c r="AY482" s="72"/>
      <c r="AZ482" s="72"/>
      <c r="BA482" s="72"/>
      <c r="BB482" s="72"/>
      <c r="BC482" s="72"/>
      <c r="BD482" s="72"/>
      <c r="BE482" s="72"/>
    </row>
    <row r="483" spans="1:57" ht="20">
      <c r="A483" s="72"/>
      <c r="B483" s="72"/>
      <c r="C483" s="72"/>
      <c r="D483" s="72"/>
      <c r="E483" s="71"/>
      <c r="F483" s="72"/>
      <c r="G483" s="72"/>
      <c r="H483" s="72"/>
      <c r="I483" s="72"/>
      <c r="J483" s="72"/>
      <c r="K483" s="72"/>
      <c r="L483" s="72"/>
      <c r="M483" s="72"/>
      <c r="N483" s="72"/>
      <c r="O483" s="72"/>
      <c r="P483" s="72"/>
      <c r="Q483" s="72"/>
      <c r="R483" s="72"/>
      <c r="S483" s="72"/>
      <c r="T483" s="72"/>
      <c r="U483" s="72"/>
      <c r="V483" s="72"/>
      <c r="W483" s="72"/>
      <c r="X483" s="72"/>
      <c r="Y483" s="72"/>
      <c r="Z483" s="72"/>
      <c r="AA483" s="72"/>
      <c r="AB483" s="72"/>
      <c r="AC483" s="72"/>
      <c r="AD483" s="72"/>
      <c r="AE483" s="72"/>
      <c r="AF483" s="72"/>
      <c r="AG483" s="72"/>
      <c r="AH483" s="72"/>
      <c r="AI483" s="72"/>
      <c r="AJ483" s="72"/>
      <c r="AK483" s="72"/>
      <c r="AL483" s="72"/>
      <c r="AM483" s="72"/>
      <c r="AN483" s="72"/>
      <c r="AO483" s="72"/>
      <c r="AP483" s="72"/>
      <c r="AQ483" s="72"/>
      <c r="AR483" s="72"/>
      <c r="AS483" s="72"/>
      <c r="AT483" s="72"/>
      <c r="AU483" s="72"/>
      <c r="AV483" s="72"/>
      <c r="AW483" s="72"/>
      <c r="AX483" s="72"/>
      <c r="AY483" s="72"/>
      <c r="AZ483" s="72"/>
      <c r="BA483" s="72"/>
      <c r="BB483" s="72"/>
      <c r="BC483" s="72"/>
      <c r="BD483" s="72"/>
      <c r="BE483" s="72"/>
    </row>
    <row r="484" spans="1:57" ht="20">
      <c r="A484" s="72"/>
      <c r="B484" s="72"/>
      <c r="C484" s="72"/>
      <c r="D484" s="72"/>
      <c r="E484" s="71"/>
      <c r="F484" s="72"/>
      <c r="G484" s="72"/>
      <c r="H484" s="72"/>
      <c r="I484" s="72"/>
      <c r="J484" s="72"/>
      <c r="K484" s="72"/>
      <c r="L484" s="72"/>
      <c r="M484" s="72"/>
      <c r="N484" s="72"/>
      <c r="O484" s="72"/>
      <c r="P484" s="72"/>
      <c r="Q484" s="72"/>
      <c r="R484" s="72"/>
      <c r="S484" s="72"/>
      <c r="T484" s="72"/>
      <c r="U484" s="72"/>
      <c r="V484" s="72"/>
      <c r="W484" s="72"/>
      <c r="X484" s="72"/>
      <c r="Y484" s="72"/>
      <c r="Z484" s="72"/>
      <c r="AA484" s="72"/>
      <c r="AB484" s="72"/>
      <c r="AC484" s="72"/>
      <c r="AD484" s="72"/>
      <c r="AE484" s="72"/>
      <c r="AF484" s="72"/>
      <c r="AG484" s="72"/>
      <c r="AH484" s="72"/>
      <c r="AI484" s="72"/>
      <c r="AJ484" s="72"/>
      <c r="AK484" s="72"/>
      <c r="AL484" s="72"/>
      <c r="AM484" s="72"/>
      <c r="AN484" s="72"/>
      <c r="AO484" s="72"/>
      <c r="AP484" s="72"/>
      <c r="AQ484" s="72"/>
      <c r="AR484" s="72"/>
      <c r="AS484" s="72"/>
      <c r="AT484" s="72"/>
      <c r="AU484" s="72"/>
      <c r="AV484" s="72"/>
      <c r="AW484" s="72"/>
      <c r="AX484" s="72"/>
      <c r="AY484" s="72"/>
      <c r="AZ484" s="72"/>
      <c r="BA484" s="72"/>
      <c r="BB484" s="72"/>
      <c r="BC484" s="72"/>
      <c r="BD484" s="72"/>
      <c r="BE484" s="72"/>
    </row>
    <row r="485" spans="1:57" ht="20">
      <c r="A485" s="72"/>
      <c r="B485" s="72"/>
      <c r="C485" s="72"/>
      <c r="D485" s="72"/>
      <c r="E485" s="71"/>
      <c r="F485" s="72"/>
      <c r="G485" s="72"/>
      <c r="H485" s="72"/>
      <c r="I485" s="72"/>
      <c r="J485" s="72"/>
      <c r="K485" s="72"/>
      <c r="L485" s="72"/>
      <c r="M485" s="72"/>
      <c r="N485" s="72"/>
      <c r="O485" s="72"/>
      <c r="P485" s="72"/>
      <c r="Q485" s="72"/>
      <c r="R485" s="72"/>
      <c r="S485" s="72"/>
      <c r="T485" s="72"/>
      <c r="U485" s="72"/>
      <c r="V485" s="72"/>
      <c r="W485" s="72"/>
      <c r="X485" s="72"/>
      <c r="Y485" s="72"/>
      <c r="Z485" s="72"/>
      <c r="AA485" s="72"/>
      <c r="AB485" s="72"/>
      <c r="AC485" s="72"/>
      <c r="AD485" s="72"/>
      <c r="AE485" s="72"/>
      <c r="AF485" s="72"/>
      <c r="AG485" s="72"/>
      <c r="AH485" s="72"/>
      <c r="AI485" s="72"/>
      <c r="AJ485" s="72"/>
      <c r="AK485" s="72"/>
      <c r="AL485" s="72"/>
      <c r="AM485" s="72"/>
      <c r="AN485" s="72"/>
      <c r="AO485" s="72"/>
      <c r="AP485" s="72"/>
      <c r="AQ485" s="72"/>
      <c r="AR485" s="72"/>
      <c r="AS485" s="72"/>
      <c r="AT485" s="72"/>
      <c r="AU485" s="72"/>
      <c r="AV485" s="72"/>
      <c r="AW485" s="72"/>
      <c r="AX485" s="72"/>
      <c r="AY485" s="72"/>
      <c r="AZ485" s="72"/>
      <c r="BA485" s="72"/>
      <c r="BB485" s="72"/>
      <c r="BC485" s="72"/>
      <c r="BD485" s="72"/>
      <c r="BE485" s="72"/>
    </row>
    <row r="486" spans="1:57" ht="20">
      <c r="A486" s="72"/>
      <c r="B486" s="72"/>
      <c r="C486" s="72"/>
      <c r="D486" s="72"/>
      <c r="E486" s="71"/>
      <c r="F486" s="72"/>
      <c r="G486" s="72"/>
      <c r="H486" s="72"/>
      <c r="I486" s="72"/>
      <c r="J486" s="72"/>
      <c r="K486" s="72"/>
      <c r="L486" s="72"/>
      <c r="M486" s="72"/>
      <c r="N486" s="72"/>
      <c r="O486" s="72"/>
      <c r="P486" s="72"/>
      <c r="Q486" s="72"/>
      <c r="R486" s="72"/>
      <c r="S486" s="72"/>
      <c r="T486" s="72"/>
      <c r="U486" s="72"/>
      <c r="V486" s="72"/>
      <c r="W486" s="72"/>
      <c r="X486" s="72"/>
      <c r="Y486" s="72"/>
      <c r="Z486" s="72"/>
      <c r="AA486" s="72"/>
      <c r="AB486" s="72"/>
      <c r="AC486" s="72"/>
      <c r="AD486" s="72"/>
      <c r="AE486" s="72"/>
      <c r="AF486" s="72"/>
      <c r="AG486" s="72"/>
      <c r="AH486" s="72"/>
      <c r="AI486" s="72"/>
      <c r="AJ486" s="72"/>
      <c r="AK486" s="72"/>
      <c r="AL486" s="72"/>
      <c r="AM486" s="72"/>
      <c r="AN486" s="72"/>
      <c r="AO486" s="72"/>
      <c r="AP486" s="72"/>
      <c r="AQ486" s="72"/>
      <c r="AR486" s="72"/>
      <c r="AS486" s="72"/>
      <c r="AT486" s="72"/>
      <c r="AU486" s="72"/>
      <c r="AV486" s="72"/>
      <c r="AW486" s="72"/>
      <c r="AX486" s="72"/>
      <c r="AY486" s="72"/>
      <c r="AZ486" s="72"/>
      <c r="BA486" s="72"/>
      <c r="BB486" s="72"/>
      <c r="BC486" s="72"/>
      <c r="BD486" s="72"/>
      <c r="BE486" s="72"/>
    </row>
    <row r="487" spans="1:57" ht="20">
      <c r="A487" s="72"/>
      <c r="B487" s="72"/>
      <c r="C487" s="72"/>
      <c r="D487" s="72"/>
      <c r="E487" s="71"/>
      <c r="F487" s="72"/>
      <c r="G487" s="72"/>
      <c r="H487" s="72"/>
      <c r="I487" s="72"/>
      <c r="J487" s="72"/>
      <c r="K487" s="72"/>
      <c r="L487" s="72"/>
      <c r="M487" s="72"/>
      <c r="N487" s="72"/>
      <c r="O487" s="72"/>
      <c r="P487" s="72"/>
      <c r="Q487" s="72"/>
      <c r="R487" s="72"/>
      <c r="S487" s="72"/>
      <c r="T487" s="72"/>
      <c r="U487" s="72"/>
      <c r="V487" s="72"/>
      <c r="W487" s="72"/>
      <c r="X487" s="72"/>
      <c r="Y487" s="72"/>
      <c r="Z487" s="72"/>
      <c r="AA487" s="72"/>
      <c r="AB487" s="72"/>
      <c r="AC487" s="72"/>
      <c r="AD487" s="72"/>
      <c r="AE487" s="72"/>
      <c r="AF487" s="72"/>
      <c r="AG487" s="72"/>
      <c r="AH487" s="72"/>
      <c r="AI487" s="72"/>
      <c r="AJ487" s="72"/>
      <c r="AK487" s="72"/>
      <c r="AL487" s="72"/>
      <c r="AM487" s="72"/>
      <c r="AN487" s="72"/>
      <c r="AO487" s="72"/>
      <c r="AP487" s="72"/>
      <c r="AQ487" s="72"/>
      <c r="AR487" s="72"/>
      <c r="AS487" s="72"/>
      <c r="AT487" s="72"/>
      <c r="AU487" s="72"/>
      <c r="AV487" s="72"/>
      <c r="AW487" s="72"/>
      <c r="AX487" s="72"/>
      <c r="AY487" s="72"/>
      <c r="AZ487" s="72"/>
      <c r="BA487" s="72"/>
      <c r="BB487" s="72"/>
      <c r="BC487" s="72"/>
      <c r="BD487" s="72"/>
      <c r="BE487" s="72"/>
    </row>
    <row r="488" spans="1:57" ht="20">
      <c r="A488" s="72"/>
      <c r="B488" s="72"/>
      <c r="C488" s="72"/>
      <c r="D488" s="72"/>
      <c r="E488" s="71"/>
      <c r="F488" s="72"/>
      <c r="G488" s="72"/>
      <c r="H488" s="72"/>
      <c r="I488" s="72"/>
      <c r="J488" s="72"/>
      <c r="K488" s="72"/>
      <c r="L488" s="72"/>
      <c r="M488" s="72"/>
      <c r="N488" s="72"/>
      <c r="O488" s="72"/>
      <c r="P488" s="72"/>
      <c r="Q488" s="72"/>
      <c r="R488" s="72"/>
      <c r="S488" s="72"/>
      <c r="T488" s="72"/>
      <c r="U488" s="72"/>
      <c r="V488" s="72"/>
      <c r="W488" s="72"/>
      <c r="X488" s="72"/>
      <c r="Y488" s="72"/>
      <c r="Z488" s="72"/>
      <c r="AA488" s="72"/>
      <c r="AB488" s="72"/>
      <c r="AC488" s="72"/>
      <c r="AD488" s="72"/>
      <c r="AE488" s="72"/>
      <c r="AF488" s="72"/>
      <c r="AG488" s="72"/>
      <c r="AH488" s="72"/>
      <c r="AI488" s="72"/>
      <c r="AJ488" s="72"/>
      <c r="AK488" s="72"/>
      <c r="AL488" s="72"/>
      <c r="AM488" s="72"/>
      <c r="AN488" s="72"/>
      <c r="AO488" s="72"/>
      <c r="AP488" s="72"/>
      <c r="AQ488" s="72"/>
      <c r="AR488" s="72"/>
      <c r="AS488" s="72"/>
      <c r="AT488" s="72"/>
      <c r="AU488" s="72"/>
      <c r="AV488" s="72"/>
      <c r="AW488" s="72"/>
      <c r="AX488" s="72"/>
      <c r="AY488" s="72"/>
      <c r="AZ488" s="72"/>
      <c r="BA488" s="72"/>
      <c r="BB488" s="72"/>
      <c r="BC488" s="72"/>
      <c r="BD488" s="72"/>
      <c r="BE488" s="72"/>
    </row>
    <row r="489" spans="1:57" ht="20">
      <c r="A489" s="72"/>
      <c r="B489" s="72"/>
      <c r="C489" s="72"/>
      <c r="D489" s="72"/>
      <c r="E489" s="71"/>
      <c r="F489" s="72"/>
      <c r="G489" s="72"/>
      <c r="H489" s="72"/>
      <c r="I489" s="72"/>
      <c r="J489" s="72"/>
      <c r="K489" s="72"/>
      <c r="L489" s="72"/>
      <c r="M489" s="72"/>
      <c r="N489" s="72"/>
      <c r="O489" s="72"/>
      <c r="P489" s="72"/>
      <c r="Q489" s="72"/>
      <c r="R489" s="72"/>
      <c r="S489" s="72"/>
      <c r="T489" s="72"/>
      <c r="U489" s="72"/>
      <c r="V489" s="72"/>
      <c r="W489" s="72"/>
      <c r="X489" s="72"/>
      <c r="Y489" s="72"/>
      <c r="Z489" s="72"/>
      <c r="AA489" s="72"/>
      <c r="AB489" s="72"/>
      <c r="AC489" s="72"/>
      <c r="AD489" s="72"/>
      <c r="AE489" s="72"/>
      <c r="AF489" s="72"/>
      <c r="AG489" s="72"/>
      <c r="AH489" s="72"/>
      <c r="AI489" s="72"/>
      <c r="AJ489" s="72"/>
      <c r="AK489" s="72"/>
      <c r="AL489" s="72"/>
      <c r="AM489" s="72"/>
      <c r="AN489" s="72"/>
      <c r="AO489" s="72"/>
      <c r="AP489" s="72"/>
      <c r="AQ489" s="72"/>
      <c r="AR489" s="72"/>
      <c r="AS489" s="72"/>
      <c r="AT489" s="72"/>
      <c r="AU489" s="72"/>
      <c r="AV489" s="72"/>
      <c r="AW489" s="72"/>
      <c r="AX489" s="72"/>
      <c r="AY489" s="72"/>
      <c r="AZ489" s="72"/>
      <c r="BA489" s="72"/>
      <c r="BB489" s="72"/>
      <c r="BC489" s="72"/>
      <c r="BD489" s="72"/>
      <c r="BE489" s="72"/>
    </row>
    <row r="490" spans="1:57" ht="20">
      <c r="A490" s="72"/>
      <c r="B490" s="72"/>
      <c r="C490" s="72"/>
      <c r="D490" s="72"/>
      <c r="E490" s="71"/>
      <c r="F490" s="72"/>
      <c r="G490" s="72"/>
      <c r="H490" s="72"/>
      <c r="I490" s="72"/>
      <c r="J490" s="72"/>
      <c r="K490" s="72"/>
      <c r="L490" s="72"/>
      <c r="M490" s="72"/>
      <c r="N490" s="72"/>
      <c r="O490" s="72"/>
      <c r="P490" s="72"/>
      <c r="Q490" s="72"/>
      <c r="R490" s="72"/>
      <c r="S490" s="72"/>
      <c r="T490" s="72"/>
      <c r="U490" s="72"/>
      <c r="V490" s="72"/>
      <c r="W490" s="72"/>
      <c r="X490" s="72"/>
      <c r="Y490" s="72"/>
      <c r="Z490" s="72"/>
      <c r="AA490" s="72"/>
      <c r="AB490" s="72"/>
      <c r="AC490" s="72"/>
      <c r="AD490" s="72"/>
      <c r="AE490" s="72"/>
      <c r="AF490" s="72"/>
      <c r="AG490" s="72"/>
      <c r="AH490" s="72"/>
      <c r="AI490" s="72"/>
      <c r="AJ490" s="72"/>
      <c r="AK490" s="72"/>
      <c r="AL490" s="72"/>
      <c r="AM490" s="72"/>
      <c r="AN490" s="72"/>
      <c r="AO490" s="72"/>
      <c r="AP490" s="72"/>
      <c r="AQ490" s="72"/>
      <c r="AR490" s="72"/>
      <c r="AS490" s="72"/>
      <c r="AT490" s="72"/>
      <c r="AU490" s="72"/>
      <c r="AV490" s="72"/>
      <c r="AW490" s="72"/>
      <c r="AX490" s="72"/>
      <c r="AY490" s="72"/>
      <c r="AZ490" s="72"/>
      <c r="BA490" s="72"/>
      <c r="BB490" s="72"/>
      <c r="BC490" s="72"/>
      <c r="BD490" s="72"/>
      <c r="BE490" s="72"/>
    </row>
    <row r="491" spans="1:57" ht="20">
      <c r="A491" s="72"/>
      <c r="B491" s="72"/>
      <c r="C491" s="72"/>
      <c r="D491" s="72"/>
      <c r="E491" s="71"/>
      <c r="F491" s="72"/>
      <c r="G491" s="72"/>
      <c r="H491" s="72"/>
      <c r="I491" s="72"/>
      <c r="J491" s="72"/>
      <c r="K491" s="72"/>
      <c r="L491" s="72"/>
      <c r="M491" s="72"/>
      <c r="N491" s="72"/>
      <c r="O491" s="72"/>
      <c r="P491" s="72"/>
      <c r="Q491" s="72"/>
      <c r="R491" s="72"/>
      <c r="S491" s="72"/>
      <c r="T491" s="72"/>
      <c r="U491" s="72"/>
      <c r="V491" s="72"/>
      <c r="W491" s="72"/>
      <c r="X491" s="72"/>
      <c r="Y491" s="72"/>
      <c r="Z491" s="72"/>
      <c r="AA491" s="72"/>
      <c r="AB491" s="72"/>
      <c r="AC491" s="72"/>
      <c r="AD491" s="72"/>
      <c r="AE491" s="72"/>
      <c r="AF491" s="72"/>
      <c r="AG491" s="72"/>
      <c r="AH491" s="72"/>
      <c r="AI491" s="72"/>
      <c r="AJ491" s="72"/>
      <c r="AK491" s="72"/>
      <c r="AL491" s="72"/>
      <c r="AM491" s="72"/>
      <c r="AN491" s="72"/>
      <c r="AO491" s="72"/>
      <c r="AP491" s="72"/>
      <c r="AQ491" s="72"/>
      <c r="AR491" s="72"/>
      <c r="AS491" s="72"/>
      <c r="AT491" s="72"/>
      <c r="AU491" s="72"/>
      <c r="AV491" s="72"/>
      <c r="AW491" s="72"/>
      <c r="AX491" s="72"/>
      <c r="AY491" s="72"/>
      <c r="AZ491" s="72"/>
      <c r="BA491" s="72"/>
      <c r="BB491" s="72"/>
      <c r="BC491" s="72"/>
      <c r="BD491" s="72"/>
      <c r="BE491" s="72"/>
    </row>
    <row r="492" spans="1:57" ht="20">
      <c r="A492" s="72"/>
      <c r="B492" s="72"/>
      <c r="C492" s="72"/>
      <c r="D492" s="72"/>
      <c r="E492" s="71"/>
      <c r="F492" s="72"/>
      <c r="G492" s="72"/>
      <c r="H492" s="72"/>
      <c r="I492" s="72"/>
      <c r="J492" s="72"/>
      <c r="K492" s="72"/>
      <c r="L492" s="72"/>
      <c r="M492" s="72"/>
      <c r="N492" s="72"/>
      <c r="O492" s="72"/>
      <c r="P492" s="72"/>
      <c r="Q492" s="72"/>
      <c r="R492" s="72"/>
      <c r="S492" s="72"/>
      <c r="T492" s="72"/>
      <c r="U492" s="72"/>
      <c r="V492" s="72"/>
      <c r="W492" s="72"/>
      <c r="X492" s="72"/>
      <c r="Y492" s="72"/>
      <c r="Z492" s="72"/>
      <c r="AA492" s="72"/>
      <c r="AB492" s="72"/>
      <c r="AC492" s="72"/>
      <c r="AD492" s="72"/>
      <c r="AE492" s="72"/>
      <c r="AF492" s="72"/>
      <c r="AG492" s="72"/>
      <c r="AH492" s="72"/>
      <c r="AI492" s="72"/>
      <c r="AJ492" s="72"/>
      <c r="AK492" s="72"/>
      <c r="AL492" s="72"/>
      <c r="AM492" s="72"/>
      <c r="AN492" s="72"/>
      <c r="AO492" s="72"/>
      <c r="AP492" s="72"/>
      <c r="AQ492" s="72"/>
      <c r="AR492" s="72"/>
      <c r="AS492" s="72"/>
      <c r="AT492" s="72"/>
      <c r="AU492" s="72"/>
      <c r="AV492" s="72"/>
      <c r="AW492" s="72"/>
      <c r="AX492" s="72"/>
      <c r="AY492" s="72"/>
      <c r="AZ492" s="72"/>
      <c r="BA492" s="72"/>
      <c r="BB492" s="72"/>
      <c r="BC492" s="72"/>
      <c r="BD492" s="72"/>
      <c r="BE492" s="72"/>
    </row>
    <row r="493" spans="1:57" ht="20">
      <c r="A493" s="72"/>
      <c r="B493" s="72"/>
      <c r="C493" s="72"/>
      <c r="D493" s="72"/>
      <c r="E493" s="71"/>
      <c r="F493" s="72"/>
      <c r="G493" s="72"/>
      <c r="H493" s="72"/>
      <c r="I493" s="72"/>
      <c r="J493" s="72"/>
      <c r="K493" s="72"/>
      <c r="L493" s="72"/>
      <c r="M493" s="72"/>
      <c r="N493" s="72"/>
      <c r="O493" s="72"/>
      <c r="P493" s="72"/>
      <c r="Q493" s="72"/>
      <c r="R493" s="72"/>
      <c r="S493" s="72"/>
      <c r="T493" s="72"/>
      <c r="U493" s="72"/>
      <c r="V493" s="72"/>
      <c r="W493" s="72"/>
      <c r="X493" s="72"/>
      <c r="Y493" s="72"/>
      <c r="Z493" s="72"/>
      <c r="AA493" s="72"/>
      <c r="AB493" s="72"/>
      <c r="AC493" s="72"/>
      <c r="AD493" s="72"/>
      <c r="AE493" s="72"/>
      <c r="AF493" s="72"/>
      <c r="AG493" s="72"/>
      <c r="AH493" s="72"/>
      <c r="AI493" s="72"/>
      <c r="AJ493" s="72"/>
      <c r="AK493" s="72"/>
      <c r="AL493" s="72"/>
      <c r="AM493" s="72"/>
      <c r="AN493" s="72"/>
      <c r="AO493" s="72"/>
      <c r="AP493" s="72"/>
      <c r="AQ493" s="72"/>
      <c r="AR493" s="72"/>
      <c r="AS493" s="72"/>
      <c r="AT493" s="72"/>
      <c r="AU493" s="72"/>
      <c r="AV493" s="72"/>
      <c r="AW493" s="72"/>
      <c r="AX493" s="72"/>
      <c r="AY493" s="72"/>
      <c r="AZ493" s="72"/>
      <c r="BA493" s="72"/>
      <c r="BB493" s="72"/>
      <c r="BC493" s="72"/>
      <c r="BD493" s="72"/>
      <c r="BE493" s="72"/>
    </row>
    <row r="494" spans="1:57" ht="20">
      <c r="A494" s="72"/>
      <c r="B494" s="72"/>
      <c r="C494" s="72"/>
      <c r="D494" s="72"/>
      <c r="E494" s="71"/>
      <c r="F494" s="72"/>
      <c r="G494" s="72"/>
      <c r="H494" s="72"/>
      <c r="I494" s="72"/>
      <c r="J494" s="72"/>
      <c r="K494" s="72"/>
      <c r="L494" s="72"/>
      <c r="M494" s="72"/>
      <c r="N494" s="72"/>
      <c r="O494" s="72"/>
      <c r="P494" s="72"/>
      <c r="Q494" s="72"/>
      <c r="R494" s="72"/>
      <c r="S494" s="72"/>
      <c r="T494" s="72"/>
      <c r="U494" s="72"/>
      <c r="V494" s="72"/>
      <c r="W494" s="72"/>
      <c r="X494" s="72"/>
      <c r="Y494" s="72"/>
      <c r="Z494" s="72"/>
      <c r="AA494" s="72"/>
      <c r="AB494" s="72"/>
      <c r="AC494" s="72"/>
      <c r="AD494" s="72"/>
      <c r="AE494" s="72"/>
      <c r="AF494" s="72"/>
      <c r="AG494" s="72"/>
      <c r="AH494" s="72"/>
      <c r="AI494" s="72"/>
      <c r="AJ494" s="72"/>
      <c r="AK494" s="72"/>
      <c r="AL494" s="72"/>
      <c r="AM494" s="72"/>
      <c r="AN494" s="72"/>
      <c r="AO494" s="72"/>
      <c r="AP494" s="72"/>
      <c r="AQ494" s="72"/>
      <c r="AR494" s="72"/>
      <c r="AS494" s="72"/>
      <c r="AT494" s="72"/>
      <c r="AU494" s="72"/>
      <c r="AV494" s="72"/>
      <c r="AW494" s="72"/>
      <c r="AX494" s="72"/>
      <c r="AY494" s="72"/>
      <c r="AZ494" s="72"/>
      <c r="BA494" s="72"/>
      <c r="BB494" s="72"/>
      <c r="BC494" s="72"/>
      <c r="BD494" s="72"/>
      <c r="BE494" s="72"/>
    </row>
    <row r="495" spans="1:57" ht="20">
      <c r="A495" s="72"/>
      <c r="B495" s="72"/>
      <c r="C495" s="72"/>
      <c r="D495" s="72"/>
      <c r="E495" s="71"/>
      <c r="F495" s="72"/>
      <c r="G495" s="72"/>
      <c r="H495" s="72"/>
      <c r="I495" s="72"/>
      <c r="J495" s="72"/>
      <c r="K495" s="72"/>
      <c r="L495" s="72"/>
      <c r="M495" s="72"/>
      <c r="N495" s="72"/>
      <c r="O495" s="72"/>
      <c r="P495" s="72"/>
      <c r="Q495" s="72"/>
      <c r="R495" s="72"/>
      <c r="S495" s="72"/>
      <c r="T495" s="72"/>
      <c r="U495" s="72"/>
      <c r="V495" s="72"/>
      <c r="W495" s="72"/>
      <c r="X495" s="72"/>
      <c r="Y495" s="72"/>
      <c r="Z495" s="72"/>
      <c r="AA495" s="72"/>
      <c r="AB495" s="72"/>
      <c r="AC495" s="72"/>
      <c r="AD495" s="72"/>
      <c r="AE495" s="72"/>
      <c r="AF495" s="72"/>
      <c r="AG495" s="72"/>
      <c r="AH495" s="72"/>
      <c r="AI495" s="72"/>
      <c r="AJ495" s="72"/>
      <c r="AK495" s="72"/>
      <c r="AL495" s="72"/>
      <c r="AM495" s="72"/>
      <c r="AN495" s="72"/>
      <c r="AO495" s="72"/>
      <c r="AP495" s="72"/>
      <c r="AQ495" s="72"/>
      <c r="AR495" s="72"/>
      <c r="AS495" s="72"/>
      <c r="AT495" s="72"/>
      <c r="AU495" s="72"/>
      <c r="AV495" s="72"/>
      <c r="AW495" s="72"/>
      <c r="AX495" s="72"/>
      <c r="AY495" s="72"/>
      <c r="AZ495" s="72"/>
      <c r="BA495" s="72"/>
      <c r="BB495" s="72"/>
      <c r="BC495" s="72"/>
      <c r="BD495" s="72"/>
      <c r="BE495" s="72"/>
    </row>
    <row r="496" spans="1:57" ht="20">
      <c r="A496" s="72"/>
      <c r="B496" s="72"/>
      <c r="C496" s="72"/>
      <c r="D496" s="72"/>
      <c r="E496" s="71"/>
      <c r="F496" s="72"/>
      <c r="G496" s="72"/>
      <c r="H496" s="72"/>
      <c r="I496" s="72"/>
      <c r="J496" s="72"/>
      <c r="K496" s="72"/>
      <c r="L496" s="72"/>
      <c r="M496" s="72"/>
      <c r="N496" s="72"/>
      <c r="O496" s="72"/>
      <c r="P496" s="72"/>
      <c r="Q496" s="72"/>
      <c r="R496" s="72"/>
      <c r="S496" s="72"/>
      <c r="T496" s="72"/>
      <c r="U496" s="72"/>
      <c r="V496" s="72"/>
      <c r="W496" s="72"/>
      <c r="X496" s="72"/>
      <c r="Y496" s="72"/>
      <c r="Z496" s="72"/>
      <c r="AA496" s="72"/>
      <c r="AB496" s="72"/>
      <c r="AC496" s="72"/>
      <c r="AD496" s="72"/>
      <c r="AE496" s="72"/>
      <c r="AF496" s="72"/>
      <c r="AG496" s="72"/>
      <c r="AH496" s="72"/>
      <c r="AI496" s="72"/>
      <c r="AJ496" s="72"/>
      <c r="AK496" s="72"/>
      <c r="AL496" s="72"/>
      <c r="AM496" s="72"/>
      <c r="AN496" s="72"/>
      <c r="AO496" s="72"/>
      <c r="AP496" s="72"/>
      <c r="AQ496" s="72"/>
      <c r="AR496" s="72"/>
      <c r="AS496" s="72"/>
      <c r="AT496" s="72"/>
      <c r="AU496" s="72"/>
      <c r="AV496" s="72"/>
      <c r="AW496" s="72"/>
      <c r="AX496" s="72"/>
      <c r="AY496" s="72"/>
      <c r="AZ496" s="72"/>
      <c r="BA496" s="72"/>
      <c r="BB496" s="72"/>
      <c r="BC496" s="72"/>
      <c r="BD496" s="72"/>
      <c r="BE496" s="72"/>
    </row>
    <row r="497" spans="1:57" ht="20">
      <c r="A497" s="72"/>
      <c r="B497" s="72"/>
      <c r="C497" s="72"/>
      <c r="D497" s="72"/>
      <c r="E497" s="71"/>
      <c r="F497" s="72"/>
      <c r="G497" s="72"/>
      <c r="H497" s="72"/>
      <c r="I497" s="72"/>
      <c r="J497" s="72"/>
      <c r="K497" s="72"/>
      <c r="L497" s="72"/>
      <c r="M497" s="72"/>
      <c r="N497" s="72"/>
      <c r="O497" s="72"/>
      <c r="P497" s="72"/>
      <c r="Q497" s="72"/>
      <c r="R497" s="72"/>
      <c r="S497" s="72"/>
      <c r="T497" s="72"/>
      <c r="U497" s="72"/>
      <c r="V497" s="72"/>
      <c r="W497" s="72"/>
      <c r="X497" s="72"/>
      <c r="Y497" s="72"/>
      <c r="Z497" s="72"/>
      <c r="AA497" s="72"/>
      <c r="AB497" s="72"/>
      <c r="AC497" s="72"/>
      <c r="AD497" s="72"/>
      <c r="AE497" s="72"/>
      <c r="AF497" s="72"/>
      <c r="AG497" s="72"/>
      <c r="AH497" s="72"/>
      <c r="AI497" s="72"/>
      <c r="AJ497" s="72"/>
      <c r="AK497" s="72"/>
      <c r="AL497" s="72"/>
      <c r="AM497" s="72"/>
      <c r="AN497" s="72"/>
      <c r="AO497" s="72"/>
      <c r="AP497" s="72"/>
      <c r="AQ497" s="72"/>
      <c r="AR497" s="72"/>
      <c r="AS497" s="72"/>
      <c r="AT497" s="72"/>
      <c r="AU497" s="72"/>
      <c r="AV497" s="72"/>
      <c r="AW497" s="72"/>
      <c r="AX497" s="72"/>
      <c r="AY497" s="72"/>
      <c r="AZ497" s="72"/>
      <c r="BA497" s="72"/>
      <c r="BB497" s="72"/>
      <c r="BC497" s="72"/>
      <c r="BD497" s="72"/>
      <c r="BE497" s="72"/>
    </row>
    <row r="498" spans="1:57" ht="20">
      <c r="A498" s="72"/>
      <c r="B498" s="72"/>
      <c r="C498" s="72"/>
      <c r="D498" s="72"/>
      <c r="E498" s="71"/>
      <c r="F498" s="72"/>
      <c r="G498" s="72"/>
      <c r="H498" s="72"/>
      <c r="I498" s="72"/>
      <c r="J498" s="72"/>
      <c r="K498" s="72"/>
      <c r="L498" s="72"/>
      <c r="M498" s="72"/>
      <c r="N498" s="72"/>
      <c r="O498" s="72"/>
      <c r="P498" s="72"/>
      <c r="Q498" s="72"/>
      <c r="R498" s="72"/>
      <c r="S498" s="72"/>
      <c r="T498" s="72"/>
      <c r="U498" s="72"/>
      <c r="V498" s="72"/>
      <c r="W498" s="72"/>
      <c r="X498" s="72"/>
      <c r="Y498" s="72"/>
      <c r="Z498" s="72"/>
      <c r="AA498" s="72"/>
      <c r="AB498" s="72"/>
      <c r="AC498" s="72"/>
      <c r="AD498" s="72"/>
      <c r="AE498" s="72"/>
      <c r="AF498" s="72"/>
      <c r="AG498" s="72"/>
      <c r="AH498" s="72"/>
      <c r="AI498" s="72"/>
      <c r="AJ498" s="72"/>
      <c r="AK498" s="72"/>
      <c r="AL498" s="72"/>
      <c r="AM498" s="72"/>
      <c r="AN498" s="72"/>
      <c r="AO498" s="72"/>
      <c r="AP498" s="72"/>
      <c r="AQ498" s="72"/>
      <c r="AR498" s="72"/>
      <c r="AS498" s="72"/>
      <c r="AT498" s="72"/>
      <c r="AU498" s="72"/>
      <c r="AV498" s="72"/>
      <c r="AW498" s="72"/>
      <c r="AX498" s="72"/>
      <c r="AY498" s="72"/>
      <c r="AZ498" s="72"/>
      <c r="BA498" s="72"/>
      <c r="BB498" s="72"/>
      <c r="BC498" s="72"/>
      <c r="BD498" s="72"/>
      <c r="BE498" s="72"/>
    </row>
    <row r="499" spans="1:57" ht="20">
      <c r="A499" s="72"/>
      <c r="B499" s="72"/>
      <c r="C499" s="72"/>
      <c r="D499" s="72"/>
      <c r="E499" s="71"/>
      <c r="F499" s="72"/>
      <c r="G499" s="72"/>
      <c r="H499" s="72"/>
      <c r="I499" s="72"/>
      <c r="J499" s="72"/>
      <c r="K499" s="72"/>
      <c r="L499" s="72"/>
      <c r="M499" s="72"/>
      <c r="N499" s="72"/>
      <c r="O499" s="72"/>
      <c r="P499" s="72"/>
      <c r="Q499" s="72"/>
      <c r="R499" s="72"/>
      <c r="S499" s="72"/>
      <c r="T499" s="72"/>
      <c r="U499" s="72"/>
      <c r="V499" s="72"/>
      <c r="W499" s="72"/>
      <c r="X499" s="72"/>
      <c r="Y499" s="72"/>
      <c r="Z499" s="72"/>
      <c r="AA499" s="72"/>
      <c r="AB499" s="72"/>
      <c r="AC499" s="72"/>
      <c r="AD499" s="72"/>
      <c r="AE499" s="72"/>
      <c r="AF499" s="72"/>
      <c r="AG499" s="72"/>
      <c r="AH499" s="72"/>
      <c r="AI499" s="72"/>
      <c r="AJ499" s="72"/>
      <c r="AK499" s="72"/>
      <c r="AL499" s="72"/>
      <c r="AM499" s="72"/>
      <c r="AN499" s="72"/>
      <c r="AO499" s="72"/>
      <c r="AP499" s="72"/>
      <c r="AQ499" s="72"/>
      <c r="AR499" s="72"/>
      <c r="AS499" s="72"/>
      <c r="AT499" s="72"/>
      <c r="AU499" s="72"/>
      <c r="AV499" s="72"/>
      <c r="AW499" s="72"/>
      <c r="AX499" s="72"/>
      <c r="AY499" s="72"/>
      <c r="AZ499" s="72"/>
      <c r="BA499" s="72"/>
      <c r="BB499" s="72"/>
      <c r="BC499" s="72"/>
      <c r="BD499" s="72"/>
      <c r="BE499" s="72"/>
    </row>
    <row r="500" spans="1:57" ht="20">
      <c r="A500" s="72"/>
      <c r="B500" s="72"/>
      <c r="C500" s="72"/>
      <c r="D500" s="72"/>
      <c r="E500" s="71"/>
      <c r="F500" s="72"/>
      <c r="G500" s="72"/>
      <c r="H500" s="72"/>
      <c r="I500" s="72"/>
      <c r="J500" s="72"/>
      <c r="K500" s="72"/>
      <c r="L500" s="72"/>
      <c r="M500" s="72"/>
      <c r="N500" s="72"/>
      <c r="O500" s="72"/>
      <c r="P500" s="72"/>
      <c r="Q500" s="72"/>
      <c r="R500" s="72"/>
      <c r="S500" s="72"/>
      <c r="T500" s="72"/>
      <c r="U500" s="72"/>
      <c r="V500" s="72"/>
      <c r="W500" s="72"/>
      <c r="X500" s="72"/>
      <c r="Y500" s="72"/>
      <c r="Z500" s="72"/>
      <c r="AA500" s="72"/>
      <c r="AB500" s="72"/>
      <c r="AC500" s="72"/>
      <c r="AD500" s="72"/>
      <c r="AE500" s="72"/>
      <c r="AF500" s="72"/>
      <c r="AG500" s="72"/>
      <c r="AH500" s="72"/>
      <c r="AI500" s="72"/>
      <c r="AJ500" s="72"/>
      <c r="AK500" s="72"/>
      <c r="AL500" s="72"/>
      <c r="AM500" s="72"/>
      <c r="AN500" s="72"/>
      <c r="AO500" s="72"/>
      <c r="AP500" s="72"/>
      <c r="AQ500" s="72"/>
      <c r="AR500" s="72"/>
      <c r="AS500" s="72"/>
      <c r="AT500" s="72"/>
      <c r="AU500" s="72"/>
      <c r="AV500" s="72"/>
      <c r="AW500" s="72"/>
      <c r="AX500" s="72"/>
      <c r="AY500" s="72"/>
      <c r="AZ500" s="72"/>
      <c r="BA500" s="72"/>
      <c r="BB500" s="72"/>
      <c r="BC500" s="72"/>
      <c r="BD500" s="72"/>
      <c r="BE500" s="72"/>
    </row>
    <row r="501" spans="1:57" ht="20">
      <c r="A501" s="72"/>
      <c r="B501" s="72"/>
      <c r="C501" s="72"/>
      <c r="D501" s="72"/>
      <c r="E501" s="71"/>
      <c r="F501" s="72"/>
      <c r="G501" s="72"/>
      <c r="H501" s="72"/>
      <c r="I501" s="72"/>
      <c r="J501" s="72"/>
      <c r="K501" s="72"/>
      <c r="L501" s="72"/>
      <c r="M501" s="72"/>
      <c r="N501" s="72"/>
      <c r="O501" s="72"/>
      <c r="P501" s="72"/>
      <c r="Q501" s="72"/>
      <c r="R501" s="72"/>
      <c r="S501" s="72"/>
      <c r="T501" s="72"/>
      <c r="U501" s="72"/>
      <c r="V501" s="72"/>
      <c r="W501" s="72"/>
      <c r="X501" s="72"/>
      <c r="Y501" s="72"/>
      <c r="Z501" s="72"/>
      <c r="AA501" s="72"/>
      <c r="AB501" s="72"/>
      <c r="AC501" s="72"/>
      <c r="AD501" s="72"/>
      <c r="AE501" s="72"/>
      <c r="AF501" s="72"/>
      <c r="AG501" s="72"/>
      <c r="AH501" s="72"/>
      <c r="AI501" s="72"/>
      <c r="AJ501" s="72"/>
      <c r="AK501" s="72"/>
      <c r="AL501" s="72"/>
      <c r="AM501" s="72"/>
      <c r="AN501" s="72"/>
      <c r="AO501" s="72"/>
      <c r="AP501" s="72"/>
      <c r="AQ501" s="72"/>
      <c r="AR501" s="72"/>
      <c r="AS501" s="72"/>
      <c r="AT501" s="72"/>
      <c r="AU501" s="72"/>
      <c r="AV501" s="72"/>
      <c r="AW501" s="72"/>
      <c r="AX501" s="72"/>
      <c r="AY501" s="72"/>
      <c r="AZ501" s="72"/>
      <c r="BA501" s="72"/>
      <c r="BB501" s="72"/>
      <c r="BC501" s="72"/>
      <c r="BD501" s="72"/>
      <c r="BE501" s="72"/>
    </row>
    <row r="502" spans="1:57" ht="20">
      <c r="A502" s="72"/>
      <c r="B502" s="72"/>
      <c r="C502" s="72"/>
      <c r="D502" s="72"/>
      <c r="E502" s="71"/>
      <c r="F502" s="72"/>
      <c r="G502" s="72"/>
      <c r="H502" s="72"/>
      <c r="I502" s="72"/>
      <c r="J502" s="72"/>
      <c r="K502" s="72"/>
      <c r="L502" s="72"/>
      <c r="M502" s="72"/>
      <c r="N502" s="72"/>
      <c r="O502" s="72"/>
      <c r="P502" s="72"/>
      <c r="Q502" s="72"/>
      <c r="R502" s="72"/>
      <c r="S502" s="72"/>
      <c r="T502" s="72"/>
      <c r="U502" s="72"/>
      <c r="V502" s="72"/>
      <c r="W502" s="72"/>
      <c r="X502" s="72"/>
      <c r="Y502" s="72"/>
      <c r="Z502" s="72"/>
      <c r="AA502" s="72"/>
      <c r="AB502" s="72"/>
      <c r="AC502" s="72"/>
      <c r="AD502" s="72"/>
      <c r="AE502" s="72"/>
      <c r="AF502" s="72"/>
      <c r="AG502" s="72"/>
      <c r="AH502" s="72"/>
      <c r="AI502" s="72"/>
      <c r="AJ502" s="72"/>
      <c r="AK502" s="72"/>
      <c r="AL502" s="72"/>
      <c r="AM502" s="72"/>
      <c r="AN502" s="72"/>
      <c r="AO502" s="72"/>
      <c r="AP502" s="72"/>
      <c r="AQ502" s="72"/>
      <c r="AR502" s="72"/>
      <c r="AS502" s="72"/>
      <c r="AT502" s="72"/>
      <c r="AU502" s="72"/>
      <c r="AV502" s="72"/>
      <c r="AW502" s="72"/>
      <c r="AX502" s="72"/>
      <c r="AY502" s="72"/>
      <c r="AZ502" s="72"/>
      <c r="BA502" s="72"/>
      <c r="BB502" s="72"/>
      <c r="BC502" s="72"/>
      <c r="BD502" s="72"/>
      <c r="BE502" s="72"/>
    </row>
    <row r="503" spans="1:57" ht="20">
      <c r="A503" s="72"/>
      <c r="B503" s="72"/>
      <c r="C503" s="72"/>
      <c r="D503" s="72"/>
      <c r="E503" s="71"/>
      <c r="F503" s="72"/>
      <c r="G503" s="72"/>
      <c r="H503" s="72"/>
      <c r="I503" s="72"/>
      <c r="J503" s="72"/>
      <c r="K503" s="72"/>
      <c r="L503" s="72"/>
      <c r="M503" s="72"/>
      <c r="N503" s="72"/>
      <c r="O503" s="72"/>
      <c r="P503" s="72"/>
      <c r="Q503" s="72"/>
      <c r="R503" s="72"/>
      <c r="S503" s="72"/>
      <c r="T503" s="72"/>
      <c r="U503" s="72"/>
      <c r="V503" s="72"/>
      <c r="W503" s="72"/>
      <c r="X503" s="72"/>
      <c r="Y503" s="72"/>
      <c r="Z503" s="72"/>
      <c r="AA503" s="72"/>
      <c r="AB503" s="72"/>
      <c r="AC503" s="72"/>
      <c r="AD503" s="72"/>
      <c r="AE503" s="72"/>
      <c r="AF503" s="72"/>
      <c r="AG503" s="72"/>
      <c r="AH503" s="72"/>
      <c r="AI503" s="72"/>
      <c r="AJ503" s="72"/>
      <c r="AK503" s="72"/>
      <c r="AL503" s="72"/>
      <c r="AM503" s="72"/>
      <c r="AN503" s="72"/>
      <c r="AO503" s="72"/>
      <c r="AP503" s="72"/>
      <c r="AQ503" s="72"/>
      <c r="AR503" s="72"/>
      <c r="AS503" s="72"/>
      <c r="AT503" s="72"/>
      <c r="AU503" s="72"/>
      <c r="AV503" s="72"/>
      <c r="AW503" s="72"/>
      <c r="AX503" s="72"/>
      <c r="AY503" s="72"/>
      <c r="AZ503" s="72"/>
      <c r="BA503" s="72"/>
      <c r="BB503" s="72"/>
      <c r="BC503" s="72"/>
      <c r="BD503" s="72"/>
      <c r="BE503" s="72"/>
    </row>
    <row r="504" spans="1:57" ht="20">
      <c r="A504" s="72"/>
      <c r="B504" s="72"/>
      <c r="C504" s="72"/>
      <c r="D504" s="72"/>
      <c r="E504" s="71"/>
      <c r="F504" s="72"/>
      <c r="G504" s="72"/>
      <c r="H504" s="72"/>
      <c r="I504" s="72"/>
      <c r="J504" s="72"/>
      <c r="K504" s="72"/>
      <c r="L504" s="72"/>
      <c r="M504" s="72"/>
      <c r="N504" s="72"/>
      <c r="O504" s="72"/>
      <c r="P504" s="72"/>
      <c r="Q504" s="72"/>
      <c r="R504" s="72"/>
      <c r="S504" s="72"/>
      <c r="T504" s="72"/>
      <c r="U504" s="72"/>
      <c r="V504" s="72"/>
      <c r="W504" s="72"/>
      <c r="X504" s="72"/>
      <c r="Y504" s="72"/>
      <c r="Z504" s="72"/>
      <c r="AA504" s="72"/>
      <c r="AB504" s="72"/>
      <c r="AC504" s="72"/>
      <c r="AD504" s="72"/>
      <c r="AE504" s="72"/>
      <c r="AF504" s="72"/>
      <c r="AG504" s="72"/>
      <c r="AH504" s="72"/>
      <c r="AI504" s="72"/>
      <c r="AJ504" s="72"/>
      <c r="AK504" s="72"/>
      <c r="AL504" s="72"/>
      <c r="AM504" s="72"/>
      <c r="AN504" s="72"/>
      <c r="AO504" s="72"/>
      <c r="AP504" s="72"/>
      <c r="AQ504" s="72"/>
      <c r="AR504" s="72"/>
      <c r="AS504" s="72"/>
      <c r="AT504" s="72"/>
      <c r="AU504" s="72"/>
      <c r="AV504" s="72"/>
      <c r="AW504" s="72"/>
      <c r="AX504" s="72"/>
      <c r="AY504" s="72"/>
      <c r="AZ504" s="72"/>
      <c r="BA504" s="72"/>
      <c r="BB504" s="72"/>
      <c r="BC504" s="72"/>
      <c r="BD504" s="72"/>
      <c r="BE504" s="72"/>
    </row>
    <row r="505" spans="1:57" ht="20">
      <c r="A505" s="72"/>
      <c r="B505" s="72"/>
      <c r="C505" s="72"/>
      <c r="D505" s="72"/>
      <c r="E505" s="71"/>
      <c r="F505" s="72"/>
      <c r="G505" s="72"/>
      <c r="H505" s="72"/>
      <c r="I505" s="72"/>
      <c r="J505" s="72"/>
      <c r="K505" s="72"/>
      <c r="L505" s="72"/>
      <c r="M505" s="72"/>
      <c r="N505" s="72"/>
      <c r="O505" s="72"/>
      <c r="P505" s="72"/>
      <c r="Q505" s="72"/>
      <c r="R505" s="72"/>
      <c r="S505" s="72"/>
      <c r="T505" s="72"/>
      <c r="U505" s="72"/>
      <c r="V505" s="72"/>
      <c r="W505" s="72"/>
      <c r="X505" s="72"/>
      <c r="Y505" s="72"/>
      <c r="Z505" s="72"/>
      <c r="AA505" s="72"/>
      <c r="AB505" s="72"/>
      <c r="AC505" s="72"/>
      <c r="AD505" s="72"/>
      <c r="AE505" s="72"/>
      <c r="AF505" s="72"/>
      <c r="AG505" s="72"/>
      <c r="AH505" s="72"/>
      <c r="AI505" s="72"/>
      <c r="AJ505" s="72"/>
      <c r="AK505" s="72"/>
      <c r="AL505" s="72"/>
      <c r="AM505" s="72"/>
      <c r="AN505" s="72"/>
      <c r="AO505" s="72"/>
      <c r="AP505" s="72"/>
      <c r="AQ505" s="72"/>
      <c r="AR505" s="72"/>
      <c r="AS505" s="72"/>
      <c r="AT505" s="72"/>
      <c r="AU505" s="72"/>
      <c r="AV505" s="72"/>
      <c r="AW505" s="72"/>
      <c r="AX505" s="72"/>
      <c r="AY505" s="72"/>
      <c r="AZ505" s="72"/>
      <c r="BA505" s="72"/>
      <c r="BB505" s="72"/>
      <c r="BC505" s="72"/>
      <c r="BD505" s="72"/>
      <c r="BE505" s="72"/>
    </row>
    <row r="506" spans="1:57" ht="20">
      <c r="A506" s="72"/>
      <c r="B506" s="72"/>
      <c r="C506" s="72"/>
      <c r="D506" s="72"/>
      <c r="E506" s="71"/>
      <c r="F506" s="72"/>
      <c r="G506" s="72"/>
      <c r="H506" s="72"/>
      <c r="I506" s="72"/>
      <c r="J506" s="72"/>
      <c r="K506" s="72"/>
      <c r="L506" s="72"/>
      <c r="M506" s="72"/>
      <c r="N506" s="72"/>
      <c r="O506" s="72"/>
      <c r="P506" s="72"/>
      <c r="Q506" s="72"/>
      <c r="R506" s="72"/>
      <c r="S506" s="72"/>
      <c r="T506" s="72"/>
      <c r="U506" s="72"/>
      <c r="V506" s="72"/>
      <c r="W506" s="72"/>
      <c r="X506" s="72"/>
      <c r="Y506" s="72"/>
      <c r="Z506" s="72"/>
      <c r="AA506" s="72"/>
      <c r="AB506" s="72"/>
      <c r="AC506" s="72"/>
      <c r="AD506" s="72"/>
      <c r="AE506" s="72"/>
      <c r="AF506" s="72"/>
      <c r="AG506" s="72"/>
      <c r="AH506" s="72"/>
      <c r="AI506" s="72"/>
      <c r="AJ506" s="72"/>
      <c r="AK506" s="72"/>
      <c r="AL506" s="72"/>
      <c r="AM506" s="72"/>
      <c r="AN506" s="72"/>
      <c r="AO506" s="72"/>
      <c r="AP506" s="72"/>
      <c r="AQ506" s="72"/>
      <c r="AR506" s="72"/>
      <c r="AS506" s="72"/>
      <c r="AT506" s="72"/>
      <c r="AU506" s="72"/>
      <c r="AV506" s="72"/>
      <c r="AW506" s="72"/>
      <c r="AX506" s="72"/>
      <c r="AY506" s="72"/>
      <c r="AZ506" s="72"/>
      <c r="BA506" s="72"/>
      <c r="BB506" s="72"/>
      <c r="BC506" s="72"/>
      <c r="BD506" s="72"/>
      <c r="BE506" s="72"/>
    </row>
    <row r="507" spans="1:57" ht="20">
      <c r="A507" s="72"/>
      <c r="B507" s="72"/>
      <c r="C507" s="72"/>
      <c r="D507" s="72"/>
      <c r="E507" s="71"/>
      <c r="F507" s="72"/>
      <c r="G507" s="72"/>
      <c r="H507" s="72"/>
      <c r="I507" s="72"/>
      <c r="J507" s="72"/>
      <c r="K507" s="72"/>
      <c r="L507" s="72"/>
      <c r="M507" s="72"/>
      <c r="N507" s="72"/>
      <c r="O507" s="72"/>
      <c r="P507" s="72"/>
      <c r="Q507" s="72"/>
      <c r="R507" s="72"/>
      <c r="S507" s="72"/>
      <c r="T507" s="72"/>
      <c r="U507" s="72"/>
      <c r="V507" s="72"/>
      <c r="W507" s="72"/>
      <c r="X507" s="72"/>
      <c r="Y507" s="72"/>
      <c r="Z507" s="72"/>
      <c r="AA507" s="72"/>
      <c r="AB507" s="72"/>
      <c r="AC507" s="72"/>
      <c r="AD507" s="72"/>
      <c r="AE507" s="72"/>
      <c r="AF507" s="72"/>
      <c r="AG507" s="72"/>
      <c r="AH507" s="72"/>
      <c r="AI507" s="72"/>
      <c r="AJ507" s="72"/>
      <c r="AK507" s="72"/>
      <c r="AL507" s="72"/>
      <c r="AM507" s="72"/>
      <c r="AN507" s="72"/>
      <c r="AO507" s="72"/>
      <c r="AP507" s="72"/>
      <c r="AQ507" s="72"/>
      <c r="AR507" s="72"/>
      <c r="AS507" s="72"/>
      <c r="AT507" s="72"/>
      <c r="AU507" s="72"/>
      <c r="AV507" s="72"/>
      <c r="AW507" s="72"/>
      <c r="AX507" s="72"/>
      <c r="AY507" s="72"/>
      <c r="AZ507" s="72"/>
      <c r="BA507" s="72"/>
      <c r="BB507" s="72"/>
      <c r="BC507" s="72"/>
      <c r="BD507" s="72"/>
      <c r="BE507" s="72"/>
    </row>
    <row r="508" spans="1:57" ht="20">
      <c r="A508" s="72"/>
      <c r="B508" s="72"/>
      <c r="C508" s="72"/>
      <c r="D508" s="72"/>
      <c r="E508" s="71"/>
      <c r="F508" s="72"/>
      <c r="G508" s="72"/>
      <c r="H508" s="72"/>
      <c r="I508" s="72"/>
      <c r="J508" s="72"/>
      <c r="K508" s="72"/>
      <c r="L508" s="72"/>
      <c r="M508" s="72"/>
      <c r="N508" s="72"/>
      <c r="O508" s="72"/>
      <c r="P508" s="72"/>
      <c r="Q508" s="72"/>
      <c r="R508" s="72"/>
      <c r="S508" s="72"/>
      <c r="T508" s="72"/>
      <c r="U508" s="72"/>
      <c r="V508" s="72"/>
      <c r="W508" s="72"/>
      <c r="X508" s="72"/>
      <c r="Y508" s="72"/>
      <c r="Z508" s="72"/>
      <c r="AA508" s="72"/>
      <c r="AB508" s="72"/>
      <c r="AC508" s="72"/>
      <c r="AD508" s="72"/>
      <c r="AE508" s="72"/>
      <c r="AF508" s="72"/>
      <c r="AG508" s="72"/>
      <c r="AH508" s="72"/>
      <c r="AI508" s="72"/>
      <c r="AJ508" s="72"/>
      <c r="AK508" s="72"/>
      <c r="AL508" s="72"/>
      <c r="AM508" s="72"/>
      <c r="AN508" s="72"/>
      <c r="AO508" s="72"/>
      <c r="AP508" s="72"/>
      <c r="AQ508" s="72"/>
      <c r="AR508" s="72"/>
      <c r="AS508" s="72"/>
      <c r="AT508" s="72"/>
      <c r="AU508" s="72"/>
      <c r="AV508" s="72"/>
      <c r="AW508" s="72"/>
      <c r="AX508" s="72"/>
      <c r="AY508" s="72"/>
      <c r="AZ508" s="72"/>
      <c r="BA508" s="72"/>
      <c r="BB508" s="72"/>
      <c r="BC508" s="72"/>
      <c r="BD508" s="72"/>
      <c r="BE508" s="72"/>
    </row>
    <row r="509" spans="1:57" ht="20">
      <c r="A509" s="72"/>
      <c r="B509" s="72"/>
      <c r="C509" s="72"/>
      <c r="D509" s="72"/>
      <c r="E509" s="71"/>
      <c r="F509" s="72"/>
      <c r="G509" s="72"/>
      <c r="H509" s="72"/>
      <c r="I509" s="72"/>
      <c r="J509" s="72"/>
      <c r="K509" s="72"/>
      <c r="L509" s="72"/>
      <c r="M509" s="72"/>
      <c r="N509" s="72"/>
      <c r="O509" s="72"/>
      <c r="P509" s="72"/>
      <c r="Q509" s="72"/>
      <c r="R509" s="72"/>
      <c r="S509" s="72"/>
      <c r="T509" s="72"/>
      <c r="U509" s="72"/>
      <c r="V509" s="72"/>
      <c r="W509" s="72"/>
      <c r="X509" s="72"/>
      <c r="Y509" s="72"/>
      <c r="Z509" s="72"/>
      <c r="AA509" s="72"/>
      <c r="AB509" s="72"/>
      <c r="AC509" s="72"/>
      <c r="AD509" s="72"/>
      <c r="AE509" s="72"/>
      <c r="AF509" s="72"/>
      <c r="AG509" s="72"/>
      <c r="AH509" s="72"/>
      <c r="AI509" s="72"/>
      <c r="AJ509" s="72"/>
      <c r="AK509" s="72"/>
      <c r="AL509" s="72"/>
      <c r="AM509" s="72"/>
      <c r="AN509" s="72"/>
      <c r="AO509" s="72"/>
      <c r="AP509" s="72"/>
      <c r="AQ509" s="72"/>
      <c r="AR509" s="72"/>
      <c r="AS509" s="72"/>
      <c r="AT509" s="72"/>
      <c r="AU509" s="72"/>
      <c r="AV509" s="72"/>
      <c r="AW509" s="72"/>
      <c r="AX509" s="72"/>
      <c r="AY509" s="72"/>
      <c r="AZ509" s="72"/>
      <c r="BA509" s="72"/>
      <c r="BB509" s="72"/>
      <c r="BC509" s="72"/>
      <c r="BD509" s="72"/>
      <c r="BE509" s="72"/>
    </row>
    <row r="510" spans="1:57" ht="20">
      <c r="A510" s="72"/>
      <c r="B510" s="72"/>
      <c r="C510" s="72"/>
      <c r="D510" s="72"/>
      <c r="E510" s="71"/>
      <c r="F510" s="72"/>
      <c r="G510" s="72"/>
      <c r="H510" s="72"/>
      <c r="I510" s="72"/>
      <c r="J510" s="72"/>
      <c r="K510" s="72"/>
      <c r="L510" s="72"/>
      <c r="M510" s="72"/>
      <c r="N510" s="72"/>
      <c r="O510" s="72"/>
      <c r="P510" s="72"/>
      <c r="Q510" s="72"/>
      <c r="R510" s="72"/>
      <c r="S510" s="72"/>
      <c r="T510" s="72"/>
      <c r="U510" s="72"/>
      <c r="V510" s="72"/>
      <c r="W510" s="72"/>
      <c r="X510" s="72"/>
      <c r="Y510" s="72"/>
      <c r="Z510" s="72"/>
      <c r="AA510" s="72"/>
      <c r="AB510" s="72"/>
      <c r="AC510" s="72"/>
      <c r="AD510" s="72"/>
      <c r="AE510" s="72"/>
      <c r="AF510" s="72"/>
      <c r="AG510" s="72"/>
      <c r="AH510" s="72"/>
      <c r="AI510" s="72"/>
      <c r="AJ510" s="72"/>
      <c r="AK510" s="72"/>
      <c r="AL510" s="72"/>
      <c r="AM510" s="72"/>
      <c r="AN510" s="72"/>
      <c r="AO510" s="72"/>
      <c r="AP510" s="72"/>
      <c r="AQ510" s="72"/>
      <c r="AR510" s="72"/>
      <c r="AS510" s="72"/>
      <c r="AT510" s="72"/>
      <c r="AU510" s="72"/>
      <c r="AV510" s="72"/>
      <c r="AW510" s="72"/>
      <c r="AX510" s="72"/>
      <c r="AY510" s="72"/>
      <c r="AZ510" s="72"/>
      <c r="BA510" s="72"/>
      <c r="BB510" s="72"/>
      <c r="BC510" s="72"/>
      <c r="BD510" s="72"/>
      <c r="BE510" s="72"/>
    </row>
    <row r="511" spans="1:57" ht="20">
      <c r="A511" s="72"/>
      <c r="B511" s="72"/>
      <c r="C511" s="72"/>
      <c r="D511" s="72"/>
      <c r="E511" s="71"/>
      <c r="F511" s="72"/>
      <c r="G511" s="72"/>
      <c r="H511" s="72"/>
      <c r="I511" s="72"/>
      <c r="J511" s="72"/>
      <c r="K511" s="72"/>
      <c r="L511" s="72"/>
      <c r="M511" s="72"/>
      <c r="N511" s="72"/>
      <c r="O511" s="72"/>
      <c r="P511" s="72"/>
      <c r="Q511" s="72"/>
      <c r="R511" s="72"/>
      <c r="S511" s="72"/>
      <c r="T511" s="72"/>
      <c r="U511" s="72"/>
      <c r="V511" s="72"/>
      <c r="W511" s="72"/>
      <c r="X511" s="72"/>
      <c r="Y511" s="72"/>
      <c r="Z511" s="72"/>
      <c r="AA511" s="72"/>
      <c r="AB511" s="72"/>
      <c r="AC511" s="72"/>
      <c r="AD511" s="72"/>
      <c r="AE511" s="72"/>
      <c r="AF511" s="72"/>
      <c r="AG511" s="72"/>
      <c r="AH511" s="72"/>
      <c r="AI511" s="72"/>
      <c r="AJ511" s="72"/>
      <c r="AK511" s="72"/>
      <c r="AL511" s="72"/>
      <c r="AM511" s="72"/>
      <c r="AN511" s="72"/>
      <c r="AO511" s="72"/>
      <c r="AP511" s="72"/>
      <c r="AQ511" s="72"/>
      <c r="AR511" s="72"/>
      <c r="AS511" s="72"/>
      <c r="AT511" s="72"/>
      <c r="AU511" s="72"/>
      <c r="AV511" s="72"/>
      <c r="AW511" s="72"/>
      <c r="AX511" s="72"/>
      <c r="AY511" s="72"/>
      <c r="AZ511" s="72"/>
      <c r="BA511" s="72"/>
      <c r="BB511" s="72"/>
      <c r="BC511" s="72"/>
      <c r="BD511" s="72"/>
      <c r="BE511" s="72"/>
    </row>
    <row r="512" spans="1:57" ht="20">
      <c r="A512" s="72"/>
      <c r="B512" s="72"/>
      <c r="C512" s="72"/>
      <c r="D512" s="72"/>
      <c r="E512" s="71"/>
      <c r="F512" s="72"/>
      <c r="G512" s="72"/>
      <c r="H512" s="72"/>
      <c r="I512" s="72"/>
      <c r="J512" s="72"/>
      <c r="K512" s="72"/>
      <c r="L512" s="72"/>
      <c r="M512" s="72"/>
      <c r="N512" s="72"/>
      <c r="O512" s="72"/>
      <c r="P512" s="72"/>
      <c r="Q512" s="72"/>
      <c r="R512" s="72"/>
      <c r="S512" s="72"/>
      <c r="T512" s="72"/>
      <c r="U512" s="72"/>
      <c r="V512" s="72"/>
      <c r="W512" s="72"/>
      <c r="X512" s="72"/>
      <c r="Y512" s="72"/>
      <c r="Z512" s="72"/>
      <c r="AA512" s="72"/>
      <c r="AB512" s="72"/>
      <c r="AC512" s="72"/>
      <c r="AD512" s="72"/>
      <c r="AE512" s="72"/>
      <c r="AF512" s="72"/>
      <c r="AG512" s="72"/>
      <c r="AH512" s="72"/>
      <c r="AI512" s="72"/>
      <c r="AJ512" s="72"/>
      <c r="AK512" s="72"/>
      <c r="AL512" s="72"/>
      <c r="AM512" s="72"/>
      <c r="AN512" s="72"/>
      <c r="AO512" s="72"/>
      <c r="AP512" s="72"/>
      <c r="AQ512" s="72"/>
      <c r="AR512" s="72"/>
      <c r="AS512" s="72"/>
      <c r="AT512" s="72"/>
      <c r="AU512" s="72"/>
      <c r="AV512" s="72"/>
      <c r="AW512" s="72"/>
      <c r="AX512" s="72"/>
      <c r="AY512" s="72"/>
      <c r="AZ512" s="72"/>
      <c r="BA512" s="72"/>
      <c r="BB512" s="72"/>
      <c r="BC512" s="72"/>
      <c r="BD512" s="72"/>
      <c r="BE512" s="72"/>
    </row>
    <row r="513" spans="1:57" ht="20">
      <c r="A513" s="72"/>
      <c r="B513" s="72"/>
      <c r="C513" s="72"/>
      <c r="D513" s="72"/>
      <c r="E513" s="71"/>
      <c r="F513" s="72"/>
      <c r="G513" s="72"/>
      <c r="H513" s="72"/>
      <c r="I513" s="72"/>
      <c r="J513" s="72"/>
      <c r="K513" s="72"/>
      <c r="L513" s="72"/>
      <c r="M513" s="72"/>
      <c r="N513" s="72"/>
      <c r="O513" s="72"/>
      <c r="P513" s="72"/>
      <c r="Q513" s="72"/>
      <c r="R513" s="72"/>
      <c r="S513" s="72"/>
      <c r="T513" s="72"/>
      <c r="U513" s="72"/>
      <c r="V513" s="72"/>
      <c r="W513" s="72"/>
      <c r="X513" s="72"/>
      <c r="Y513" s="72"/>
      <c r="Z513" s="72"/>
      <c r="AA513" s="72"/>
      <c r="AB513" s="72"/>
      <c r="AC513" s="72"/>
      <c r="AD513" s="72"/>
      <c r="AE513" s="72"/>
      <c r="AF513" s="72"/>
      <c r="AG513" s="72"/>
      <c r="AH513" s="72"/>
      <c r="AI513" s="72"/>
      <c r="AJ513" s="72"/>
      <c r="AK513" s="72"/>
      <c r="AL513" s="72"/>
      <c r="AM513" s="72"/>
      <c r="AN513" s="72"/>
      <c r="AO513" s="72"/>
      <c r="AP513" s="72"/>
      <c r="AQ513" s="72"/>
      <c r="AR513" s="72"/>
      <c r="AS513" s="72"/>
      <c r="AT513" s="72"/>
      <c r="AU513" s="72"/>
      <c r="AV513" s="72"/>
      <c r="AW513" s="72"/>
      <c r="AX513" s="72"/>
      <c r="AY513" s="72"/>
      <c r="AZ513" s="72"/>
      <c r="BA513" s="72"/>
      <c r="BB513" s="72"/>
      <c r="BC513" s="72"/>
      <c r="BD513" s="72"/>
      <c r="BE513" s="72"/>
    </row>
    <row r="514" spans="1:57" ht="20">
      <c r="A514" s="72"/>
      <c r="B514" s="72"/>
      <c r="C514" s="72"/>
      <c r="D514" s="72"/>
      <c r="E514" s="71"/>
      <c r="F514" s="72"/>
      <c r="G514" s="72"/>
      <c r="H514" s="72"/>
      <c r="I514" s="72"/>
      <c r="J514" s="72"/>
      <c r="K514" s="72"/>
      <c r="L514" s="72"/>
      <c r="M514" s="72"/>
      <c r="N514" s="72"/>
      <c r="O514" s="72"/>
      <c r="P514" s="72"/>
      <c r="Q514" s="72"/>
      <c r="R514" s="72"/>
      <c r="S514" s="72"/>
      <c r="T514" s="72"/>
      <c r="U514" s="72"/>
      <c r="V514" s="72"/>
      <c r="W514" s="72"/>
      <c r="X514" s="72"/>
      <c r="Y514" s="72"/>
      <c r="Z514" s="72"/>
      <c r="AA514" s="72"/>
      <c r="AB514" s="72"/>
      <c r="AC514" s="72"/>
      <c r="AD514" s="72"/>
      <c r="AE514" s="72"/>
      <c r="AF514" s="72"/>
      <c r="AG514" s="72"/>
      <c r="AH514" s="72"/>
      <c r="AI514" s="72"/>
      <c r="AJ514" s="72"/>
      <c r="AK514" s="72"/>
      <c r="AL514" s="72"/>
      <c r="AM514" s="72"/>
      <c r="AN514" s="72"/>
      <c r="AO514" s="72"/>
      <c r="AP514" s="72"/>
      <c r="AQ514" s="72"/>
      <c r="AR514" s="72"/>
      <c r="AS514" s="72"/>
      <c r="AT514" s="72"/>
      <c r="AU514" s="72"/>
      <c r="AV514" s="72"/>
      <c r="AW514" s="72"/>
      <c r="AX514" s="72"/>
      <c r="AY514" s="72"/>
      <c r="AZ514" s="72"/>
      <c r="BA514" s="72"/>
      <c r="BB514" s="72"/>
      <c r="BC514" s="72"/>
      <c r="BD514" s="72"/>
      <c r="BE514" s="72"/>
    </row>
    <row r="515" spans="1:57" ht="20">
      <c r="A515" s="72"/>
      <c r="B515" s="72"/>
      <c r="C515" s="72"/>
      <c r="D515" s="72"/>
      <c r="E515" s="71"/>
      <c r="F515" s="72"/>
      <c r="G515" s="72"/>
      <c r="H515" s="72"/>
      <c r="I515" s="72"/>
      <c r="J515" s="72"/>
      <c r="K515" s="72"/>
      <c r="L515" s="72"/>
      <c r="M515" s="72"/>
      <c r="N515" s="72"/>
      <c r="O515" s="72"/>
      <c r="P515" s="72"/>
      <c r="Q515" s="72"/>
      <c r="R515" s="72"/>
      <c r="S515" s="72"/>
      <c r="T515" s="72"/>
      <c r="U515" s="72"/>
      <c r="V515" s="72"/>
      <c r="W515" s="72"/>
      <c r="X515" s="72"/>
      <c r="Y515" s="72"/>
      <c r="Z515" s="72"/>
      <c r="AA515" s="72"/>
      <c r="AB515" s="72"/>
      <c r="AC515" s="72"/>
      <c r="AD515" s="72"/>
      <c r="AE515" s="72"/>
      <c r="AF515" s="72"/>
      <c r="AG515" s="72"/>
      <c r="AH515" s="72"/>
      <c r="AI515" s="72"/>
      <c r="AJ515" s="72"/>
      <c r="AK515" s="72"/>
      <c r="AL515" s="72"/>
      <c r="AM515" s="72"/>
      <c r="AN515" s="72"/>
      <c r="AO515" s="72"/>
      <c r="AP515" s="72"/>
      <c r="AQ515" s="72"/>
      <c r="AR515" s="72"/>
      <c r="AS515" s="72"/>
      <c r="AT515" s="72"/>
      <c r="AU515" s="72"/>
      <c r="AV515" s="72"/>
      <c r="AW515" s="72"/>
      <c r="AX515" s="72"/>
      <c r="AY515" s="72"/>
      <c r="AZ515" s="72"/>
      <c r="BA515" s="72"/>
      <c r="BB515" s="72"/>
      <c r="BC515" s="72"/>
      <c r="BD515" s="72"/>
      <c r="BE515" s="72"/>
    </row>
    <row r="516" spans="1:57" ht="20">
      <c r="A516" s="72"/>
      <c r="B516" s="72"/>
      <c r="C516" s="72"/>
      <c r="D516" s="72"/>
      <c r="E516" s="71"/>
      <c r="F516" s="72"/>
      <c r="G516" s="72"/>
      <c r="H516" s="72"/>
      <c r="I516" s="72"/>
      <c r="J516" s="72"/>
      <c r="K516" s="72"/>
      <c r="L516" s="72"/>
      <c r="M516" s="72"/>
      <c r="N516" s="72"/>
      <c r="O516" s="72"/>
      <c r="P516" s="72"/>
      <c r="Q516" s="72"/>
      <c r="R516" s="72"/>
      <c r="S516" s="72"/>
      <c r="T516" s="72"/>
      <c r="U516" s="72"/>
      <c r="V516" s="72"/>
      <c r="W516" s="72"/>
      <c r="X516" s="72"/>
      <c r="Y516" s="72"/>
      <c r="Z516" s="72"/>
      <c r="AA516" s="72"/>
      <c r="AB516" s="72"/>
      <c r="AC516" s="72"/>
      <c r="AD516" s="72"/>
      <c r="AE516" s="72"/>
      <c r="AF516" s="72"/>
      <c r="AG516" s="72"/>
      <c r="AH516" s="72"/>
      <c r="AI516" s="72"/>
      <c r="AJ516" s="72"/>
      <c r="AK516" s="72"/>
      <c r="AL516" s="72"/>
      <c r="AM516" s="72"/>
      <c r="AN516" s="72"/>
      <c r="AO516" s="72"/>
      <c r="AP516" s="72"/>
      <c r="AQ516" s="72"/>
      <c r="AR516" s="72"/>
      <c r="AS516" s="72"/>
      <c r="AT516" s="72"/>
      <c r="AU516" s="72"/>
      <c r="AV516" s="72"/>
      <c r="AW516" s="72"/>
      <c r="AX516" s="72"/>
      <c r="AY516" s="72"/>
      <c r="AZ516" s="72"/>
      <c r="BA516" s="72"/>
      <c r="BB516" s="72"/>
      <c r="BC516" s="72"/>
      <c r="BD516" s="72"/>
      <c r="BE516" s="72"/>
    </row>
    <row r="517" spans="1:57" ht="20">
      <c r="A517" s="72"/>
      <c r="B517" s="72"/>
      <c r="C517" s="72"/>
      <c r="D517" s="72"/>
      <c r="E517" s="71"/>
      <c r="F517" s="72"/>
      <c r="G517" s="72"/>
      <c r="H517" s="72"/>
      <c r="I517" s="72"/>
      <c r="J517" s="72"/>
      <c r="K517" s="72"/>
      <c r="L517" s="72"/>
      <c r="M517" s="72"/>
      <c r="N517" s="72"/>
      <c r="O517" s="72"/>
      <c r="P517" s="72"/>
      <c r="Q517" s="72"/>
      <c r="R517" s="72"/>
      <c r="S517" s="72"/>
      <c r="T517" s="72"/>
      <c r="U517" s="72"/>
      <c r="V517" s="72"/>
      <c r="W517" s="72"/>
      <c r="X517" s="72"/>
      <c r="Y517" s="72"/>
      <c r="Z517" s="72"/>
      <c r="AA517" s="72"/>
      <c r="AB517" s="72"/>
      <c r="AC517" s="72"/>
      <c r="AD517" s="72"/>
      <c r="AE517" s="72"/>
      <c r="AF517" s="72"/>
      <c r="AG517" s="72"/>
      <c r="AH517" s="72"/>
      <c r="AI517" s="72"/>
      <c r="AJ517" s="72"/>
      <c r="AK517" s="72"/>
      <c r="AL517" s="72"/>
      <c r="AM517" s="72"/>
      <c r="AN517" s="72"/>
      <c r="AO517" s="72"/>
      <c r="AP517" s="72"/>
      <c r="AQ517" s="72"/>
      <c r="AR517" s="72"/>
      <c r="AS517" s="72"/>
      <c r="AT517" s="72"/>
      <c r="AU517" s="72"/>
      <c r="AV517" s="72"/>
      <c r="AW517" s="72"/>
      <c r="AX517" s="72"/>
      <c r="AY517" s="72"/>
      <c r="AZ517" s="72"/>
      <c r="BA517" s="72"/>
      <c r="BB517" s="72"/>
      <c r="BC517" s="72"/>
      <c r="BD517" s="72"/>
      <c r="BE517" s="72"/>
    </row>
    <row r="518" spans="1:57" ht="20">
      <c r="A518" s="72"/>
      <c r="B518" s="72"/>
      <c r="C518" s="72"/>
      <c r="D518" s="72"/>
      <c r="E518" s="71"/>
      <c r="F518" s="72"/>
      <c r="G518" s="72"/>
      <c r="H518" s="72"/>
      <c r="I518" s="72"/>
      <c r="J518" s="72"/>
      <c r="K518" s="72"/>
      <c r="L518" s="72"/>
      <c r="M518" s="72"/>
      <c r="N518" s="72"/>
      <c r="O518" s="72"/>
      <c r="P518" s="72"/>
      <c r="Q518" s="72"/>
      <c r="R518" s="72"/>
      <c r="S518" s="72"/>
      <c r="T518" s="72"/>
      <c r="U518" s="72"/>
      <c r="V518" s="72"/>
      <c r="W518" s="72"/>
      <c r="X518" s="72"/>
      <c r="Y518" s="72"/>
      <c r="Z518" s="72"/>
      <c r="AA518" s="72"/>
      <c r="AB518" s="72"/>
      <c r="AC518" s="72"/>
      <c r="AD518" s="72"/>
      <c r="AE518" s="72"/>
      <c r="AF518" s="72"/>
      <c r="AG518" s="72"/>
      <c r="AH518" s="72"/>
      <c r="AI518" s="72"/>
      <c r="AJ518" s="72"/>
      <c r="AK518" s="72"/>
      <c r="AL518" s="72"/>
      <c r="AM518" s="72"/>
      <c r="AN518" s="72"/>
      <c r="AO518" s="72"/>
      <c r="AP518" s="72"/>
      <c r="AQ518" s="72"/>
      <c r="AR518" s="72"/>
      <c r="AS518" s="72"/>
      <c r="AT518" s="72"/>
      <c r="AU518" s="72"/>
      <c r="AV518" s="72"/>
      <c r="AW518" s="72"/>
      <c r="AX518" s="72"/>
      <c r="AY518" s="72"/>
      <c r="AZ518" s="72"/>
      <c r="BA518" s="72"/>
      <c r="BB518" s="72"/>
      <c r="BC518" s="72"/>
      <c r="BD518" s="72"/>
      <c r="BE518" s="72"/>
    </row>
    <row r="519" spans="1:57" ht="20">
      <c r="A519" s="72"/>
      <c r="B519" s="72"/>
      <c r="C519" s="72"/>
      <c r="D519" s="72"/>
      <c r="E519" s="71"/>
      <c r="F519" s="72"/>
      <c r="G519" s="72"/>
      <c r="H519" s="72"/>
      <c r="I519" s="72"/>
      <c r="J519" s="72"/>
      <c r="K519" s="72"/>
      <c r="L519" s="72"/>
      <c r="M519" s="72"/>
      <c r="N519" s="72"/>
      <c r="O519" s="72"/>
      <c r="P519" s="72"/>
      <c r="Q519" s="72"/>
      <c r="R519" s="72"/>
      <c r="S519" s="72"/>
      <c r="T519" s="72"/>
      <c r="U519" s="72"/>
      <c r="V519" s="72"/>
      <c r="W519" s="72"/>
      <c r="X519" s="72"/>
      <c r="Y519" s="72"/>
      <c r="Z519" s="72"/>
      <c r="AA519" s="72"/>
      <c r="AB519" s="72"/>
      <c r="AC519" s="72"/>
      <c r="AD519" s="72"/>
      <c r="AE519" s="72"/>
      <c r="AF519" s="72"/>
      <c r="AG519" s="72"/>
      <c r="AH519" s="72"/>
      <c r="AI519" s="72"/>
      <c r="AJ519" s="72"/>
      <c r="AK519" s="72"/>
      <c r="AL519" s="72"/>
      <c r="AM519" s="72"/>
      <c r="AN519" s="72"/>
      <c r="AO519" s="72"/>
      <c r="AP519" s="72"/>
      <c r="AQ519" s="72"/>
      <c r="AR519" s="72"/>
      <c r="AS519" s="72"/>
      <c r="AT519" s="72"/>
      <c r="AU519" s="72"/>
      <c r="AV519" s="72"/>
      <c r="AW519" s="72"/>
      <c r="AX519" s="72"/>
      <c r="AY519" s="72"/>
      <c r="AZ519" s="72"/>
      <c r="BA519" s="72"/>
      <c r="BB519" s="72"/>
      <c r="BC519" s="72"/>
      <c r="BD519" s="72"/>
      <c r="BE519" s="72"/>
    </row>
    <row r="520" spans="1:57" ht="20">
      <c r="A520" s="72"/>
      <c r="B520" s="72"/>
      <c r="C520" s="72"/>
      <c r="D520" s="72"/>
      <c r="E520" s="71"/>
      <c r="F520" s="72"/>
      <c r="G520" s="72"/>
      <c r="H520" s="72"/>
      <c r="I520" s="72"/>
      <c r="J520" s="72"/>
      <c r="K520" s="72"/>
      <c r="L520" s="72"/>
      <c r="M520" s="72"/>
      <c r="N520" s="72"/>
      <c r="O520" s="72"/>
      <c r="P520" s="72"/>
      <c r="Q520" s="72"/>
      <c r="R520" s="72"/>
      <c r="S520" s="72"/>
      <c r="T520" s="72"/>
      <c r="U520" s="72"/>
      <c r="V520" s="72"/>
      <c r="W520" s="72"/>
      <c r="X520" s="72"/>
      <c r="Y520" s="72"/>
      <c r="Z520" s="72"/>
      <c r="AA520" s="72"/>
      <c r="AB520" s="72"/>
      <c r="AC520" s="72"/>
      <c r="AD520" s="72"/>
      <c r="AE520" s="72"/>
      <c r="AF520" s="72"/>
      <c r="AG520" s="72"/>
      <c r="AH520" s="72"/>
      <c r="AI520" s="72"/>
      <c r="AJ520" s="72"/>
      <c r="AK520" s="72"/>
      <c r="AL520" s="72"/>
      <c r="AM520" s="72"/>
      <c r="AN520" s="72"/>
      <c r="AO520" s="72"/>
      <c r="AP520" s="72"/>
      <c r="AQ520" s="72"/>
      <c r="AR520" s="72"/>
      <c r="AS520" s="72"/>
      <c r="AT520" s="72"/>
      <c r="AU520" s="72"/>
      <c r="AV520" s="72"/>
      <c r="AW520" s="72"/>
      <c r="AX520" s="72"/>
      <c r="AY520" s="72"/>
      <c r="AZ520" s="72"/>
      <c r="BA520" s="72"/>
      <c r="BB520" s="72"/>
      <c r="BC520" s="72"/>
      <c r="BD520" s="72"/>
      <c r="BE520" s="72"/>
    </row>
    <row r="521" spans="1:57" ht="20">
      <c r="A521" s="72"/>
      <c r="B521" s="72"/>
      <c r="C521" s="72"/>
      <c r="D521" s="72"/>
      <c r="E521" s="71"/>
      <c r="F521" s="72"/>
      <c r="G521" s="72"/>
      <c r="H521" s="72"/>
      <c r="I521" s="72"/>
      <c r="J521" s="72"/>
      <c r="K521" s="72"/>
      <c r="L521" s="72"/>
      <c r="M521" s="72"/>
      <c r="N521" s="72"/>
      <c r="O521" s="72"/>
      <c r="P521" s="72"/>
      <c r="Q521" s="72"/>
      <c r="R521" s="72"/>
      <c r="S521" s="72"/>
      <c r="T521" s="72"/>
      <c r="U521" s="72"/>
      <c r="V521" s="72"/>
      <c r="W521" s="72"/>
      <c r="X521" s="72"/>
      <c r="Y521" s="72"/>
      <c r="Z521" s="72"/>
      <c r="AA521" s="72"/>
      <c r="AB521" s="72"/>
      <c r="AC521" s="72"/>
      <c r="AD521" s="72"/>
      <c r="AE521" s="72"/>
      <c r="AF521" s="72"/>
      <c r="AG521" s="72"/>
      <c r="AH521" s="72"/>
      <c r="AI521" s="72"/>
      <c r="AJ521" s="72"/>
      <c r="AK521" s="72"/>
      <c r="AL521" s="72"/>
      <c r="AM521" s="72"/>
      <c r="AN521" s="72"/>
      <c r="AO521" s="72"/>
      <c r="AP521" s="72"/>
      <c r="AQ521" s="72"/>
      <c r="AR521" s="72"/>
      <c r="AS521" s="72"/>
      <c r="AT521" s="72"/>
      <c r="AU521" s="72"/>
      <c r="AV521" s="72"/>
      <c r="AW521" s="72"/>
      <c r="AX521" s="72"/>
      <c r="AY521" s="72"/>
      <c r="AZ521" s="72"/>
      <c r="BA521" s="72"/>
      <c r="BB521" s="72"/>
      <c r="BC521" s="72"/>
      <c r="BD521" s="72"/>
      <c r="BE521" s="72"/>
    </row>
    <row r="522" spans="1:57" ht="20">
      <c r="A522" s="72"/>
      <c r="B522" s="72"/>
      <c r="C522" s="72"/>
      <c r="D522" s="72"/>
      <c r="E522" s="71"/>
      <c r="F522" s="72"/>
      <c r="G522" s="72"/>
      <c r="H522" s="72"/>
      <c r="I522" s="72"/>
      <c r="J522" s="72"/>
      <c r="K522" s="72"/>
      <c r="L522" s="72"/>
      <c r="M522" s="72"/>
      <c r="N522" s="72"/>
      <c r="O522" s="72"/>
      <c r="P522" s="72"/>
      <c r="Q522" s="72"/>
      <c r="R522" s="72"/>
      <c r="S522" s="72"/>
      <c r="T522" s="72"/>
      <c r="U522" s="72"/>
      <c r="V522" s="72"/>
      <c r="W522" s="72"/>
      <c r="X522" s="72"/>
      <c r="Y522" s="72"/>
      <c r="Z522" s="72"/>
      <c r="AA522" s="72"/>
      <c r="AB522" s="72"/>
      <c r="AC522" s="72"/>
      <c r="AD522" s="72"/>
      <c r="AE522" s="72"/>
      <c r="AF522" s="72"/>
      <c r="AG522" s="72"/>
      <c r="AH522" s="72"/>
      <c r="AI522" s="72"/>
      <c r="AJ522" s="72"/>
      <c r="AK522" s="72"/>
      <c r="AL522" s="72"/>
      <c r="AM522" s="72"/>
      <c r="AN522" s="72"/>
      <c r="AO522" s="72"/>
      <c r="AP522" s="72"/>
      <c r="AQ522" s="72"/>
      <c r="AR522" s="72"/>
      <c r="AS522" s="72"/>
      <c r="AT522" s="72"/>
      <c r="AU522" s="72"/>
      <c r="AV522" s="72"/>
      <c r="AW522" s="72"/>
      <c r="AX522" s="72"/>
      <c r="AY522" s="72"/>
      <c r="AZ522" s="72"/>
      <c r="BA522" s="72"/>
      <c r="BB522" s="72"/>
      <c r="BC522" s="72"/>
      <c r="BD522" s="72"/>
      <c r="BE522" s="72"/>
    </row>
    <row r="523" spans="1:57" ht="20">
      <c r="A523" s="72"/>
      <c r="B523" s="72"/>
      <c r="C523" s="72"/>
      <c r="D523" s="72"/>
      <c r="E523" s="71"/>
      <c r="F523" s="72"/>
      <c r="G523" s="72"/>
      <c r="H523" s="72"/>
      <c r="I523" s="72"/>
      <c r="J523" s="72"/>
      <c r="K523" s="72"/>
      <c r="L523" s="72"/>
      <c r="M523" s="72"/>
      <c r="N523" s="72"/>
      <c r="O523" s="72"/>
      <c r="P523" s="72"/>
      <c r="Q523" s="72"/>
      <c r="R523" s="72"/>
      <c r="S523" s="72"/>
      <c r="T523" s="72"/>
      <c r="U523" s="72"/>
      <c r="V523" s="72"/>
      <c r="W523" s="72"/>
      <c r="X523" s="72"/>
      <c r="Y523" s="72"/>
      <c r="Z523" s="72"/>
      <c r="AA523" s="72"/>
      <c r="AB523" s="72"/>
      <c r="AC523" s="72"/>
      <c r="AD523" s="72"/>
      <c r="AE523" s="72"/>
      <c r="AF523" s="72"/>
      <c r="AG523" s="72"/>
      <c r="AH523" s="72"/>
      <c r="AI523" s="72"/>
      <c r="AJ523" s="72"/>
      <c r="AK523" s="72"/>
      <c r="AL523" s="72"/>
      <c r="AM523" s="72"/>
      <c r="AN523" s="72"/>
      <c r="AO523" s="72"/>
      <c r="AP523" s="72"/>
      <c r="AQ523" s="72"/>
      <c r="AR523" s="72"/>
      <c r="AS523" s="72"/>
      <c r="AT523" s="72"/>
      <c r="AU523" s="72"/>
      <c r="AV523" s="72"/>
      <c r="AW523" s="72"/>
      <c r="AX523" s="72"/>
      <c r="AY523" s="72"/>
      <c r="AZ523" s="72"/>
      <c r="BA523" s="72"/>
      <c r="BB523" s="72"/>
      <c r="BC523" s="72"/>
      <c r="BD523" s="72"/>
      <c r="BE523" s="72"/>
    </row>
    <row r="524" spans="1:57" ht="20">
      <c r="A524" s="72"/>
      <c r="B524" s="72"/>
      <c r="C524" s="72"/>
      <c r="D524" s="72"/>
      <c r="E524" s="71"/>
      <c r="F524" s="72"/>
      <c r="G524" s="72"/>
      <c r="H524" s="72"/>
      <c r="I524" s="72"/>
      <c r="J524" s="72"/>
      <c r="K524" s="72"/>
      <c r="L524" s="72"/>
      <c r="M524" s="72"/>
      <c r="N524" s="72"/>
      <c r="O524" s="72"/>
      <c r="P524" s="72"/>
      <c r="Q524" s="72"/>
      <c r="R524" s="72"/>
      <c r="S524" s="72"/>
      <c r="T524" s="72"/>
      <c r="U524" s="72"/>
      <c r="V524" s="72"/>
      <c r="W524" s="72"/>
      <c r="X524" s="72"/>
      <c r="Y524" s="72"/>
      <c r="Z524" s="72"/>
      <c r="AA524" s="72"/>
      <c r="AB524" s="72"/>
      <c r="AC524" s="72"/>
      <c r="AD524" s="72"/>
      <c r="AE524" s="72"/>
      <c r="AF524" s="72"/>
      <c r="AG524" s="72"/>
      <c r="AH524" s="72"/>
      <c r="AI524" s="72"/>
      <c r="AJ524" s="72"/>
      <c r="AK524" s="72"/>
      <c r="AL524" s="72"/>
      <c r="AM524" s="72"/>
      <c r="AN524" s="72"/>
      <c r="AO524" s="72"/>
      <c r="AP524" s="72"/>
      <c r="AQ524" s="72"/>
      <c r="AR524" s="72"/>
      <c r="AS524" s="72"/>
      <c r="AT524" s="72"/>
      <c r="AU524" s="72"/>
      <c r="AV524" s="72"/>
      <c r="AW524" s="72"/>
      <c r="AX524" s="72"/>
      <c r="AY524" s="72"/>
      <c r="AZ524" s="72"/>
      <c r="BA524" s="72"/>
      <c r="BB524" s="72"/>
      <c r="BC524" s="72"/>
      <c r="BD524" s="72"/>
      <c r="BE524" s="72"/>
    </row>
    <row r="525" spans="1:57" ht="20">
      <c r="A525" s="72"/>
      <c r="B525" s="72"/>
      <c r="C525" s="72"/>
      <c r="D525" s="72"/>
      <c r="E525" s="71"/>
      <c r="F525" s="72"/>
      <c r="G525" s="72"/>
      <c r="H525" s="72"/>
      <c r="I525" s="72"/>
      <c r="J525" s="72"/>
      <c r="K525" s="72"/>
      <c r="L525" s="72"/>
      <c r="M525" s="72"/>
      <c r="N525" s="72"/>
      <c r="O525" s="72"/>
      <c r="P525" s="72"/>
      <c r="Q525" s="72"/>
      <c r="R525" s="72"/>
      <c r="S525" s="72"/>
      <c r="T525" s="72"/>
      <c r="U525" s="72"/>
      <c r="V525" s="72"/>
      <c r="W525" s="72"/>
      <c r="X525" s="72"/>
      <c r="Y525" s="72"/>
      <c r="Z525" s="72"/>
      <c r="AA525" s="72"/>
      <c r="AB525" s="72"/>
      <c r="AC525" s="72"/>
      <c r="AD525" s="72"/>
      <c r="AE525" s="72"/>
      <c r="AF525" s="72"/>
      <c r="AG525" s="72"/>
      <c r="AH525" s="72"/>
      <c r="AI525" s="72"/>
      <c r="AJ525" s="72"/>
      <c r="AK525" s="72"/>
      <c r="AL525" s="72"/>
      <c r="AM525" s="72"/>
      <c r="AN525" s="72"/>
      <c r="AO525" s="72"/>
      <c r="AP525" s="72"/>
      <c r="AQ525" s="72"/>
      <c r="AR525" s="72"/>
      <c r="AS525" s="72"/>
      <c r="AT525" s="72"/>
      <c r="AU525" s="72"/>
      <c r="AV525" s="72"/>
      <c r="AW525" s="72"/>
      <c r="AX525" s="72"/>
      <c r="AY525" s="72"/>
      <c r="AZ525" s="72"/>
      <c r="BA525" s="72"/>
      <c r="BB525" s="72"/>
      <c r="BC525" s="72"/>
      <c r="BD525" s="72"/>
      <c r="BE525" s="72"/>
    </row>
    <row r="526" spans="1:57" ht="20">
      <c r="A526" s="72"/>
      <c r="B526" s="72"/>
      <c r="C526" s="72"/>
      <c r="D526" s="72"/>
      <c r="E526" s="71"/>
      <c r="F526" s="72"/>
      <c r="G526" s="72"/>
      <c r="H526" s="72"/>
      <c r="I526" s="72"/>
      <c r="J526" s="72"/>
      <c r="K526" s="72"/>
      <c r="L526" s="72"/>
      <c r="M526" s="72"/>
      <c r="N526" s="72"/>
      <c r="O526" s="72"/>
      <c r="P526" s="72"/>
      <c r="Q526" s="72"/>
      <c r="R526" s="72"/>
      <c r="S526" s="72"/>
      <c r="T526" s="72"/>
      <c r="U526" s="72"/>
      <c r="V526" s="72"/>
      <c r="W526" s="72"/>
      <c r="X526" s="72"/>
      <c r="Y526" s="72"/>
      <c r="Z526" s="72"/>
      <c r="AA526" s="72"/>
      <c r="AB526" s="72"/>
      <c r="AC526" s="72"/>
      <c r="AD526" s="72"/>
      <c r="AE526" s="72"/>
      <c r="AF526" s="72"/>
      <c r="AG526" s="72"/>
      <c r="AH526" s="72"/>
      <c r="AI526" s="72"/>
      <c r="AJ526" s="72"/>
      <c r="AK526" s="72"/>
      <c r="AL526" s="72"/>
      <c r="AM526" s="72"/>
      <c r="AN526" s="72"/>
      <c r="AO526" s="72"/>
      <c r="AP526" s="72"/>
      <c r="AQ526" s="72"/>
      <c r="AR526" s="72"/>
      <c r="AS526" s="72"/>
      <c r="AT526" s="72"/>
      <c r="AU526" s="72"/>
      <c r="AV526" s="72"/>
      <c r="AW526" s="72"/>
      <c r="AX526" s="72"/>
      <c r="AY526" s="72"/>
      <c r="AZ526" s="72"/>
      <c r="BA526" s="72"/>
      <c r="BB526" s="72"/>
      <c r="BC526" s="72"/>
      <c r="BD526" s="72"/>
      <c r="BE526" s="72"/>
    </row>
    <row r="527" spans="1:57" ht="20">
      <c r="A527" s="72"/>
      <c r="B527" s="72"/>
      <c r="C527" s="72"/>
      <c r="D527" s="72"/>
      <c r="E527" s="71"/>
      <c r="F527" s="72"/>
      <c r="G527" s="72"/>
      <c r="H527" s="72"/>
      <c r="I527" s="72"/>
      <c r="J527" s="72"/>
      <c r="K527" s="72"/>
      <c r="L527" s="72"/>
      <c r="M527" s="72"/>
      <c r="N527" s="72"/>
      <c r="O527" s="72"/>
      <c r="P527" s="72"/>
      <c r="Q527" s="72"/>
      <c r="R527" s="72"/>
      <c r="S527" s="72"/>
      <c r="T527" s="72"/>
      <c r="U527" s="72"/>
      <c r="V527" s="72"/>
      <c r="W527" s="72"/>
      <c r="X527" s="72"/>
      <c r="Y527" s="72"/>
      <c r="Z527" s="72"/>
      <c r="AA527" s="72"/>
      <c r="AB527" s="72"/>
      <c r="AC527" s="72"/>
      <c r="AD527" s="72"/>
      <c r="AE527" s="72"/>
      <c r="AF527" s="72"/>
      <c r="AG527" s="72"/>
      <c r="AH527" s="72"/>
      <c r="AI527" s="72"/>
      <c r="AJ527" s="72"/>
      <c r="AK527" s="72"/>
      <c r="AL527" s="72"/>
      <c r="AM527" s="72"/>
      <c r="AN527" s="72"/>
      <c r="AO527" s="72"/>
      <c r="AP527" s="72"/>
      <c r="AQ527" s="72"/>
      <c r="AR527" s="72"/>
      <c r="AS527" s="72"/>
      <c r="AT527" s="72"/>
      <c r="AU527" s="72"/>
      <c r="AV527" s="72"/>
      <c r="AW527" s="72"/>
      <c r="AX527" s="72"/>
      <c r="AY527" s="72"/>
      <c r="AZ527" s="72"/>
      <c r="BA527" s="72"/>
      <c r="BB527" s="72"/>
      <c r="BC527" s="72"/>
      <c r="BD527" s="72"/>
      <c r="BE527" s="72"/>
    </row>
    <row r="528" spans="1:57" ht="20">
      <c r="A528" s="72"/>
      <c r="B528" s="72"/>
      <c r="C528" s="72"/>
      <c r="D528" s="72"/>
      <c r="E528" s="71"/>
      <c r="F528" s="72"/>
      <c r="G528" s="72"/>
      <c r="H528" s="72"/>
      <c r="I528" s="72"/>
      <c r="J528" s="72"/>
      <c r="K528" s="72"/>
      <c r="L528" s="72"/>
      <c r="M528" s="72"/>
      <c r="N528" s="72"/>
      <c r="O528" s="72"/>
      <c r="P528" s="72"/>
      <c r="Q528" s="72"/>
      <c r="R528" s="72"/>
      <c r="S528" s="72"/>
      <c r="T528" s="72"/>
      <c r="U528" s="72"/>
      <c r="V528" s="72"/>
      <c r="W528" s="72"/>
      <c r="X528" s="72"/>
      <c r="Y528" s="72"/>
      <c r="Z528" s="72"/>
      <c r="AA528" s="72"/>
      <c r="AB528" s="72"/>
      <c r="AC528" s="72"/>
      <c r="AD528" s="72"/>
      <c r="AE528" s="72"/>
      <c r="AF528" s="72"/>
      <c r="AG528" s="72"/>
      <c r="AH528" s="72"/>
      <c r="AI528" s="72"/>
      <c r="AJ528" s="72"/>
      <c r="AK528" s="72"/>
      <c r="AL528" s="72"/>
      <c r="AM528" s="72"/>
      <c r="AN528" s="72"/>
      <c r="AO528" s="72"/>
      <c r="AP528" s="72"/>
      <c r="AQ528" s="72"/>
      <c r="AR528" s="72"/>
      <c r="AS528" s="72"/>
      <c r="AT528" s="72"/>
      <c r="AU528" s="72"/>
      <c r="AV528" s="72"/>
      <c r="AW528" s="72"/>
      <c r="AX528" s="72"/>
      <c r="AY528" s="72"/>
      <c r="AZ528" s="72"/>
      <c r="BA528" s="72"/>
      <c r="BB528" s="72"/>
      <c r="BC528" s="72"/>
      <c r="BD528" s="72"/>
      <c r="BE528" s="72"/>
    </row>
    <row r="529" spans="1:57" ht="20">
      <c r="A529" s="72"/>
      <c r="B529" s="72"/>
      <c r="C529" s="72"/>
      <c r="D529" s="72"/>
      <c r="E529" s="71"/>
      <c r="F529" s="72"/>
      <c r="G529" s="72"/>
      <c r="H529" s="72"/>
      <c r="I529" s="72"/>
      <c r="J529" s="72"/>
      <c r="K529" s="72"/>
      <c r="L529" s="72"/>
      <c r="M529" s="72"/>
      <c r="N529" s="72"/>
      <c r="O529" s="72"/>
      <c r="P529" s="72"/>
      <c r="Q529" s="72"/>
      <c r="R529" s="72"/>
      <c r="S529" s="72"/>
      <c r="T529" s="72"/>
      <c r="U529" s="72"/>
      <c r="V529" s="72"/>
      <c r="W529" s="72"/>
      <c r="X529" s="72"/>
      <c r="Y529" s="72"/>
      <c r="Z529" s="72"/>
      <c r="AA529" s="72"/>
      <c r="AB529" s="72"/>
      <c r="AC529" s="72"/>
      <c r="AD529" s="72"/>
      <c r="AE529" s="72"/>
      <c r="AF529" s="72"/>
      <c r="AG529" s="72"/>
      <c r="AH529" s="72"/>
      <c r="AI529" s="72"/>
      <c r="AJ529" s="72"/>
      <c r="AK529" s="72"/>
      <c r="AL529" s="72"/>
      <c r="AM529" s="72"/>
      <c r="AN529" s="72"/>
      <c r="AO529" s="72"/>
      <c r="AP529" s="72"/>
      <c r="AQ529" s="72"/>
      <c r="AR529" s="72"/>
      <c r="AS529" s="72"/>
      <c r="AT529" s="72"/>
      <c r="AU529" s="72"/>
      <c r="AV529" s="72"/>
      <c r="AW529" s="72"/>
      <c r="AX529" s="72"/>
      <c r="AY529" s="72"/>
      <c r="AZ529" s="72"/>
      <c r="BA529" s="72"/>
      <c r="BB529" s="72"/>
      <c r="BC529" s="72"/>
      <c r="BD529" s="72"/>
      <c r="BE529" s="72"/>
    </row>
    <row r="530" spans="1:57" ht="20">
      <c r="A530" s="72"/>
      <c r="B530" s="72"/>
      <c r="C530" s="72"/>
      <c r="D530" s="72"/>
      <c r="E530" s="71"/>
      <c r="F530" s="72"/>
      <c r="G530" s="72"/>
      <c r="H530" s="72"/>
      <c r="I530" s="72"/>
      <c r="J530" s="72"/>
      <c r="K530" s="72"/>
      <c r="L530" s="72"/>
      <c r="M530" s="72"/>
      <c r="N530" s="72"/>
      <c r="O530" s="72"/>
      <c r="P530" s="72"/>
      <c r="Q530" s="72"/>
      <c r="R530" s="72"/>
      <c r="S530" s="72"/>
      <c r="T530" s="72"/>
      <c r="U530" s="72"/>
      <c r="V530" s="72"/>
      <c r="W530" s="72"/>
      <c r="X530" s="72"/>
      <c r="Y530" s="72"/>
      <c r="Z530" s="72"/>
      <c r="AA530" s="72"/>
      <c r="AB530" s="72"/>
      <c r="AC530" s="72"/>
      <c r="AD530" s="72"/>
      <c r="AE530" s="72"/>
      <c r="AF530" s="72"/>
      <c r="AG530" s="72"/>
      <c r="AH530" s="72"/>
      <c r="AI530" s="72"/>
      <c r="AJ530" s="72"/>
      <c r="AK530" s="72"/>
      <c r="AL530" s="72"/>
      <c r="AM530" s="72"/>
      <c r="AN530" s="72"/>
      <c r="AO530" s="72"/>
      <c r="AP530" s="72"/>
      <c r="AQ530" s="72"/>
      <c r="AR530" s="72"/>
      <c r="AS530" s="72"/>
      <c r="AT530" s="72"/>
      <c r="AU530" s="72"/>
      <c r="AV530" s="72"/>
      <c r="AW530" s="72"/>
      <c r="AX530" s="72"/>
      <c r="AY530" s="72"/>
      <c r="AZ530" s="72"/>
      <c r="BA530" s="72"/>
      <c r="BB530" s="72"/>
      <c r="BC530" s="72"/>
      <c r="BD530" s="72"/>
      <c r="BE530" s="72"/>
    </row>
    <row r="531" spans="1:57" ht="20">
      <c r="A531" s="72"/>
      <c r="B531" s="72"/>
      <c r="C531" s="72"/>
      <c r="D531" s="72"/>
      <c r="E531" s="71"/>
      <c r="F531" s="72"/>
      <c r="G531" s="72"/>
      <c r="H531" s="72"/>
      <c r="I531" s="72"/>
      <c r="J531" s="72"/>
      <c r="K531" s="72"/>
      <c r="L531" s="72"/>
      <c r="M531" s="72"/>
      <c r="N531" s="72"/>
      <c r="O531" s="72"/>
      <c r="P531" s="72"/>
      <c r="Q531" s="72"/>
      <c r="R531" s="72"/>
      <c r="S531" s="72"/>
      <c r="T531" s="72"/>
      <c r="U531" s="72"/>
      <c r="V531" s="72"/>
      <c r="W531" s="72"/>
      <c r="X531" s="72"/>
      <c r="Y531" s="72"/>
      <c r="Z531" s="72"/>
      <c r="AA531" s="72"/>
      <c r="AB531" s="72"/>
      <c r="AC531" s="72"/>
      <c r="AD531" s="72"/>
      <c r="AE531" s="72"/>
      <c r="AF531" s="72"/>
      <c r="AG531" s="72"/>
      <c r="AH531" s="72"/>
      <c r="AI531" s="72"/>
      <c r="AJ531" s="72"/>
      <c r="AK531" s="72"/>
      <c r="AL531" s="72"/>
      <c r="AM531" s="72"/>
      <c r="AN531" s="72"/>
      <c r="AO531" s="72"/>
      <c r="AP531" s="72"/>
      <c r="AQ531" s="72"/>
      <c r="AR531" s="72"/>
      <c r="AS531" s="72"/>
      <c r="AT531" s="72"/>
      <c r="AU531" s="72"/>
      <c r="AV531" s="72"/>
      <c r="AW531" s="72"/>
      <c r="AX531" s="72"/>
      <c r="AY531" s="72"/>
      <c r="AZ531" s="72"/>
      <c r="BA531" s="72"/>
      <c r="BB531" s="72"/>
      <c r="BC531" s="72"/>
      <c r="BD531" s="72"/>
      <c r="BE531" s="72"/>
    </row>
    <row r="532" spans="1:57" ht="20">
      <c r="A532" s="72"/>
      <c r="B532" s="72"/>
      <c r="C532" s="72"/>
      <c r="D532" s="72"/>
      <c r="E532" s="71"/>
      <c r="F532" s="72"/>
      <c r="G532" s="72"/>
      <c r="H532" s="72"/>
      <c r="I532" s="72"/>
      <c r="J532" s="72"/>
      <c r="K532" s="72"/>
      <c r="L532" s="72"/>
      <c r="M532" s="72"/>
      <c r="N532" s="72"/>
      <c r="O532" s="72"/>
      <c r="P532" s="72"/>
      <c r="Q532" s="72"/>
      <c r="R532" s="72"/>
      <c r="S532" s="72"/>
      <c r="T532" s="72"/>
      <c r="U532" s="72"/>
      <c r="V532" s="72"/>
      <c r="W532" s="72"/>
      <c r="X532" s="72"/>
      <c r="Y532" s="72"/>
      <c r="Z532" s="72"/>
      <c r="AA532" s="72"/>
      <c r="AB532" s="72"/>
      <c r="AC532" s="72"/>
      <c r="AD532" s="72"/>
      <c r="AE532" s="72"/>
      <c r="AF532" s="72"/>
      <c r="AG532" s="72"/>
      <c r="AH532" s="72"/>
      <c r="AI532" s="72"/>
      <c r="AJ532" s="72"/>
      <c r="AK532" s="72"/>
      <c r="AL532" s="72"/>
      <c r="AM532" s="72"/>
      <c r="AN532" s="72"/>
      <c r="AO532" s="72"/>
      <c r="AP532" s="72"/>
      <c r="AQ532" s="72"/>
      <c r="AR532" s="72"/>
      <c r="AS532" s="72"/>
      <c r="AT532" s="72"/>
      <c r="AU532" s="72"/>
      <c r="AV532" s="72"/>
      <c r="AW532" s="72"/>
      <c r="AX532" s="72"/>
      <c r="AY532" s="72"/>
      <c r="AZ532" s="72"/>
      <c r="BA532" s="72"/>
      <c r="BB532" s="72"/>
      <c r="BC532" s="72"/>
      <c r="BD532" s="72"/>
      <c r="BE532" s="72"/>
    </row>
    <row r="533" spans="1:57" ht="20">
      <c r="A533" s="72"/>
      <c r="B533" s="72"/>
      <c r="C533" s="72"/>
      <c r="D533" s="72"/>
      <c r="E533" s="71"/>
      <c r="F533" s="72"/>
      <c r="G533" s="72"/>
      <c r="H533" s="72"/>
      <c r="I533" s="72"/>
      <c r="J533" s="72"/>
      <c r="K533" s="72"/>
      <c r="L533" s="72"/>
      <c r="M533" s="72"/>
      <c r="N533" s="72"/>
      <c r="O533" s="72"/>
      <c r="P533" s="72"/>
      <c r="Q533" s="72"/>
      <c r="R533" s="72"/>
      <c r="S533" s="72"/>
      <c r="T533" s="72"/>
      <c r="U533" s="72"/>
      <c r="V533" s="72"/>
      <c r="W533" s="72"/>
      <c r="X533" s="72"/>
      <c r="Y533" s="72"/>
      <c r="Z533" s="72"/>
      <c r="AA533" s="72"/>
      <c r="AB533" s="72"/>
      <c r="AC533" s="72"/>
      <c r="AD533" s="72"/>
      <c r="AE533" s="72"/>
      <c r="AF533" s="72"/>
      <c r="AG533" s="72"/>
      <c r="AH533" s="72"/>
      <c r="AI533" s="72"/>
      <c r="AJ533" s="72"/>
      <c r="AK533" s="72"/>
      <c r="AL533" s="72"/>
      <c r="AM533" s="72"/>
      <c r="AN533" s="72"/>
      <c r="AO533" s="72"/>
      <c r="AP533" s="72"/>
      <c r="AQ533" s="72"/>
      <c r="AR533" s="72"/>
      <c r="AS533" s="72"/>
      <c r="AT533" s="72"/>
      <c r="AU533" s="72"/>
      <c r="AV533" s="72"/>
      <c r="AW533" s="72"/>
      <c r="AX533" s="72"/>
      <c r="AY533" s="72"/>
      <c r="AZ533" s="72"/>
      <c r="BA533" s="72"/>
      <c r="BB533" s="72"/>
      <c r="BC533" s="72"/>
      <c r="BD533" s="72"/>
      <c r="BE533" s="72"/>
    </row>
    <row r="534" spans="1:57" ht="20">
      <c r="A534" s="72"/>
      <c r="B534" s="72"/>
      <c r="C534" s="72"/>
      <c r="D534" s="72"/>
      <c r="E534" s="71"/>
      <c r="F534" s="72"/>
      <c r="G534" s="72"/>
      <c r="H534" s="72"/>
      <c r="I534" s="72"/>
      <c r="J534" s="72"/>
      <c r="K534" s="72"/>
      <c r="L534" s="72"/>
      <c r="M534" s="72"/>
      <c r="N534" s="72"/>
      <c r="O534" s="72"/>
      <c r="P534" s="72"/>
      <c r="Q534" s="72"/>
      <c r="R534" s="72"/>
      <c r="S534" s="72"/>
      <c r="T534" s="72"/>
      <c r="U534" s="72"/>
      <c r="V534" s="72"/>
      <c r="W534" s="72"/>
      <c r="X534" s="72"/>
      <c r="Y534" s="72"/>
      <c r="Z534" s="72"/>
      <c r="AA534" s="72"/>
      <c r="AB534" s="72"/>
      <c r="AC534" s="72"/>
      <c r="AD534" s="72"/>
      <c r="AE534" s="72"/>
      <c r="AF534" s="72"/>
      <c r="AG534" s="72"/>
      <c r="AH534" s="72"/>
      <c r="AI534" s="72"/>
      <c r="AJ534" s="72"/>
      <c r="AK534" s="72"/>
      <c r="AL534" s="72"/>
      <c r="AM534" s="72"/>
      <c r="AN534" s="72"/>
      <c r="AO534" s="72"/>
      <c r="AP534" s="72"/>
      <c r="AQ534" s="72"/>
      <c r="AR534" s="72"/>
      <c r="AS534" s="72"/>
      <c r="AT534" s="72"/>
      <c r="AU534" s="72"/>
      <c r="AV534" s="72"/>
      <c r="AW534" s="72"/>
      <c r="AX534" s="72"/>
      <c r="AY534" s="72"/>
      <c r="AZ534" s="72"/>
      <c r="BA534" s="72"/>
      <c r="BB534" s="72"/>
      <c r="BC534" s="72"/>
      <c r="BD534" s="72"/>
      <c r="BE534" s="72"/>
    </row>
    <row r="535" spans="1:57" ht="20">
      <c r="A535" s="72"/>
      <c r="B535" s="72"/>
      <c r="C535" s="72"/>
      <c r="D535" s="72"/>
      <c r="E535" s="71"/>
      <c r="F535" s="72"/>
      <c r="G535" s="72"/>
      <c r="H535" s="72"/>
      <c r="I535" s="72"/>
      <c r="J535" s="72"/>
      <c r="K535" s="72"/>
      <c r="L535" s="72"/>
      <c r="M535" s="72"/>
      <c r="N535" s="72"/>
      <c r="O535" s="72"/>
      <c r="P535" s="72"/>
      <c r="Q535" s="72"/>
      <c r="R535" s="72"/>
      <c r="S535" s="72"/>
      <c r="T535" s="72"/>
      <c r="U535" s="72"/>
      <c r="V535" s="72"/>
      <c r="W535" s="72"/>
      <c r="X535" s="72"/>
      <c r="Y535" s="72"/>
      <c r="Z535" s="72"/>
      <c r="AA535" s="72"/>
      <c r="AB535" s="72"/>
      <c r="AC535" s="72"/>
      <c r="AD535" s="72"/>
      <c r="AE535" s="72"/>
      <c r="AF535" s="72"/>
      <c r="AG535" s="72"/>
      <c r="AH535" s="72"/>
      <c r="AI535" s="72"/>
      <c r="AJ535" s="72"/>
      <c r="AK535" s="72"/>
      <c r="AL535" s="72"/>
      <c r="AM535" s="72"/>
      <c r="AN535" s="72"/>
      <c r="AO535" s="72"/>
      <c r="AP535" s="72"/>
      <c r="AQ535" s="72"/>
      <c r="AR535" s="72"/>
      <c r="AS535" s="72"/>
      <c r="AT535" s="72"/>
      <c r="AU535" s="72"/>
      <c r="AV535" s="72"/>
      <c r="AW535" s="72"/>
      <c r="AX535" s="72"/>
      <c r="AY535" s="72"/>
      <c r="AZ535" s="72"/>
      <c r="BA535" s="72"/>
      <c r="BB535" s="72"/>
      <c r="BC535" s="72"/>
      <c r="BD535" s="72"/>
      <c r="BE535" s="72"/>
    </row>
    <row r="536" spans="1:57" ht="20">
      <c r="A536" s="72"/>
      <c r="B536" s="72"/>
      <c r="C536" s="72"/>
      <c r="D536" s="72"/>
      <c r="E536" s="71"/>
      <c r="F536" s="72"/>
      <c r="G536" s="72"/>
      <c r="H536" s="72"/>
      <c r="I536" s="72"/>
      <c r="J536" s="72"/>
      <c r="K536" s="72"/>
      <c r="L536" s="72"/>
      <c r="M536" s="72"/>
      <c r="N536" s="72"/>
      <c r="O536" s="72"/>
      <c r="P536" s="72"/>
      <c r="Q536" s="72"/>
      <c r="R536" s="72"/>
      <c r="S536" s="72"/>
      <c r="T536" s="72"/>
      <c r="U536" s="72"/>
      <c r="V536" s="72"/>
      <c r="W536" s="72"/>
      <c r="X536" s="72"/>
      <c r="Y536" s="72"/>
      <c r="Z536" s="72"/>
      <c r="AA536" s="72"/>
      <c r="AB536" s="72"/>
      <c r="AC536" s="72"/>
      <c r="AD536" s="72"/>
      <c r="AE536" s="72"/>
      <c r="AF536" s="72"/>
      <c r="AG536" s="72"/>
      <c r="AH536" s="72"/>
      <c r="AI536" s="72"/>
      <c r="AJ536" s="72"/>
      <c r="AK536" s="72"/>
      <c r="AL536" s="72"/>
      <c r="AM536" s="72"/>
      <c r="AN536" s="72"/>
      <c r="AO536" s="72"/>
      <c r="AP536" s="72"/>
      <c r="AQ536" s="72"/>
      <c r="AR536" s="72"/>
      <c r="AS536" s="72"/>
      <c r="AT536" s="72"/>
      <c r="AU536" s="72"/>
      <c r="AV536" s="72"/>
      <c r="AW536" s="72"/>
      <c r="AX536" s="72"/>
      <c r="AY536" s="72"/>
      <c r="AZ536" s="72"/>
      <c r="BA536" s="72"/>
      <c r="BB536" s="72"/>
      <c r="BC536" s="72"/>
      <c r="BD536" s="72"/>
      <c r="BE536" s="72"/>
    </row>
    <row r="537" spans="1:57" ht="20">
      <c r="A537" s="72"/>
      <c r="B537" s="72"/>
      <c r="C537" s="72"/>
      <c r="D537" s="72"/>
      <c r="E537" s="71"/>
      <c r="F537" s="72"/>
      <c r="G537" s="72"/>
      <c r="H537" s="72"/>
      <c r="I537" s="72"/>
      <c r="J537" s="72"/>
      <c r="K537" s="72"/>
      <c r="L537" s="72"/>
      <c r="M537" s="72"/>
      <c r="N537" s="72"/>
      <c r="O537" s="72"/>
      <c r="P537" s="72"/>
      <c r="Q537" s="72"/>
      <c r="R537" s="72"/>
      <c r="S537" s="72"/>
      <c r="T537" s="72"/>
      <c r="U537" s="72"/>
      <c r="V537" s="72"/>
      <c r="W537" s="72"/>
      <c r="X537" s="72"/>
      <c r="Y537" s="72"/>
      <c r="Z537" s="72"/>
      <c r="AA537" s="72"/>
      <c r="AB537" s="72"/>
      <c r="AC537" s="72"/>
      <c r="AD537" s="72"/>
      <c r="AE537" s="72"/>
      <c r="AF537" s="72"/>
      <c r="AG537" s="72"/>
      <c r="AH537" s="72"/>
      <c r="AI537" s="72"/>
      <c r="AJ537" s="72"/>
      <c r="AK537" s="72"/>
      <c r="AL537" s="72"/>
      <c r="AM537" s="72"/>
      <c r="AN537" s="72"/>
      <c r="AO537" s="72"/>
      <c r="AP537" s="72"/>
      <c r="AQ537" s="72"/>
      <c r="AR537" s="72"/>
      <c r="AS537" s="72"/>
      <c r="AT537" s="72"/>
      <c r="AU537" s="72"/>
      <c r="AV537" s="72"/>
      <c r="AW537" s="72"/>
      <c r="AX537" s="72"/>
      <c r="AY537" s="72"/>
      <c r="AZ537" s="72"/>
      <c r="BA537" s="72"/>
      <c r="BB537" s="72"/>
      <c r="BC537" s="72"/>
      <c r="BD537" s="72"/>
      <c r="BE537" s="72"/>
    </row>
    <row r="538" spans="1:57" ht="20">
      <c r="A538" s="72"/>
      <c r="B538" s="72"/>
      <c r="C538" s="72"/>
      <c r="D538" s="72"/>
      <c r="E538" s="71"/>
      <c r="F538" s="72"/>
      <c r="G538" s="72"/>
      <c r="H538" s="72"/>
      <c r="I538" s="72"/>
      <c r="J538" s="72"/>
      <c r="K538" s="72"/>
      <c r="L538" s="72"/>
      <c r="M538" s="72"/>
      <c r="N538" s="72"/>
      <c r="O538" s="72"/>
      <c r="P538" s="72"/>
      <c r="Q538" s="72"/>
      <c r="R538" s="72"/>
      <c r="S538" s="72"/>
      <c r="T538" s="72"/>
      <c r="U538" s="72"/>
      <c r="V538" s="72"/>
      <c r="W538" s="72"/>
      <c r="X538" s="72"/>
      <c r="Y538" s="72"/>
      <c r="Z538" s="72"/>
      <c r="AA538" s="72"/>
      <c r="AB538" s="72"/>
      <c r="AC538" s="72"/>
      <c r="AD538" s="72"/>
      <c r="AE538" s="72"/>
      <c r="AF538" s="72"/>
      <c r="AG538" s="72"/>
      <c r="AH538" s="72"/>
      <c r="AI538" s="72"/>
      <c r="AJ538" s="72"/>
      <c r="AK538" s="72"/>
      <c r="AL538" s="72"/>
      <c r="AM538" s="72"/>
      <c r="AN538" s="72"/>
      <c r="AO538" s="72"/>
      <c r="AP538" s="72"/>
      <c r="AQ538" s="72"/>
      <c r="AR538" s="72"/>
      <c r="AS538" s="72"/>
      <c r="AT538" s="72"/>
      <c r="AU538" s="72"/>
      <c r="AV538" s="72"/>
      <c r="AW538" s="72"/>
      <c r="AX538" s="72"/>
      <c r="AY538" s="72"/>
      <c r="AZ538" s="72"/>
      <c r="BA538" s="72"/>
      <c r="BB538" s="72"/>
      <c r="BC538" s="72"/>
      <c r="BD538" s="72"/>
      <c r="BE538" s="72"/>
    </row>
    <row r="539" spans="1:57" ht="20">
      <c r="A539" s="72"/>
      <c r="B539" s="72"/>
      <c r="C539" s="72"/>
      <c r="D539" s="72"/>
      <c r="E539" s="71"/>
      <c r="F539" s="72"/>
      <c r="G539" s="72"/>
      <c r="H539" s="72"/>
      <c r="I539" s="72"/>
      <c r="J539" s="72"/>
      <c r="K539" s="72"/>
      <c r="L539" s="72"/>
      <c r="M539" s="72"/>
      <c r="N539" s="72"/>
      <c r="O539" s="72"/>
      <c r="P539" s="72"/>
      <c r="Q539" s="72"/>
      <c r="R539" s="72"/>
      <c r="S539" s="72"/>
      <c r="T539" s="72"/>
      <c r="U539" s="72"/>
      <c r="V539" s="72"/>
      <c r="W539" s="72"/>
      <c r="X539" s="72"/>
      <c r="Y539" s="72"/>
      <c r="Z539" s="72"/>
      <c r="AA539" s="72"/>
      <c r="AB539" s="72"/>
      <c r="AC539" s="72"/>
      <c r="AD539" s="72"/>
      <c r="AE539" s="72"/>
      <c r="AF539" s="72"/>
      <c r="AG539" s="72"/>
      <c r="AH539" s="72"/>
      <c r="AI539" s="72"/>
      <c r="AJ539" s="72"/>
      <c r="AK539" s="72"/>
      <c r="AL539" s="72"/>
      <c r="AM539" s="72"/>
      <c r="AN539" s="72"/>
      <c r="AO539" s="72"/>
      <c r="AP539" s="72"/>
      <c r="AQ539" s="72"/>
      <c r="AR539" s="72"/>
      <c r="AS539" s="72"/>
      <c r="AT539" s="72"/>
      <c r="AU539" s="72"/>
      <c r="AV539" s="72"/>
      <c r="AW539" s="72"/>
      <c r="AX539" s="72"/>
      <c r="AY539" s="72"/>
      <c r="AZ539" s="72"/>
      <c r="BA539" s="72"/>
      <c r="BB539" s="72"/>
      <c r="BC539" s="72"/>
      <c r="BD539" s="72"/>
      <c r="BE539" s="72"/>
    </row>
    <row r="540" spans="1:57" ht="20">
      <c r="A540" s="72"/>
      <c r="B540" s="72"/>
      <c r="C540" s="72"/>
      <c r="D540" s="72"/>
      <c r="E540" s="71"/>
      <c r="F540" s="72"/>
      <c r="G540" s="72"/>
      <c r="H540" s="72"/>
      <c r="I540" s="72"/>
      <c r="J540" s="72"/>
      <c r="K540" s="72"/>
      <c r="L540" s="72"/>
      <c r="M540" s="72"/>
      <c r="N540" s="72"/>
      <c r="O540" s="72"/>
      <c r="P540" s="72"/>
      <c r="Q540" s="72"/>
      <c r="R540" s="72"/>
      <c r="S540" s="72"/>
      <c r="T540" s="72"/>
      <c r="U540" s="72"/>
      <c r="V540" s="72"/>
      <c r="W540" s="72"/>
      <c r="X540" s="72"/>
      <c r="Y540" s="72"/>
      <c r="Z540" s="72"/>
      <c r="AA540" s="72"/>
      <c r="AB540" s="72"/>
      <c r="AC540" s="72"/>
      <c r="AD540" s="72"/>
      <c r="AE540" s="72"/>
      <c r="AF540" s="72"/>
      <c r="AG540" s="72"/>
      <c r="AH540" s="72"/>
      <c r="AI540" s="72"/>
      <c r="AJ540" s="72"/>
      <c r="AK540" s="72"/>
      <c r="AL540" s="72"/>
      <c r="AM540" s="72"/>
      <c r="AN540" s="72"/>
      <c r="AO540" s="72"/>
      <c r="AP540" s="72"/>
      <c r="AQ540" s="72"/>
      <c r="AR540" s="72"/>
      <c r="AS540" s="72"/>
      <c r="AT540" s="72"/>
      <c r="AU540" s="72"/>
      <c r="AV540" s="72"/>
      <c r="AW540" s="72"/>
      <c r="AX540" s="72"/>
      <c r="AY540" s="72"/>
      <c r="AZ540" s="72"/>
      <c r="BA540" s="72"/>
      <c r="BB540" s="72"/>
      <c r="BC540" s="72"/>
      <c r="BD540" s="72"/>
      <c r="BE540" s="72"/>
    </row>
    <row r="541" spans="1:57" ht="20">
      <c r="A541" s="72"/>
      <c r="B541" s="72"/>
      <c r="C541" s="72"/>
      <c r="D541" s="72"/>
      <c r="E541" s="71"/>
      <c r="F541" s="72"/>
      <c r="G541" s="72"/>
      <c r="H541" s="72"/>
      <c r="I541" s="72"/>
      <c r="J541" s="72"/>
      <c r="K541" s="72"/>
      <c r="L541" s="72"/>
      <c r="M541" s="72"/>
      <c r="N541" s="72"/>
      <c r="O541" s="72"/>
      <c r="P541" s="72"/>
      <c r="Q541" s="72"/>
      <c r="R541" s="72"/>
      <c r="S541" s="72"/>
      <c r="T541" s="72"/>
      <c r="U541" s="72"/>
      <c r="V541" s="72"/>
      <c r="W541" s="72"/>
      <c r="X541" s="72"/>
      <c r="Y541" s="72"/>
      <c r="Z541" s="72"/>
      <c r="AA541" s="72"/>
      <c r="AB541" s="72"/>
      <c r="AC541" s="72"/>
      <c r="AD541" s="72"/>
      <c r="AE541" s="72"/>
      <c r="AF541" s="72"/>
      <c r="AG541" s="72"/>
      <c r="AH541" s="72"/>
      <c r="AI541" s="72"/>
      <c r="AJ541" s="72"/>
      <c r="AK541" s="72"/>
      <c r="AL541" s="72"/>
      <c r="AM541" s="72"/>
      <c r="AN541" s="72"/>
      <c r="AO541" s="72"/>
      <c r="AP541" s="72"/>
      <c r="AQ541" s="72"/>
      <c r="AR541" s="72"/>
      <c r="AS541" s="72"/>
      <c r="AT541" s="72"/>
      <c r="AU541" s="72"/>
      <c r="AV541" s="72"/>
      <c r="AW541" s="72"/>
      <c r="AX541" s="72"/>
      <c r="AY541" s="72"/>
      <c r="AZ541" s="72"/>
      <c r="BA541" s="72"/>
      <c r="BB541" s="72"/>
      <c r="BC541" s="72"/>
      <c r="BD541" s="72"/>
      <c r="BE541" s="72"/>
    </row>
    <row r="542" spans="1:57" ht="20">
      <c r="A542" s="72"/>
      <c r="B542" s="72"/>
      <c r="C542" s="72"/>
      <c r="D542" s="72"/>
      <c r="E542" s="71"/>
      <c r="F542" s="72"/>
      <c r="G542" s="72"/>
      <c r="H542" s="72"/>
      <c r="I542" s="72"/>
      <c r="J542" s="72"/>
      <c r="K542" s="72"/>
      <c r="L542" s="72"/>
      <c r="M542" s="72"/>
      <c r="N542" s="72"/>
      <c r="O542" s="72"/>
      <c r="P542" s="72"/>
      <c r="Q542" s="72"/>
      <c r="R542" s="72"/>
      <c r="S542" s="72"/>
      <c r="T542" s="72"/>
      <c r="U542" s="72"/>
      <c r="V542" s="72"/>
      <c r="W542" s="72"/>
      <c r="X542" s="72"/>
      <c r="Y542" s="72"/>
      <c r="Z542" s="72"/>
      <c r="AA542" s="72"/>
      <c r="AB542" s="72"/>
      <c r="AC542" s="72"/>
      <c r="AD542" s="72"/>
      <c r="AE542" s="72"/>
      <c r="AF542" s="72"/>
      <c r="AG542" s="72"/>
      <c r="AH542" s="72"/>
      <c r="AI542" s="72"/>
      <c r="AJ542" s="72"/>
      <c r="AK542" s="72"/>
      <c r="AL542" s="72"/>
      <c r="AM542" s="72"/>
      <c r="AN542" s="72"/>
      <c r="AO542" s="72"/>
      <c r="AP542" s="72"/>
      <c r="AQ542" s="72"/>
      <c r="AR542" s="72"/>
      <c r="AS542" s="72"/>
      <c r="AT542" s="72"/>
      <c r="AU542" s="72"/>
      <c r="AV542" s="72"/>
      <c r="AW542" s="72"/>
      <c r="AX542" s="72"/>
      <c r="AY542" s="72"/>
      <c r="AZ542" s="72"/>
      <c r="BA542" s="72"/>
      <c r="BB542" s="72"/>
      <c r="BC542" s="72"/>
      <c r="BD542" s="72"/>
      <c r="BE542" s="72"/>
    </row>
    <row r="543" spans="1:57" ht="20">
      <c r="A543" s="72"/>
      <c r="B543" s="72"/>
      <c r="C543" s="72"/>
      <c r="D543" s="72"/>
      <c r="E543" s="71"/>
      <c r="F543" s="72"/>
      <c r="G543" s="72"/>
      <c r="H543" s="72"/>
      <c r="I543" s="72"/>
      <c r="J543" s="72"/>
      <c r="K543" s="72"/>
      <c r="L543" s="72"/>
      <c r="M543" s="72"/>
      <c r="N543" s="72"/>
      <c r="O543" s="72"/>
      <c r="P543" s="72"/>
      <c r="Q543" s="72"/>
      <c r="R543" s="72"/>
      <c r="S543" s="72"/>
      <c r="T543" s="72"/>
      <c r="U543" s="72"/>
      <c r="V543" s="72"/>
      <c r="W543" s="72"/>
      <c r="X543" s="72"/>
      <c r="Y543" s="72"/>
      <c r="Z543" s="72"/>
      <c r="AA543" s="72"/>
      <c r="AB543" s="72"/>
      <c r="AC543" s="72"/>
      <c r="AD543" s="72"/>
      <c r="AE543" s="72"/>
      <c r="AF543" s="72"/>
      <c r="AG543" s="72"/>
      <c r="AH543" s="72"/>
      <c r="AI543" s="72"/>
      <c r="AJ543" s="72"/>
      <c r="AK543" s="72"/>
      <c r="AL543" s="72"/>
      <c r="AM543" s="72"/>
      <c r="AN543" s="72"/>
      <c r="AO543" s="72"/>
      <c r="AP543" s="72"/>
      <c r="AQ543" s="72"/>
      <c r="AR543" s="72"/>
      <c r="AS543" s="72"/>
      <c r="AT543" s="72"/>
      <c r="AU543" s="72"/>
      <c r="AV543" s="72"/>
      <c r="AW543" s="72"/>
      <c r="AX543" s="72"/>
      <c r="AY543" s="72"/>
      <c r="AZ543" s="72"/>
      <c r="BA543" s="72"/>
      <c r="BB543" s="72"/>
      <c r="BC543" s="72"/>
      <c r="BD543" s="72"/>
      <c r="BE543" s="72"/>
    </row>
    <row r="544" spans="1:57" ht="20">
      <c r="A544" s="72"/>
      <c r="B544" s="72"/>
      <c r="C544" s="72"/>
      <c r="D544" s="72"/>
      <c r="E544" s="71"/>
      <c r="F544" s="72"/>
      <c r="G544" s="72"/>
      <c r="H544" s="72"/>
      <c r="I544" s="72"/>
      <c r="J544" s="72"/>
      <c r="K544" s="72"/>
      <c r="L544" s="72"/>
      <c r="M544" s="72"/>
      <c r="N544" s="72"/>
      <c r="O544" s="72"/>
      <c r="P544" s="72"/>
      <c r="Q544" s="72"/>
      <c r="R544" s="72"/>
      <c r="S544" s="72"/>
      <c r="T544" s="72"/>
      <c r="U544" s="72"/>
      <c r="V544" s="72"/>
      <c r="W544" s="72"/>
      <c r="X544" s="72"/>
      <c r="Y544" s="72"/>
      <c r="Z544" s="72"/>
      <c r="AA544" s="72"/>
      <c r="AB544" s="72"/>
      <c r="AC544" s="72"/>
      <c r="AD544" s="72"/>
      <c r="AE544" s="72"/>
      <c r="AF544" s="72"/>
      <c r="AG544" s="72"/>
      <c r="AH544" s="72"/>
      <c r="AI544" s="72"/>
      <c r="AJ544" s="72"/>
      <c r="AK544" s="72"/>
      <c r="AL544" s="72"/>
      <c r="AM544" s="72"/>
      <c r="AN544" s="72"/>
      <c r="AO544" s="72"/>
      <c r="AP544" s="72"/>
      <c r="AQ544" s="72"/>
      <c r="AR544" s="72"/>
      <c r="AS544" s="72"/>
      <c r="AT544" s="72"/>
      <c r="AU544" s="72"/>
      <c r="AV544" s="72"/>
      <c r="AW544" s="72"/>
      <c r="AX544" s="72"/>
      <c r="AY544" s="72"/>
      <c r="AZ544" s="72"/>
      <c r="BA544" s="72"/>
      <c r="BB544" s="72"/>
      <c r="BC544" s="72"/>
      <c r="BD544" s="72"/>
      <c r="BE544" s="72"/>
    </row>
    <row r="545" spans="1:57" ht="20">
      <c r="A545" s="72"/>
      <c r="B545" s="72"/>
      <c r="C545" s="72"/>
      <c r="D545" s="72"/>
      <c r="E545" s="71"/>
      <c r="F545" s="72"/>
      <c r="G545" s="72"/>
      <c r="H545" s="72"/>
      <c r="I545" s="72"/>
      <c r="J545" s="72"/>
      <c r="K545" s="72"/>
      <c r="L545" s="72"/>
      <c r="M545" s="72"/>
      <c r="N545" s="72"/>
      <c r="O545" s="72"/>
      <c r="P545" s="72"/>
      <c r="Q545" s="72"/>
      <c r="R545" s="72"/>
      <c r="S545" s="72"/>
      <c r="T545" s="72"/>
      <c r="U545" s="72"/>
      <c r="V545" s="72"/>
      <c r="W545" s="72"/>
      <c r="X545" s="72"/>
      <c r="Y545" s="72"/>
      <c r="Z545" s="72"/>
      <c r="AA545" s="72"/>
      <c r="AB545" s="72"/>
      <c r="AC545" s="72"/>
      <c r="AD545" s="72"/>
      <c r="AE545" s="72"/>
      <c r="AF545" s="72"/>
      <c r="AG545" s="72"/>
      <c r="AH545" s="72"/>
      <c r="AI545" s="72"/>
      <c r="AJ545" s="72"/>
      <c r="AK545" s="72"/>
      <c r="AL545" s="72"/>
      <c r="AM545" s="72"/>
      <c r="AN545" s="72"/>
      <c r="AO545" s="72"/>
      <c r="AP545" s="72"/>
      <c r="AQ545" s="72"/>
      <c r="AR545" s="72"/>
      <c r="AS545" s="72"/>
      <c r="AT545" s="72"/>
      <c r="AU545" s="72"/>
      <c r="AV545" s="72"/>
      <c r="AW545" s="72"/>
      <c r="AX545" s="72"/>
      <c r="AY545" s="72"/>
      <c r="AZ545" s="72"/>
      <c r="BA545" s="72"/>
      <c r="BB545" s="72"/>
      <c r="BC545" s="72"/>
      <c r="BD545" s="72"/>
      <c r="BE545" s="72"/>
    </row>
    <row r="546" spans="1:57" ht="20">
      <c r="A546" s="72"/>
      <c r="B546" s="72"/>
      <c r="C546" s="72"/>
      <c r="D546" s="72"/>
      <c r="E546" s="71"/>
      <c r="F546" s="72"/>
      <c r="G546" s="72"/>
      <c r="H546" s="72"/>
      <c r="I546" s="72"/>
      <c r="J546" s="72"/>
      <c r="K546" s="72"/>
      <c r="L546" s="72"/>
      <c r="M546" s="72"/>
      <c r="N546" s="72"/>
      <c r="O546" s="72"/>
      <c r="P546" s="72"/>
      <c r="Q546" s="72"/>
      <c r="R546" s="72"/>
      <c r="S546" s="72"/>
      <c r="T546" s="72"/>
      <c r="U546" s="72"/>
      <c r="V546" s="72"/>
      <c r="W546" s="72"/>
      <c r="X546" s="72"/>
      <c r="Y546" s="72"/>
      <c r="Z546" s="72"/>
      <c r="AA546" s="72"/>
      <c r="AB546" s="72"/>
      <c r="AC546" s="72"/>
      <c r="AD546" s="72"/>
      <c r="AE546" s="72"/>
      <c r="AF546" s="72"/>
      <c r="AG546" s="72"/>
      <c r="AH546" s="72"/>
      <c r="AI546" s="72"/>
      <c r="AJ546" s="72"/>
      <c r="AK546" s="72"/>
      <c r="AL546" s="72"/>
      <c r="AM546" s="72"/>
      <c r="AN546" s="72"/>
      <c r="AO546" s="72"/>
      <c r="AP546" s="72"/>
      <c r="AQ546" s="72"/>
      <c r="AR546" s="72"/>
      <c r="AS546" s="72"/>
      <c r="AT546" s="72"/>
      <c r="AU546" s="72"/>
      <c r="AV546" s="72"/>
      <c r="AW546" s="72"/>
      <c r="AX546" s="72"/>
      <c r="AY546" s="72"/>
      <c r="AZ546" s="72"/>
      <c r="BA546" s="72"/>
      <c r="BB546" s="72"/>
      <c r="BC546" s="72"/>
      <c r="BD546" s="72"/>
      <c r="BE546" s="72"/>
    </row>
    <row r="547" spans="1:57" ht="20">
      <c r="A547" s="72"/>
      <c r="B547" s="72"/>
      <c r="C547" s="72"/>
      <c r="D547" s="72"/>
      <c r="E547" s="71"/>
      <c r="F547" s="72"/>
      <c r="G547" s="72"/>
      <c r="H547" s="72"/>
      <c r="I547" s="72"/>
      <c r="J547" s="72"/>
      <c r="K547" s="72"/>
      <c r="L547" s="72"/>
      <c r="M547" s="72"/>
      <c r="N547" s="72"/>
      <c r="O547" s="72"/>
      <c r="P547" s="72"/>
      <c r="Q547" s="72"/>
      <c r="R547" s="72"/>
      <c r="S547" s="72"/>
      <c r="T547" s="72"/>
      <c r="U547" s="72"/>
      <c r="V547" s="72"/>
      <c r="W547" s="72"/>
      <c r="X547" s="72"/>
      <c r="Y547" s="72"/>
      <c r="Z547" s="72"/>
      <c r="AA547" s="72"/>
      <c r="AB547" s="72"/>
      <c r="AC547" s="72"/>
      <c r="AD547" s="72"/>
      <c r="AE547" s="72"/>
      <c r="AF547" s="72"/>
      <c r="AG547" s="72"/>
      <c r="AH547" s="72"/>
      <c r="AI547" s="72"/>
      <c r="AJ547" s="72"/>
      <c r="AK547" s="72"/>
      <c r="AL547" s="72"/>
      <c r="AM547" s="72"/>
      <c r="AN547" s="72"/>
      <c r="AO547" s="72"/>
      <c r="AP547" s="72"/>
      <c r="AQ547" s="72"/>
      <c r="AR547" s="72"/>
      <c r="AS547" s="72"/>
      <c r="AT547" s="72"/>
      <c r="AU547" s="72"/>
      <c r="AV547" s="72"/>
      <c r="AW547" s="72"/>
      <c r="AX547" s="72"/>
      <c r="AY547" s="72"/>
      <c r="AZ547" s="72"/>
      <c r="BA547" s="72"/>
      <c r="BB547" s="72"/>
      <c r="BC547" s="72"/>
      <c r="BD547" s="72"/>
      <c r="BE547" s="72"/>
    </row>
    <row r="548" spans="1:57" ht="20">
      <c r="A548" s="72"/>
      <c r="B548" s="72"/>
      <c r="C548" s="72"/>
      <c r="D548" s="72"/>
      <c r="E548" s="71"/>
      <c r="F548" s="72"/>
      <c r="G548" s="72"/>
      <c r="H548" s="72"/>
      <c r="I548" s="72"/>
      <c r="J548" s="72"/>
      <c r="K548" s="72"/>
      <c r="L548" s="72"/>
      <c r="M548" s="72"/>
      <c r="N548" s="72"/>
      <c r="O548" s="72"/>
      <c r="P548" s="72"/>
      <c r="Q548" s="72"/>
      <c r="R548" s="72"/>
      <c r="S548" s="72"/>
      <c r="T548" s="72"/>
      <c r="U548" s="72"/>
      <c r="V548" s="72"/>
      <c r="W548" s="72"/>
      <c r="X548" s="72"/>
      <c r="Y548" s="72"/>
      <c r="Z548" s="72"/>
      <c r="AA548" s="72"/>
      <c r="AB548" s="72"/>
      <c r="AC548" s="72"/>
      <c r="AD548" s="72"/>
      <c r="AE548" s="72"/>
      <c r="AF548" s="72"/>
      <c r="AG548" s="72"/>
      <c r="AH548" s="72"/>
      <c r="AI548" s="72"/>
      <c r="AJ548" s="72"/>
      <c r="AK548" s="72"/>
      <c r="AL548" s="72"/>
      <c r="AM548" s="72"/>
      <c r="AN548" s="72"/>
      <c r="AO548" s="72"/>
      <c r="AP548" s="72"/>
      <c r="AQ548" s="72"/>
      <c r="AR548" s="72"/>
      <c r="AS548" s="72"/>
      <c r="AT548" s="72"/>
      <c r="AU548" s="72"/>
      <c r="AV548" s="72"/>
      <c r="AW548" s="72"/>
      <c r="AX548" s="72"/>
      <c r="AY548" s="72"/>
      <c r="AZ548" s="72"/>
      <c r="BA548" s="72"/>
      <c r="BB548" s="72"/>
      <c r="BC548" s="72"/>
      <c r="BD548" s="72"/>
      <c r="BE548" s="72"/>
    </row>
    <row r="549" spans="1:57" ht="20">
      <c r="A549" s="72"/>
      <c r="B549" s="72"/>
      <c r="C549" s="72"/>
      <c r="D549" s="72"/>
      <c r="E549" s="71"/>
      <c r="F549" s="72"/>
      <c r="G549" s="72"/>
      <c r="H549" s="72"/>
      <c r="I549" s="72"/>
      <c r="J549" s="72"/>
      <c r="K549" s="72"/>
      <c r="L549" s="72"/>
      <c r="M549" s="72"/>
      <c r="N549" s="72"/>
      <c r="O549" s="72"/>
      <c r="P549" s="72"/>
      <c r="Q549" s="72"/>
      <c r="R549" s="72"/>
      <c r="S549" s="72"/>
      <c r="T549" s="72"/>
      <c r="U549" s="72"/>
      <c r="V549" s="72"/>
      <c r="W549" s="72"/>
      <c r="X549" s="72"/>
      <c r="Y549" s="72"/>
      <c r="Z549" s="72"/>
      <c r="AA549" s="72"/>
      <c r="AB549" s="72"/>
      <c r="AC549" s="72"/>
      <c r="AD549" s="72"/>
      <c r="AE549" s="72"/>
      <c r="AF549" s="72"/>
      <c r="AG549" s="72"/>
      <c r="AH549" s="72"/>
      <c r="AI549" s="72"/>
      <c r="AJ549" s="72"/>
      <c r="AK549" s="72"/>
      <c r="AL549" s="72"/>
      <c r="AM549" s="72"/>
      <c r="AN549" s="72"/>
      <c r="AO549" s="72"/>
      <c r="AP549" s="72"/>
      <c r="AQ549" s="72"/>
      <c r="AR549" s="72"/>
      <c r="AS549" s="72"/>
      <c r="AT549" s="72"/>
      <c r="AU549" s="72"/>
      <c r="AV549" s="72"/>
      <c r="AW549" s="72"/>
      <c r="AX549" s="72"/>
      <c r="AY549" s="72"/>
      <c r="AZ549" s="72"/>
      <c r="BA549" s="72"/>
      <c r="BB549" s="72"/>
      <c r="BC549" s="72"/>
      <c r="BD549" s="72"/>
      <c r="BE549" s="72"/>
    </row>
    <row r="550" spans="1:57" ht="20">
      <c r="A550" s="72"/>
      <c r="B550" s="72"/>
      <c r="C550" s="72"/>
      <c r="D550" s="72"/>
      <c r="E550" s="71"/>
      <c r="F550" s="72"/>
      <c r="G550" s="72"/>
      <c r="H550" s="72"/>
      <c r="I550" s="72"/>
      <c r="J550" s="72"/>
      <c r="K550" s="72"/>
      <c r="L550" s="72"/>
      <c r="M550" s="72"/>
      <c r="N550" s="72"/>
      <c r="O550" s="72"/>
      <c r="P550" s="72"/>
      <c r="Q550" s="72"/>
      <c r="R550" s="72"/>
      <c r="S550" s="72"/>
      <c r="T550" s="72"/>
      <c r="U550" s="72"/>
      <c r="V550" s="72"/>
      <c r="W550" s="72"/>
      <c r="X550" s="72"/>
      <c r="Y550" s="72"/>
      <c r="Z550" s="72"/>
      <c r="AA550" s="72"/>
      <c r="AB550" s="72"/>
      <c r="AC550" s="72"/>
      <c r="AD550" s="72"/>
      <c r="AE550" s="72"/>
      <c r="AF550" s="72"/>
      <c r="AG550" s="72"/>
      <c r="AH550" s="72"/>
      <c r="AI550" s="72"/>
      <c r="AJ550" s="72"/>
      <c r="AK550" s="72"/>
      <c r="AL550" s="72"/>
      <c r="AM550" s="72"/>
      <c r="AN550" s="72"/>
      <c r="AO550" s="72"/>
      <c r="AP550" s="72"/>
      <c r="AQ550" s="72"/>
      <c r="AR550" s="72"/>
      <c r="AS550" s="72"/>
      <c r="AT550" s="72"/>
      <c r="AU550" s="72"/>
      <c r="AV550" s="72"/>
      <c r="AW550" s="72"/>
      <c r="AX550" s="72"/>
      <c r="AY550" s="72"/>
      <c r="AZ550" s="72"/>
      <c r="BA550" s="72"/>
      <c r="BB550" s="72"/>
      <c r="BC550" s="72"/>
      <c r="BD550" s="72"/>
      <c r="BE550" s="72"/>
    </row>
    <row r="551" spans="1:57" ht="20">
      <c r="A551" s="72"/>
      <c r="B551" s="72"/>
      <c r="C551" s="72"/>
      <c r="D551" s="72"/>
      <c r="E551" s="71"/>
      <c r="F551" s="72"/>
      <c r="G551" s="72"/>
      <c r="H551" s="72"/>
      <c r="I551" s="72"/>
      <c r="J551" s="72"/>
      <c r="K551" s="72"/>
      <c r="L551" s="72"/>
      <c r="M551" s="72"/>
      <c r="N551" s="72"/>
      <c r="O551" s="72"/>
      <c r="P551" s="72"/>
      <c r="Q551" s="72"/>
      <c r="R551" s="72"/>
      <c r="S551" s="72"/>
      <c r="T551" s="72"/>
      <c r="U551" s="72"/>
      <c r="V551" s="72"/>
      <c r="W551" s="72"/>
      <c r="X551" s="72"/>
      <c r="Y551" s="72"/>
      <c r="Z551" s="72"/>
      <c r="AA551" s="72"/>
      <c r="AB551" s="72"/>
      <c r="AC551" s="72"/>
      <c r="AD551" s="72"/>
      <c r="AE551" s="72"/>
      <c r="AF551" s="72"/>
      <c r="AG551" s="72"/>
      <c r="AH551" s="72"/>
      <c r="AI551" s="72"/>
      <c r="AJ551" s="72"/>
      <c r="AK551" s="72"/>
      <c r="AL551" s="72"/>
      <c r="AM551" s="72"/>
      <c r="AN551" s="72"/>
      <c r="AO551" s="72"/>
      <c r="AP551" s="72"/>
      <c r="AQ551" s="72"/>
      <c r="AR551" s="72"/>
      <c r="AS551" s="72"/>
      <c r="AT551" s="72"/>
      <c r="AU551" s="72"/>
      <c r="AV551" s="72"/>
      <c r="AW551" s="72"/>
      <c r="AX551" s="72"/>
      <c r="AY551" s="72"/>
      <c r="AZ551" s="72"/>
      <c r="BA551" s="72"/>
      <c r="BB551" s="72"/>
      <c r="BC551" s="72"/>
      <c r="BD551" s="72"/>
      <c r="BE551" s="72"/>
    </row>
    <row r="552" spans="1:57" ht="20">
      <c r="A552" s="72"/>
      <c r="B552" s="72"/>
      <c r="C552" s="72"/>
      <c r="D552" s="72"/>
      <c r="E552" s="71"/>
      <c r="F552" s="72"/>
      <c r="G552" s="72"/>
      <c r="H552" s="72"/>
      <c r="I552" s="72"/>
      <c r="J552" s="72"/>
      <c r="K552" s="72"/>
      <c r="L552" s="72"/>
      <c r="M552" s="72"/>
      <c r="N552" s="72"/>
      <c r="O552" s="72"/>
      <c r="P552" s="72"/>
      <c r="Q552" s="72"/>
      <c r="R552" s="72"/>
      <c r="S552" s="72"/>
      <c r="T552" s="72"/>
      <c r="U552" s="72"/>
      <c r="V552" s="72"/>
      <c r="W552" s="72"/>
      <c r="X552" s="72"/>
      <c r="Y552" s="72"/>
      <c r="Z552" s="72"/>
      <c r="AA552" s="72"/>
      <c r="AB552" s="72"/>
      <c r="AC552" s="72"/>
      <c r="AD552" s="72"/>
      <c r="AE552" s="72"/>
      <c r="AF552" s="72"/>
      <c r="AG552" s="72"/>
      <c r="AH552" s="72"/>
      <c r="AI552" s="72"/>
      <c r="AJ552" s="72"/>
      <c r="AK552" s="72"/>
      <c r="AL552" s="72"/>
      <c r="AM552" s="72"/>
      <c r="AN552" s="72"/>
      <c r="AO552" s="72"/>
      <c r="AP552" s="72"/>
      <c r="AQ552" s="72"/>
      <c r="AR552" s="72"/>
      <c r="AS552" s="72"/>
      <c r="AT552" s="72"/>
      <c r="AU552" s="72"/>
      <c r="AV552" s="72"/>
      <c r="AW552" s="72"/>
      <c r="AX552" s="72"/>
      <c r="AY552" s="72"/>
      <c r="AZ552" s="72"/>
      <c r="BA552" s="72"/>
      <c r="BB552" s="72"/>
      <c r="BC552" s="72"/>
      <c r="BD552" s="72"/>
      <c r="BE552" s="72"/>
    </row>
    <row r="553" spans="1:57" ht="20">
      <c r="A553" s="72"/>
      <c r="B553" s="72"/>
      <c r="C553" s="72"/>
      <c r="D553" s="72"/>
      <c r="E553" s="71"/>
      <c r="F553" s="72"/>
      <c r="G553" s="72"/>
      <c r="H553" s="72"/>
      <c r="I553" s="72"/>
      <c r="J553" s="72"/>
      <c r="K553" s="72"/>
      <c r="L553" s="72"/>
      <c r="M553" s="72"/>
      <c r="N553" s="72"/>
      <c r="O553" s="72"/>
      <c r="P553" s="72"/>
      <c r="Q553" s="72"/>
      <c r="R553" s="72"/>
      <c r="S553" s="72"/>
      <c r="T553" s="72"/>
      <c r="U553" s="72"/>
      <c r="V553" s="72"/>
      <c r="W553" s="72"/>
      <c r="X553" s="72"/>
      <c r="Y553" s="72"/>
      <c r="Z553" s="72"/>
      <c r="AA553" s="72"/>
      <c r="AB553" s="72"/>
      <c r="AC553" s="72"/>
      <c r="AD553" s="72"/>
      <c r="AE553" s="72"/>
      <c r="AF553" s="72"/>
      <c r="AG553" s="72"/>
      <c r="AH553" s="72"/>
      <c r="AI553" s="72"/>
      <c r="AJ553" s="72"/>
      <c r="AK553" s="72"/>
      <c r="AL553" s="72"/>
      <c r="AM553" s="72"/>
      <c r="AN553" s="72"/>
      <c r="AO553" s="72"/>
      <c r="AP553" s="72"/>
      <c r="AQ553" s="72"/>
      <c r="AR553" s="72"/>
      <c r="AS553" s="72"/>
      <c r="AT553" s="72"/>
      <c r="AU553" s="72"/>
      <c r="AV553" s="72"/>
      <c r="AW553" s="72"/>
      <c r="AX553" s="72"/>
      <c r="AY553" s="72"/>
      <c r="AZ553" s="72"/>
      <c r="BA553" s="72"/>
      <c r="BB553" s="72"/>
      <c r="BC553" s="72"/>
      <c r="BD553" s="72"/>
      <c r="BE553" s="72"/>
    </row>
    <row r="554" spans="1:57" ht="20">
      <c r="A554" s="72"/>
      <c r="B554" s="72"/>
      <c r="C554" s="72"/>
      <c r="D554" s="72"/>
      <c r="E554" s="71"/>
      <c r="F554" s="72"/>
      <c r="G554" s="72"/>
      <c r="H554" s="72"/>
      <c r="I554" s="72"/>
      <c r="J554" s="72"/>
      <c r="K554" s="72"/>
      <c r="L554" s="72"/>
      <c r="M554" s="72"/>
      <c r="N554" s="72"/>
      <c r="O554" s="72"/>
      <c r="P554" s="72"/>
      <c r="Q554" s="72"/>
      <c r="R554" s="72"/>
      <c r="S554" s="72"/>
      <c r="T554" s="72"/>
      <c r="U554" s="72"/>
      <c r="V554" s="72"/>
      <c r="W554" s="72"/>
      <c r="X554" s="72"/>
      <c r="Y554" s="72"/>
      <c r="Z554" s="72"/>
      <c r="AA554" s="72"/>
      <c r="AB554" s="72"/>
      <c r="AC554" s="72"/>
      <c r="AD554" s="72"/>
      <c r="AE554" s="72"/>
      <c r="AF554" s="72"/>
      <c r="AG554" s="72"/>
      <c r="AH554" s="72"/>
      <c r="AI554" s="72"/>
      <c r="AJ554" s="72"/>
      <c r="AK554" s="72"/>
      <c r="AL554" s="72"/>
      <c r="AM554" s="72"/>
      <c r="AN554" s="72"/>
      <c r="AO554" s="72"/>
      <c r="AP554" s="72"/>
      <c r="AQ554" s="72"/>
      <c r="AR554" s="72"/>
      <c r="AS554" s="72"/>
      <c r="AT554" s="72"/>
      <c r="AU554" s="72"/>
      <c r="AV554" s="72"/>
      <c r="AW554" s="72"/>
      <c r="AX554" s="72"/>
      <c r="AY554" s="72"/>
      <c r="AZ554" s="72"/>
      <c r="BA554" s="72"/>
      <c r="BB554" s="72"/>
      <c r="BC554" s="72"/>
      <c r="BD554" s="72"/>
      <c r="BE554" s="72"/>
    </row>
    <row r="555" spans="1:57" ht="20">
      <c r="A555" s="72"/>
      <c r="B555" s="72"/>
      <c r="C555" s="72"/>
      <c r="D555" s="72"/>
      <c r="E555" s="71"/>
      <c r="F555" s="72"/>
      <c r="G555" s="72"/>
      <c r="H555" s="72"/>
      <c r="I555" s="72"/>
      <c r="J555" s="72"/>
      <c r="K555" s="72"/>
      <c r="L555" s="72"/>
      <c r="M555" s="72"/>
      <c r="N555" s="72"/>
      <c r="O555" s="72"/>
      <c r="P555" s="72"/>
      <c r="Q555" s="72"/>
      <c r="R555" s="72"/>
      <c r="S555" s="72"/>
      <c r="T555" s="72"/>
      <c r="U555" s="72"/>
      <c r="V555" s="72"/>
      <c r="W555" s="72"/>
      <c r="X555" s="72"/>
      <c r="Y555" s="72"/>
      <c r="Z555" s="72"/>
      <c r="AA555" s="72"/>
      <c r="AB555" s="72"/>
      <c r="AC555" s="72"/>
      <c r="AD555" s="72"/>
      <c r="AE555" s="72"/>
      <c r="AF555" s="72"/>
      <c r="AG555" s="72"/>
      <c r="AH555" s="72"/>
      <c r="AI555" s="72"/>
      <c r="AJ555" s="72"/>
      <c r="AK555" s="72"/>
      <c r="AL555" s="72"/>
      <c r="AM555" s="72"/>
      <c r="AN555" s="72"/>
      <c r="AO555" s="72"/>
      <c r="AP555" s="72"/>
      <c r="AQ555" s="72"/>
      <c r="AR555" s="72"/>
      <c r="AS555" s="72"/>
      <c r="AT555" s="72"/>
      <c r="AU555" s="72"/>
      <c r="AV555" s="72"/>
      <c r="AW555" s="72"/>
      <c r="AX555" s="72"/>
      <c r="AY555" s="72"/>
      <c r="AZ555" s="72"/>
      <c r="BA555" s="72"/>
      <c r="BB555" s="72"/>
      <c r="BC555" s="72"/>
      <c r="BD555" s="72"/>
      <c r="BE555" s="72"/>
    </row>
    <row r="556" spans="1:57" ht="20">
      <c r="A556" s="72"/>
      <c r="B556" s="72"/>
      <c r="C556" s="72"/>
      <c r="D556" s="72"/>
      <c r="E556" s="71"/>
      <c r="F556" s="72"/>
      <c r="G556" s="72"/>
      <c r="H556" s="72"/>
      <c r="I556" s="72"/>
      <c r="J556" s="72"/>
      <c r="K556" s="72"/>
      <c r="L556" s="72"/>
      <c r="M556" s="72"/>
      <c r="N556" s="72"/>
      <c r="O556" s="72"/>
      <c r="P556" s="72"/>
      <c r="Q556" s="72"/>
      <c r="R556" s="72"/>
      <c r="S556" s="72"/>
      <c r="T556" s="72"/>
      <c r="U556" s="72"/>
      <c r="V556" s="72"/>
      <c r="W556" s="72"/>
      <c r="X556" s="72"/>
      <c r="Y556" s="72"/>
      <c r="Z556" s="72"/>
      <c r="AA556" s="72"/>
      <c r="AB556" s="72"/>
      <c r="AC556" s="72"/>
      <c r="AD556" s="72"/>
      <c r="AE556" s="72"/>
      <c r="AF556" s="72"/>
      <c r="AG556" s="72"/>
      <c r="AH556" s="72"/>
      <c r="AI556" s="72"/>
      <c r="AJ556" s="72"/>
      <c r="AK556" s="72"/>
      <c r="AL556" s="72"/>
      <c r="AM556" s="72"/>
      <c r="AN556" s="72"/>
      <c r="AO556" s="72"/>
      <c r="AP556" s="72"/>
      <c r="AQ556" s="72"/>
      <c r="AR556" s="72"/>
      <c r="AS556" s="72"/>
      <c r="AT556" s="72"/>
      <c r="AU556" s="72"/>
      <c r="AV556" s="72"/>
      <c r="AW556" s="72"/>
      <c r="AX556" s="72"/>
      <c r="AY556" s="72"/>
      <c r="AZ556" s="72"/>
      <c r="BA556" s="72"/>
      <c r="BB556" s="72"/>
      <c r="BC556" s="72"/>
      <c r="BD556" s="72"/>
      <c r="BE556" s="72"/>
    </row>
    <row r="557" spans="1:57" ht="20">
      <c r="A557" s="72"/>
      <c r="B557" s="72"/>
      <c r="C557" s="72"/>
      <c r="D557" s="72"/>
      <c r="E557" s="71"/>
      <c r="F557" s="72"/>
      <c r="G557" s="72"/>
      <c r="H557" s="72"/>
      <c r="I557" s="72"/>
      <c r="J557" s="72"/>
      <c r="K557" s="72"/>
      <c r="L557" s="72"/>
      <c r="M557" s="72"/>
      <c r="N557" s="72"/>
      <c r="O557" s="72"/>
      <c r="P557" s="72"/>
      <c r="Q557" s="72"/>
      <c r="R557" s="72"/>
      <c r="S557" s="72"/>
      <c r="T557" s="72"/>
      <c r="U557" s="72"/>
      <c r="V557" s="72"/>
      <c r="W557" s="72"/>
      <c r="X557" s="72"/>
      <c r="Y557" s="72"/>
      <c r="Z557" s="72"/>
      <c r="AA557" s="72"/>
      <c r="AB557" s="72"/>
      <c r="AC557" s="72"/>
      <c r="AD557" s="72"/>
      <c r="AE557" s="72"/>
      <c r="AF557" s="72"/>
      <c r="AG557" s="72"/>
      <c r="AH557" s="72"/>
      <c r="AI557" s="72"/>
      <c r="AJ557" s="72"/>
      <c r="AK557" s="72"/>
      <c r="AL557" s="72"/>
      <c r="AM557" s="72"/>
      <c r="AN557" s="72"/>
      <c r="AO557" s="72"/>
      <c r="AP557" s="72"/>
      <c r="AQ557" s="72"/>
      <c r="AR557" s="72"/>
      <c r="AS557" s="72"/>
      <c r="AT557" s="72"/>
      <c r="AU557" s="72"/>
      <c r="AV557" s="72"/>
      <c r="AW557" s="72"/>
      <c r="AX557" s="72"/>
      <c r="AY557" s="72"/>
      <c r="AZ557" s="72"/>
      <c r="BA557" s="72"/>
      <c r="BB557" s="72"/>
      <c r="BC557" s="72"/>
      <c r="BD557" s="72"/>
      <c r="BE557" s="72"/>
    </row>
    <row r="558" spans="1:57" ht="20">
      <c r="A558" s="72"/>
      <c r="B558" s="72"/>
      <c r="C558" s="72"/>
      <c r="D558" s="72"/>
      <c r="E558" s="71"/>
      <c r="F558" s="72"/>
      <c r="G558" s="72"/>
      <c r="H558" s="72"/>
      <c r="I558" s="72"/>
      <c r="J558" s="72"/>
      <c r="K558" s="72"/>
      <c r="L558" s="72"/>
      <c r="M558" s="72"/>
      <c r="N558" s="72"/>
      <c r="O558" s="72"/>
      <c r="P558" s="72"/>
      <c r="Q558" s="72"/>
      <c r="R558" s="72"/>
      <c r="S558" s="72"/>
      <c r="T558" s="72"/>
      <c r="U558" s="72"/>
      <c r="V558" s="72"/>
      <c r="W558" s="72"/>
      <c r="X558" s="72"/>
      <c r="Y558" s="72"/>
      <c r="Z558" s="72"/>
      <c r="AA558" s="72"/>
      <c r="AB558" s="72"/>
      <c r="AC558" s="72"/>
      <c r="AD558" s="72"/>
      <c r="AE558" s="72"/>
      <c r="AF558" s="72"/>
      <c r="AG558" s="72"/>
      <c r="AH558" s="72"/>
      <c r="AI558" s="72"/>
      <c r="AJ558" s="72"/>
      <c r="AK558" s="72"/>
      <c r="AL558" s="72"/>
      <c r="AM558" s="72"/>
      <c r="AN558" s="72"/>
      <c r="AO558" s="72"/>
      <c r="AP558" s="72"/>
      <c r="AQ558" s="72"/>
      <c r="AR558" s="72"/>
      <c r="AS558" s="72"/>
      <c r="AT558" s="72"/>
      <c r="AU558" s="72"/>
      <c r="AV558" s="72"/>
      <c r="AW558" s="72"/>
      <c r="AX558" s="72"/>
      <c r="AY558" s="72"/>
      <c r="AZ558" s="72"/>
      <c r="BA558" s="72"/>
      <c r="BB558" s="72"/>
      <c r="BC558" s="72"/>
      <c r="BD558" s="72"/>
      <c r="BE558" s="72"/>
    </row>
    <row r="559" spans="1:57" ht="20">
      <c r="A559" s="72"/>
      <c r="B559" s="72"/>
      <c r="C559" s="72"/>
      <c r="D559" s="72"/>
      <c r="E559" s="71"/>
      <c r="F559" s="72"/>
      <c r="G559" s="72"/>
      <c r="H559" s="72"/>
      <c r="I559" s="72"/>
      <c r="J559" s="72"/>
      <c r="K559" s="72"/>
      <c r="L559" s="72"/>
      <c r="M559" s="72"/>
      <c r="N559" s="72"/>
      <c r="O559" s="72"/>
      <c r="P559" s="72"/>
      <c r="Q559" s="72"/>
      <c r="R559" s="72"/>
      <c r="S559" s="72"/>
      <c r="T559" s="72"/>
      <c r="U559" s="72"/>
      <c r="V559" s="72"/>
      <c r="W559" s="72"/>
      <c r="X559" s="72"/>
      <c r="Y559" s="72"/>
      <c r="Z559" s="72"/>
      <c r="AA559" s="72"/>
      <c r="AB559" s="72"/>
      <c r="AC559" s="72"/>
      <c r="AD559" s="72"/>
      <c r="AE559" s="72"/>
      <c r="AF559" s="72"/>
      <c r="AG559" s="72"/>
      <c r="AH559" s="72"/>
      <c r="AI559" s="72"/>
      <c r="AJ559" s="72"/>
      <c r="AK559" s="72"/>
      <c r="AL559" s="72"/>
      <c r="AM559" s="72"/>
      <c r="AN559" s="72"/>
      <c r="AO559" s="72"/>
      <c r="AP559" s="72"/>
      <c r="AQ559" s="72"/>
      <c r="AR559" s="72"/>
      <c r="AS559" s="72"/>
      <c r="AT559" s="72"/>
      <c r="AU559" s="72"/>
      <c r="AV559" s="72"/>
      <c r="AW559" s="72"/>
      <c r="AX559" s="72"/>
      <c r="AY559" s="72"/>
      <c r="AZ559" s="72"/>
      <c r="BA559" s="72"/>
      <c r="BB559" s="72"/>
      <c r="BC559" s="72"/>
      <c r="BD559" s="72"/>
      <c r="BE559" s="72"/>
    </row>
    <row r="560" spans="1:57" ht="20">
      <c r="A560" s="72"/>
      <c r="B560" s="72"/>
      <c r="C560" s="72"/>
      <c r="D560" s="72"/>
      <c r="E560" s="71"/>
      <c r="F560" s="72"/>
      <c r="G560" s="72"/>
      <c r="H560" s="72"/>
      <c r="I560" s="72"/>
      <c r="J560" s="72"/>
      <c r="K560" s="72"/>
      <c r="L560" s="72"/>
      <c r="M560" s="72"/>
      <c r="N560" s="72"/>
      <c r="O560" s="72"/>
      <c r="P560" s="72"/>
      <c r="Q560" s="72"/>
      <c r="R560" s="72"/>
      <c r="S560" s="72"/>
      <c r="T560" s="72"/>
      <c r="U560" s="72"/>
      <c r="V560" s="72"/>
      <c r="W560" s="72"/>
      <c r="X560" s="72"/>
      <c r="Y560" s="72"/>
      <c r="Z560" s="72"/>
      <c r="AA560" s="72"/>
      <c r="AB560" s="72"/>
      <c r="AC560" s="72"/>
      <c r="AD560" s="72"/>
      <c r="AE560" s="72"/>
      <c r="AF560" s="72"/>
      <c r="AG560" s="72"/>
      <c r="AH560" s="72"/>
      <c r="AI560" s="72"/>
      <c r="AJ560" s="72"/>
      <c r="AK560" s="72"/>
      <c r="AL560" s="72"/>
      <c r="AM560" s="72"/>
      <c r="AN560" s="72"/>
      <c r="AO560" s="72"/>
      <c r="AP560" s="72"/>
      <c r="AQ560" s="72"/>
      <c r="AR560" s="72"/>
      <c r="AS560" s="72"/>
      <c r="AT560" s="72"/>
      <c r="AU560" s="72"/>
      <c r="AV560" s="72"/>
      <c r="AW560" s="72"/>
      <c r="AX560" s="72"/>
      <c r="AY560" s="72"/>
      <c r="AZ560" s="72"/>
      <c r="BA560" s="72"/>
      <c r="BB560" s="72"/>
      <c r="BC560" s="72"/>
      <c r="BD560" s="72"/>
      <c r="BE560" s="72"/>
    </row>
    <row r="561" spans="1:57" ht="20">
      <c r="A561" s="72"/>
      <c r="B561" s="72"/>
      <c r="C561" s="72"/>
      <c r="D561" s="72"/>
      <c r="E561" s="71"/>
      <c r="F561" s="72"/>
      <c r="G561" s="72"/>
      <c r="H561" s="72"/>
      <c r="I561" s="72"/>
      <c r="J561" s="72"/>
      <c r="K561" s="72"/>
      <c r="L561" s="72"/>
      <c r="M561" s="72"/>
      <c r="N561" s="72"/>
      <c r="O561" s="72"/>
      <c r="P561" s="72"/>
      <c r="Q561" s="72"/>
      <c r="R561" s="72"/>
      <c r="S561" s="72"/>
      <c r="T561" s="72"/>
      <c r="U561" s="72"/>
      <c r="V561" s="72"/>
      <c r="W561" s="72"/>
      <c r="X561" s="72"/>
      <c r="Y561" s="72"/>
      <c r="Z561" s="72"/>
      <c r="AA561" s="72"/>
      <c r="AB561" s="72"/>
      <c r="AC561" s="72"/>
      <c r="AD561" s="72"/>
      <c r="AE561" s="72"/>
      <c r="AF561" s="72"/>
      <c r="AG561" s="72"/>
      <c r="AH561" s="72"/>
      <c r="AI561" s="72"/>
      <c r="AJ561" s="72"/>
      <c r="AK561" s="72"/>
      <c r="AL561" s="72"/>
      <c r="AM561" s="72"/>
      <c r="AN561" s="72"/>
      <c r="AO561" s="72"/>
      <c r="AP561" s="72"/>
      <c r="AQ561" s="72"/>
      <c r="AR561" s="72"/>
      <c r="AS561" s="72"/>
      <c r="AT561" s="72"/>
      <c r="AU561" s="72"/>
      <c r="AV561" s="72"/>
      <c r="AW561" s="72"/>
      <c r="AX561" s="72"/>
      <c r="AY561" s="72"/>
      <c r="AZ561" s="72"/>
      <c r="BA561" s="72"/>
      <c r="BB561" s="72"/>
      <c r="BC561" s="72"/>
      <c r="BD561" s="72"/>
      <c r="BE561" s="72"/>
    </row>
    <row r="562" spans="1:57" ht="20">
      <c r="A562" s="72"/>
      <c r="B562" s="72"/>
      <c r="C562" s="72"/>
      <c r="D562" s="72"/>
      <c r="E562" s="71"/>
      <c r="F562" s="72"/>
      <c r="G562" s="72"/>
      <c r="H562" s="72"/>
      <c r="I562" s="72"/>
      <c r="J562" s="72"/>
      <c r="K562" s="72"/>
      <c r="L562" s="72"/>
      <c r="M562" s="72"/>
      <c r="N562" s="72"/>
      <c r="O562" s="72"/>
      <c r="P562" s="72"/>
      <c r="Q562" s="72"/>
      <c r="R562" s="72"/>
      <c r="S562" s="72"/>
      <c r="T562" s="72"/>
      <c r="U562" s="72"/>
      <c r="V562" s="72"/>
      <c r="W562" s="72"/>
      <c r="X562" s="72"/>
      <c r="Y562" s="72"/>
      <c r="Z562" s="72"/>
      <c r="AA562" s="72"/>
      <c r="AB562" s="72"/>
      <c r="AC562" s="72"/>
      <c r="AD562" s="72"/>
      <c r="AE562" s="72"/>
      <c r="AF562" s="72"/>
      <c r="AG562" s="72"/>
      <c r="AH562" s="72"/>
      <c r="AI562" s="72"/>
      <c r="AJ562" s="72"/>
      <c r="AK562" s="72"/>
      <c r="AL562" s="72"/>
      <c r="AM562" s="72"/>
      <c r="AN562" s="72"/>
      <c r="AO562" s="72"/>
      <c r="AP562" s="72"/>
      <c r="AQ562" s="72"/>
      <c r="AR562" s="72"/>
      <c r="AS562" s="72"/>
      <c r="AT562" s="72"/>
      <c r="AU562" s="72"/>
      <c r="AV562" s="72"/>
      <c r="AW562" s="72"/>
      <c r="AX562" s="72"/>
      <c r="AY562" s="72"/>
      <c r="AZ562" s="72"/>
      <c r="BA562" s="72"/>
      <c r="BB562" s="72"/>
      <c r="BC562" s="72"/>
      <c r="BD562" s="72"/>
      <c r="BE562" s="72"/>
    </row>
    <row r="563" spans="1:57" ht="20">
      <c r="A563" s="72"/>
      <c r="B563" s="72"/>
      <c r="C563" s="72"/>
      <c r="D563" s="72"/>
      <c r="E563" s="71"/>
      <c r="F563" s="72"/>
      <c r="G563" s="72"/>
      <c r="H563" s="72"/>
      <c r="I563" s="72"/>
      <c r="J563" s="72"/>
      <c r="K563" s="72"/>
      <c r="L563" s="72"/>
      <c r="M563" s="72"/>
      <c r="N563" s="72"/>
      <c r="O563" s="72"/>
      <c r="P563" s="72"/>
      <c r="Q563" s="72"/>
      <c r="R563" s="72"/>
      <c r="S563" s="72"/>
      <c r="T563" s="72"/>
      <c r="U563" s="72"/>
      <c r="V563" s="72"/>
      <c r="W563" s="72"/>
      <c r="X563" s="72"/>
      <c r="Y563" s="72"/>
      <c r="Z563" s="72"/>
      <c r="AA563" s="72"/>
      <c r="AB563" s="72"/>
      <c r="AC563" s="72"/>
      <c r="AD563" s="72"/>
      <c r="AE563" s="72"/>
      <c r="AF563" s="72"/>
      <c r="AG563" s="72"/>
      <c r="AH563" s="72"/>
      <c r="AI563" s="72"/>
      <c r="AJ563" s="72"/>
      <c r="AK563" s="72"/>
      <c r="AL563" s="72"/>
      <c r="AM563" s="72"/>
      <c r="AN563" s="72"/>
      <c r="AO563" s="72"/>
      <c r="AP563" s="72"/>
      <c r="AQ563" s="72"/>
      <c r="AR563" s="72"/>
      <c r="AS563" s="72"/>
      <c r="AT563" s="72"/>
      <c r="AU563" s="72"/>
      <c r="AV563" s="72"/>
      <c r="AW563" s="72"/>
      <c r="AX563" s="72"/>
      <c r="AY563" s="72"/>
      <c r="AZ563" s="72"/>
      <c r="BA563" s="72"/>
      <c r="BB563" s="72"/>
      <c r="BC563" s="72"/>
      <c r="BD563" s="72"/>
      <c r="BE563" s="72"/>
    </row>
    <row r="564" spans="1:57" ht="20">
      <c r="A564" s="72"/>
      <c r="B564" s="72"/>
      <c r="C564" s="72"/>
      <c r="D564" s="72"/>
      <c r="E564" s="71"/>
      <c r="F564" s="72"/>
      <c r="G564" s="72"/>
      <c r="H564" s="72"/>
      <c r="I564" s="72"/>
      <c r="J564" s="72"/>
      <c r="K564" s="72"/>
      <c r="L564" s="72"/>
      <c r="M564" s="72"/>
      <c r="N564" s="72"/>
      <c r="O564" s="72"/>
      <c r="P564" s="72"/>
      <c r="Q564" s="72"/>
      <c r="R564" s="72"/>
      <c r="S564" s="72"/>
      <c r="T564" s="72"/>
      <c r="U564" s="72"/>
      <c r="V564" s="72"/>
      <c r="W564" s="72"/>
      <c r="X564" s="72"/>
      <c r="Y564" s="72"/>
      <c r="Z564" s="72"/>
      <c r="AA564" s="72"/>
      <c r="AB564" s="72"/>
      <c r="AC564" s="72"/>
      <c r="AD564" s="72"/>
      <c r="AE564" s="72"/>
      <c r="AF564" s="72"/>
      <c r="AG564" s="72"/>
      <c r="AH564" s="72"/>
      <c r="AI564" s="72"/>
      <c r="AJ564" s="72"/>
      <c r="AK564" s="72"/>
      <c r="AL564" s="72"/>
      <c r="AM564" s="72"/>
      <c r="AN564" s="72"/>
      <c r="AO564" s="72"/>
      <c r="AP564" s="72"/>
      <c r="AQ564" s="72"/>
      <c r="AR564" s="72"/>
      <c r="AS564" s="72"/>
      <c r="AT564" s="72"/>
      <c r="AU564" s="72"/>
      <c r="AV564" s="72"/>
      <c r="AW564" s="72"/>
      <c r="AX564" s="72"/>
      <c r="AY564" s="72"/>
      <c r="AZ564" s="72"/>
      <c r="BA564" s="72"/>
      <c r="BB564" s="72"/>
      <c r="BC564" s="72"/>
      <c r="BD564" s="72"/>
      <c r="BE564" s="72"/>
    </row>
    <row r="565" spans="1:57" ht="20">
      <c r="A565" s="72"/>
      <c r="B565" s="72"/>
      <c r="C565" s="72"/>
      <c r="D565" s="72"/>
      <c r="E565" s="71"/>
      <c r="F565" s="72"/>
      <c r="G565" s="72"/>
      <c r="H565" s="72"/>
      <c r="I565" s="72"/>
      <c r="J565" s="72"/>
      <c r="K565" s="72"/>
      <c r="L565" s="72"/>
      <c r="M565" s="72"/>
      <c r="N565" s="72"/>
      <c r="O565" s="72"/>
      <c r="P565" s="72"/>
      <c r="Q565" s="72"/>
      <c r="R565" s="72"/>
      <c r="S565" s="72"/>
      <c r="T565" s="72"/>
      <c r="U565" s="72"/>
      <c r="V565" s="72"/>
      <c r="W565" s="72"/>
      <c r="X565" s="72"/>
      <c r="Y565" s="72"/>
      <c r="Z565" s="72"/>
      <c r="AA565" s="72"/>
      <c r="AB565" s="72"/>
      <c r="AC565" s="72"/>
      <c r="AD565" s="72"/>
      <c r="AE565" s="72"/>
      <c r="AF565" s="72"/>
      <c r="AG565" s="72"/>
      <c r="AH565" s="72"/>
      <c r="AI565" s="72"/>
      <c r="AJ565" s="72"/>
      <c r="AK565" s="72"/>
      <c r="AL565" s="72"/>
      <c r="AM565" s="72"/>
      <c r="AN565" s="72"/>
      <c r="AO565" s="72"/>
      <c r="AP565" s="72"/>
      <c r="AQ565" s="72"/>
      <c r="AR565" s="72"/>
      <c r="AS565" s="72"/>
      <c r="AT565" s="72"/>
      <c r="AU565" s="72"/>
      <c r="AV565" s="72"/>
      <c r="AW565" s="72"/>
      <c r="AX565" s="72"/>
      <c r="AY565" s="72"/>
      <c r="AZ565" s="72"/>
      <c r="BA565" s="72"/>
      <c r="BB565" s="72"/>
      <c r="BC565" s="72"/>
      <c r="BD565" s="72"/>
      <c r="BE565" s="72"/>
    </row>
    <row r="566" spans="1:57" ht="20">
      <c r="A566" s="72"/>
      <c r="B566" s="72"/>
      <c r="C566" s="72"/>
      <c r="D566" s="72"/>
      <c r="E566" s="71"/>
      <c r="F566" s="72"/>
      <c r="G566" s="72"/>
      <c r="H566" s="72"/>
      <c r="I566" s="72"/>
      <c r="J566" s="72"/>
      <c r="K566" s="72"/>
      <c r="L566" s="72"/>
      <c r="M566" s="72"/>
      <c r="N566" s="72"/>
      <c r="O566" s="72"/>
      <c r="P566" s="72"/>
      <c r="Q566" s="72"/>
      <c r="R566" s="72"/>
      <c r="S566" s="72"/>
      <c r="T566" s="72"/>
      <c r="U566" s="72"/>
      <c r="V566" s="72"/>
      <c r="W566" s="72"/>
      <c r="X566" s="72"/>
      <c r="Y566" s="72"/>
      <c r="Z566" s="72"/>
      <c r="AA566" s="72"/>
      <c r="AB566" s="72"/>
      <c r="AC566" s="72"/>
      <c r="AD566" s="72"/>
      <c r="AE566" s="72"/>
      <c r="AF566" s="72"/>
      <c r="AG566" s="72"/>
      <c r="AH566" s="72"/>
      <c r="AI566" s="72"/>
      <c r="AJ566" s="72"/>
      <c r="AK566" s="72"/>
      <c r="AL566" s="72"/>
      <c r="AM566" s="72"/>
      <c r="AN566" s="72"/>
      <c r="AO566" s="72"/>
      <c r="AP566" s="72"/>
      <c r="AQ566" s="72"/>
      <c r="AR566" s="72"/>
      <c r="AS566" s="72"/>
      <c r="AT566" s="72"/>
      <c r="AU566" s="72"/>
      <c r="AV566" s="72"/>
      <c r="AW566" s="72"/>
      <c r="AX566" s="72"/>
      <c r="AY566" s="72"/>
      <c r="AZ566" s="72"/>
      <c r="BA566" s="72"/>
      <c r="BB566" s="72"/>
      <c r="BC566" s="72"/>
      <c r="BD566" s="72"/>
      <c r="BE566" s="72"/>
    </row>
    <row r="567" spans="1:57" ht="20">
      <c r="A567" s="72"/>
      <c r="B567" s="72"/>
      <c r="C567" s="72"/>
      <c r="D567" s="72"/>
      <c r="E567" s="71"/>
      <c r="F567" s="72"/>
      <c r="G567" s="72"/>
      <c r="H567" s="72"/>
      <c r="I567" s="72"/>
      <c r="J567" s="72"/>
      <c r="K567" s="72"/>
      <c r="L567" s="72"/>
      <c r="M567" s="72"/>
      <c r="N567" s="72"/>
      <c r="O567" s="72"/>
      <c r="P567" s="72"/>
      <c r="Q567" s="72"/>
      <c r="R567" s="72"/>
      <c r="S567" s="72"/>
      <c r="T567" s="72"/>
      <c r="U567" s="72"/>
      <c r="V567" s="72"/>
      <c r="W567" s="72"/>
      <c r="X567" s="72"/>
      <c r="Y567" s="72"/>
      <c r="Z567" s="72"/>
      <c r="AA567" s="72"/>
      <c r="AB567" s="72"/>
      <c r="AC567" s="72"/>
      <c r="AD567" s="72"/>
      <c r="AE567" s="72"/>
      <c r="AF567" s="72"/>
      <c r="AG567" s="72"/>
      <c r="AH567" s="72"/>
      <c r="AI567" s="72"/>
      <c r="AJ567" s="72"/>
      <c r="AK567" s="72"/>
      <c r="AL567" s="72"/>
      <c r="AM567" s="72"/>
      <c r="AN567" s="72"/>
      <c r="AO567" s="72"/>
      <c r="AP567" s="72"/>
      <c r="AQ567" s="72"/>
      <c r="AR567" s="72"/>
      <c r="AS567" s="72"/>
      <c r="AT567" s="72"/>
      <c r="AU567" s="72"/>
      <c r="AV567" s="72"/>
      <c r="AW567" s="72"/>
      <c r="AX567" s="72"/>
      <c r="AY567" s="72"/>
      <c r="AZ567" s="72"/>
      <c r="BA567" s="72"/>
      <c r="BB567" s="72"/>
      <c r="BC567" s="72"/>
      <c r="BD567" s="72"/>
      <c r="BE567" s="72"/>
    </row>
    <row r="568" spans="1:57" ht="20">
      <c r="A568" s="72"/>
      <c r="B568" s="72"/>
      <c r="C568" s="72"/>
      <c r="D568" s="72"/>
      <c r="E568" s="71"/>
      <c r="F568" s="72"/>
      <c r="G568" s="72"/>
      <c r="H568" s="72"/>
      <c r="I568" s="72"/>
      <c r="J568" s="72"/>
      <c r="K568" s="72"/>
      <c r="L568" s="72"/>
      <c r="M568" s="72"/>
      <c r="N568" s="72"/>
      <c r="O568" s="72"/>
      <c r="P568" s="72"/>
      <c r="Q568" s="72"/>
      <c r="R568" s="72"/>
      <c r="S568" s="72"/>
      <c r="T568" s="72"/>
      <c r="U568" s="72"/>
      <c r="V568" s="72"/>
      <c r="W568" s="72"/>
      <c r="X568" s="72"/>
      <c r="Y568" s="72"/>
      <c r="Z568" s="72"/>
      <c r="AA568" s="72"/>
      <c r="AB568" s="72"/>
      <c r="AC568" s="72"/>
      <c r="AD568" s="72"/>
      <c r="AE568" s="72"/>
      <c r="AF568" s="72"/>
      <c r="AG568" s="72"/>
      <c r="AH568" s="72"/>
      <c r="AI568" s="72"/>
      <c r="AJ568" s="72"/>
      <c r="AK568" s="72"/>
      <c r="AL568" s="72"/>
      <c r="AM568" s="72"/>
      <c r="AN568" s="72"/>
      <c r="AO568" s="72"/>
      <c r="AP568" s="72"/>
      <c r="AQ568" s="72"/>
      <c r="AR568" s="72"/>
      <c r="AS568" s="72"/>
      <c r="AT568" s="72"/>
      <c r="AU568" s="72"/>
      <c r="AV568" s="72"/>
      <c r="AW568" s="72"/>
      <c r="AX568" s="72"/>
      <c r="AY568" s="72"/>
      <c r="AZ568" s="72"/>
      <c r="BA568" s="72"/>
      <c r="BB568" s="72"/>
      <c r="BC568" s="72"/>
      <c r="BD568" s="72"/>
      <c r="BE568" s="72"/>
    </row>
    <row r="569" spans="1:57" ht="20">
      <c r="A569" s="72"/>
      <c r="B569" s="72"/>
      <c r="C569" s="72"/>
      <c r="D569" s="72"/>
      <c r="E569" s="71"/>
      <c r="F569" s="72"/>
      <c r="G569" s="72"/>
      <c r="H569" s="72"/>
      <c r="I569" s="72"/>
      <c r="J569" s="72"/>
      <c r="K569" s="72"/>
      <c r="L569" s="72"/>
      <c r="M569" s="72"/>
      <c r="N569" s="72"/>
      <c r="O569" s="72"/>
      <c r="P569" s="72"/>
      <c r="Q569" s="72"/>
      <c r="R569" s="72"/>
      <c r="S569" s="72"/>
      <c r="T569" s="72"/>
      <c r="U569" s="72"/>
      <c r="V569" s="72"/>
      <c r="W569" s="72"/>
      <c r="X569" s="72"/>
      <c r="Y569" s="72"/>
      <c r="Z569" s="72"/>
      <c r="AA569" s="72"/>
      <c r="AB569" s="72"/>
      <c r="AC569" s="72"/>
      <c r="AD569" s="72"/>
      <c r="AE569" s="72"/>
      <c r="AF569" s="72"/>
      <c r="AG569" s="72"/>
      <c r="AH569" s="72"/>
      <c r="AI569" s="72"/>
      <c r="AJ569" s="72"/>
      <c r="AK569" s="72"/>
      <c r="AL569" s="72"/>
      <c r="AM569" s="72"/>
      <c r="AN569" s="72"/>
      <c r="AO569" s="72"/>
      <c r="AP569" s="72"/>
      <c r="AQ569" s="72"/>
      <c r="AR569" s="72"/>
      <c r="AS569" s="72"/>
      <c r="AT569" s="72"/>
      <c r="AU569" s="72"/>
      <c r="AV569" s="72"/>
      <c r="AW569" s="72"/>
      <c r="AX569" s="72"/>
      <c r="AY569" s="72"/>
      <c r="AZ569" s="72"/>
      <c r="BA569" s="72"/>
      <c r="BB569" s="72"/>
      <c r="BC569" s="72"/>
      <c r="BD569" s="72"/>
      <c r="BE569" s="72"/>
    </row>
    <row r="570" spans="1:57" ht="20">
      <c r="A570" s="72"/>
      <c r="B570" s="72"/>
      <c r="C570" s="72"/>
      <c r="D570" s="72"/>
      <c r="E570" s="71"/>
      <c r="F570" s="72"/>
      <c r="G570" s="72"/>
      <c r="H570" s="72"/>
      <c r="I570" s="72"/>
      <c r="J570" s="72"/>
      <c r="K570" s="72"/>
      <c r="L570" s="72"/>
      <c r="M570" s="72"/>
      <c r="N570" s="72"/>
      <c r="O570" s="72"/>
      <c r="P570" s="72"/>
      <c r="Q570" s="72"/>
      <c r="R570" s="72"/>
      <c r="S570" s="72"/>
      <c r="T570" s="72"/>
      <c r="U570" s="72"/>
      <c r="V570" s="72"/>
      <c r="W570" s="72"/>
      <c r="X570" s="72"/>
      <c r="Y570" s="72"/>
      <c r="Z570" s="72"/>
      <c r="AA570" s="72"/>
      <c r="AB570" s="72"/>
      <c r="AC570" s="72"/>
      <c r="AD570" s="72"/>
      <c r="AE570" s="72"/>
      <c r="AF570" s="72"/>
      <c r="AG570" s="72"/>
      <c r="AH570" s="72"/>
      <c r="AI570" s="72"/>
      <c r="AJ570" s="72"/>
      <c r="AK570" s="72"/>
      <c r="AL570" s="72"/>
      <c r="AM570" s="72"/>
      <c r="AN570" s="72"/>
      <c r="AO570" s="72"/>
      <c r="AP570" s="72"/>
      <c r="AQ570" s="72"/>
      <c r="AR570" s="72"/>
      <c r="AS570" s="72"/>
      <c r="AT570" s="72"/>
      <c r="AU570" s="72"/>
      <c r="AV570" s="72"/>
      <c r="AW570" s="72"/>
      <c r="AX570" s="72"/>
      <c r="AY570" s="72"/>
      <c r="AZ570" s="72"/>
      <c r="BA570" s="72"/>
      <c r="BB570" s="72"/>
      <c r="BC570" s="72"/>
      <c r="BD570" s="72"/>
      <c r="BE570" s="72"/>
    </row>
    <row r="571" spans="1:57" ht="20">
      <c r="A571" s="72"/>
      <c r="B571" s="72"/>
      <c r="C571" s="72"/>
      <c r="D571" s="72"/>
      <c r="E571" s="71"/>
      <c r="F571" s="72"/>
      <c r="G571" s="72"/>
      <c r="H571" s="72"/>
      <c r="I571" s="72"/>
      <c r="J571" s="72"/>
      <c r="K571" s="72"/>
      <c r="L571" s="72"/>
      <c r="M571" s="72"/>
      <c r="N571" s="72"/>
      <c r="O571" s="72"/>
      <c r="P571" s="72"/>
      <c r="Q571" s="72"/>
      <c r="R571" s="72"/>
      <c r="S571" s="72"/>
      <c r="T571" s="72"/>
      <c r="U571" s="72"/>
      <c r="V571" s="72"/>
      <c r="W571" s="72"/>
      <c r="X571" s="72"/>
      <c r="Y571" s="72"/>
      <c r="Z571" s="72"/>
      <c r="AA571" s="72"/>
      <c r="AB571" s="72"/>
      <c r="AC571" s="72"/>
      <c r="AD571" s="72"/>
      <c r="AE571" s="72"/>
      <c r="AF571" s="72"/>
      <c r="AG571" s="72"/>
      <c r="AH571" s="72"/>
      <c r="AI571" s="72"/>
      <c r="AJ571" s="72"/>
      <c r="AK571" s="72"/>
      <c r="AL571" s="72"/>
      <c r="AM571" s="72"/>
      <c r="AN571" s="72"/>
      <c r="AO571" s="72"/>
      <c r="AP571" s="72"/>
      <c r="AQ571" s="72"/>
      <c r="AR571" s="72"/>
      <c r="AS571" s="72"/>
      <c r="AT571" s="72"/>
      <c r="AU571" s="72"/>
      <c r="AV571" s="72"/>
      <c r="AW571" s="72"/>
      <c r="AX571" s="72"/>
      <c r="AY571" s="72"/>
      <c r="AZ571" s="72"/>
      <c r="BA571" s="72"/>
      <c r="BB571" s="72"/>
      <c r="BC571" s="72"/>
      <c r="BD571" s="72"/>
      <c r="BE571" s="72"/>
    </row>
    <row r="572" spans="1:57" ht="20">
      <c r="A572" s="72"/>
      <c r="B572" s="72"/>
      <c r="C572" s="72"/>
      <c r="D572" s="72"/>
      <c r="E572" s="71"/>
      <c r="F572" s="72"/>
      <c r="G572" s="72"/>
      <c r="H572" s="72"/>
      <c r="I572" s="72"/>
      <c r="J572" s="72"/>
      <c r="K572" s="72"/>
      <c r="L572" s="72"/>
      <c r="M572" s="72"/>
      <c r="N572" s="72"/>
      <c r="O572" s="72"/>
      <c r="P572" s="72"/>
      <c r="Q572" s="72"/>
      <c r="R572" s="72"/>
      <c r="S572" s="72"/>
      <c r="T572" s="72"/>
      <c r="U572" s="72"/>
      <c r="V572" s="72"/>
      <c r="W572" s="72"/>
      <c r="X572" s="72"/>
      <c r="Y572" s="72"/>
      <c r="Z572" s="72"/>
      <c r="AA572" s="72"/>
      <c r="AB572" s="72"/>
      <c r="AC572" s="72"/>
      <c r="AD572" s="72"/>
      <c r="AE572" s="72"/>
      <c r="AF572" s="72"/>
      <c r="AG572" s="72"/>
      <c r="AH572" s="72"/>
      <c r="AI572" s="72"/>
      <c r="AJ572" s="72"/>
      <c r="AK572" s="72"/>
      <c r="AL572" s="72"/>
      <c r="AM572" s="72"/>
      <c r="AN572" s="72"/>
      <c r="AO572" s="72"/>
      <c r="AP572" s="72"/>
      <c r="AQ572" s="72"/>
      <c r="AR572" s="72"/>
      <c r="AS572" s="72"/>
      <c r="AT572" s="72"/>
      <c r="AU572" s="72"/>
      <c r="AV572" s="72"/>
      <c r="AW572" s="72"/>
      <c r="AX572" s="72"/>
      <c r="AY572" s="72"/>
      <c r="AZ572" s="72"/>
      <c r="BA572" s="72"/>
      <c r="BB572" s="72"/>
      <c r="BC572" s="72"/>
      <c r="BD572" s="72"/>
      <c r="BE572" s="72"/>
    </row>
    <row r="573" spans="1:57" ht="20">
      <c r="A573" s="72"/>
      <c r="B573" s="72"/>
      <c r="C573" s="72"/>
      <c r="D573" s="72"/>
      <c r="E573" s="71"/>
      <c r="F573" s="72"/>
      <c r="G573" s="72"/>
      <c r="H573" s="72"/>
      <c r="I573" s="72"/>
      <c r="J573" s="72"/>
      <c r="K573" s="72"/>
      <c r="L573" s="72"/>
      <c r="M573" s="72"/>
      <c r="N573" s="72"/>
      <c r="O573" s="72"/>
      <c r="P573" s="72"/>
      <c r="Q573" s="72"/>
      <c r="R573" s="72"/>
      <c r="S573" s="72"/>
      <c r="T573" s="72"/>
      <c r="U573" s="72"/>
      <c r="V573" s="72"/>
      <c r="W573" s="72"/>
      <c r="X573" s="72"/>
      <c r="Y573" s="72"/>
      <c r="Z573" s="72"/>
      <c r="AA573" s="72"/>
      <c r="AB573" s="72"/>
      <c r="AC573" s="72"/>
      <c r="AD573" s="72"/>
      <c r="AE573" s="72"/>
      <c r="AF573" s="72"/>
      <c r="AG573" s="72"/>
      <c r="AH573" s="72"/>
      <c r="AI573" s="72"/>
      <c r="AJ573" s="72"/>
      <c r="AK573" s="72"/>
      <c r="AL573" s="72"/>
      <c r="AM573" s="72"/>
      <c r="AN573" s="72"/>
      <c r="AO573" s="72"/>
      <c r="AP573" s="72"/>
      <c r="AQ573" s="72"/>
      <c r="AR573" s="72"/>
      <c r="AS573" s="72"/>
      <c r="AT573" s="72"/>
      <c r="AU573" s="72"/>
      <c r="AV573" s="72"/>
      <c r="AW573" s="72"/>
      <c r="AX573" s="72"/>
      <c r="AY573" s="72"/>
      <c r="AZ573" s="72"/>
      <c r="BA573" s="72"/>
      <c r="BB573" s="72"/>
      <c r="BC573" s="72"/>
      <c r="BD573" s="72"/>
      <c r="BE573" s="72"/>
    </row>
    <row r="574" spans="1:57" ht="20">
      <c r="A574" s="72"/>
      <c r="B574" s="72"/>
      <c r="C574" s="72"/>
      <c r="D574" s="72"/>
      <c r="E574" s="71"/>
      <c r="F574" s="72"/>
      <c r="G574" s="72"/>
      <c r="H574" s="72"/>
      <c r="I574" s="72"/>
      <c r="J574" s="72"/>
      <c r="K574" s="72"/>
      <c r="L574" s="72"/>
      <c r="M574" s="72"/>
      <c r="N574" s="72"/>
      <c r="O574" s="72"/>
      <c r="P574" s="72"/>
      <c r="Q574" s="72"/>
      <c r="R574" s="72"/>
      <c r="S574" s="72"/>
      <c r="T574" s="72"/>
      <c r="U574" s="72"/>
      <c r="V574" s="72"/>
      <c r="W574" s="72"/>
      <c r="X574" s="72"/>
      <c r="Y574" s="72"/>
      <c r="Z574" s="72"/>
      <c r="AA574" s="72"/>
      <c r="AB574" s="72"/>
      <c r="AC574" s="72"/>
      <c r="AD574" s="72"/>
      <c r="AE574" s="72"/>
      <c r="AF574" s="72"/>
      <c r="AG574" s="72"/>
      <c r="AH574" s="72"/>
      <c r="AI574" s="72"/>
      <c r="AJ574" s="72"/>
      <c r="AK574" s="72"/>
      <c r="AL574" s="72"/>
      <c r="AM574" s="72"/>
      <c r="AN574" s="72"/>
      <c r="AO574" s="72"/>
      <c r="AP574" s="72"/>
      <c r="AQ574" s="72"/>
      <c r="AR574" s="72"/>
      <c r="AS574" s="72"/>
      <c r="AT574" s="72"/>
      <c r="AU574" s="72"/>
      <c r="AV574" s="72"/>
      <c r="AW574" s="72"/>
      <c r="AX574" s="72"/>
      <c r="AY574" s="72"/>
      <c r="AZ574" s="72"/>
      <c r="BA574" s="72"/>
      <c r="BB574" s="72"/>
      <c r="BC574" s="72"/>
      <c r="BD574" s="72"/>
      <c r="BE574" s="72"/>
    </row>
    <row r="575" spans="1:57" ht="20">
      <c r="A575" s="72"/>
      <c r="B575" s="72"/>
      <c r="C575" s="72"/>
      <c r="D575" s="72"/>
      <c r="E575" s="71"/>
      <c r="F575" s="72"/>
      <c r="G575" s="72"/>
      <c r="H575" s="72"/>
      <c r="I575" s="72"/>
      <c r="J575" s="72"/>
      <c r="K575" s="72"/>
      <c r="L575" s="72"/>
      <c r="M575" s="72"/>
      <c r="N575" s="72"/>
      <c r="O575" s="72"/>
      <c r="P575" s="72"/>
      <c r="Q575" s="72"/>
      <c r="R575" s="72"/>
      <c r="S575" s="72"/>
      <c r="T575" s="72"/>
      <c r="U575" s="72"/>
      <c r="V575" s="72"/>
      <c r="W575" s="72"/>
      <c r="X575" s="72"/>
      <c r="Y575" s="72"/>
      <c r="Z575" s="72"/>
      <c r="AA575" s="72"/>
      <c r="AB575" s="72"/>
      <c r="AC575" s="72"/>
      <c r="AD575" s="72"/>
      <c r="AE575" s="72"/>
      <c r="AF575" s="72"/>
      <c r="AG575" s="72"/>
      <c r="AH575" s="72"/>
      <c r="AI575" s="72"/>
      <c r="AJ575" s="72"/>
      <c r="AK575" s="72"/>
      <c r="AL575" s="72"/>
      <c r="AM575" s="72"/>
      <c r="AN575" s="72"/>
      <c r="AO575" s="72"/>
      <c r="AP575" s="72"/>
      <c r="AQ575" s="72"/>
      <c r="AR575" s="72"/>
      <c r="AS575" s="72"/>
      <c r="AT575" s="72"/>
      <c r="AU575" s="72"/>
      <c r="AV575" s="72"/>
      <c r="AW575" s="72"/>
      <c r="AX575" s="72"/>
      <c r="AY575" s="72"/>
      <c r="AZ575" s="72"/>
      <c r="BA575" s="72"/>
      <c r="BB575" s="72"/>
      <c r="BC575" s="72"/>
      <c r="BD575" s="72"/>
      <c r="BE575" s="72"/>
    </row>
    <row r="576" spans="1:57" ht="20">
      <c r="A576" s="72"/>
      <c r="B576" s="72"/>
      <c r="C576" s="72"/>
      <c r="D576" s="72"/>
      <c r="E576" s="71"/>
      <c r="F576" s="72"/>
      <c r="G576" s="72"/>
      <c r="H576" s="72"/>
      <c r="I576" s="72"/>
      <c r="J576" s="72"/>
      <c r="K576" s="72"/>
      <c r="L576" s="72"/>
      <c r="M576" s="72"/>
      <c r="N576" s="72"/>
      <c r="O576" s="72"/>
      <c r="P576" s="72"/>
      <c r="Q576" s="72"/>
      <c r="R576" s="72"/>
      <c r="S576" s="72"/>
      <c r="T576" s="72"/>
      <c r="U576" s="72"/>
      <c r="V576" s="72"/>
      <c r="W576" s="72"/>
      <c r="X576" s="72"/>
      <c r="Y576" s="72"/>
      <c r="Z576" s="72"/>
      <c r="AA576" s="72"/>
      <c r="AB576" s="72"/>
      <c r="AC576" s="72"/>
      <c r="AD576" s="72"/>
      <c r="AE576" s="72"/>
      <c r="AF576" s="72"/>
      <c r="AG576" s="72"/>
      <c r="AH576" s="72"/>
      <c r="AI576" s="72"/>
      <c r="AJ576" s="72"/>
      <c r="AK576" s="72"/>
      <c r="AL576" s="72"/>
      <c r="AM576" s="72"/>
      <c r="AN576" s="72"/>
      <c r="AO576" s="72"/>
      <c r="AP576" s="72"/>
      <c r="AQ576" s="72"/>
      <c r="AR576" s="72"/>
      <c r="AS576" s="72"/>
      <c r="AT576" s="72"/>
      <c r="AU576" s="72"/>
      <c r="AV576" s="72"/>
      <c r="AW576" s="72"/>
      <c r="AX576" s="72"/>
      <c r="AY576" s="72"/>
      <c r="AZ576" s="72"/>
      <c r="BA576" s="72"/>
      <c r="BB576" s="72"/>
      <c r="BC576" s="72"/>
      <c r="BD576" s="72"/>
      <c r="BE576" s="72"/>
    </row>
    <row r="577" spans="1:57" ht="20">
      <c r="A577" s="72"/>
      <c r="B577" s="72"/>
      <c r="C577" s="72"/>
      <c r="D577" s="72"/>
      <c r="E577" s="71"/>
      <c r="F577" s="72"/>
      <c r="G577" s="72"/>
      <c r="H577" s="72"/>
      <c r="I577" s="72"/>
      <c r="J577" s="72"/>
      <c r="K577" s="72"/>
      <c r="L577" s="72"/>
      <c r="M577" s="72"/>
      <c r="N577" s="72"/>
      <c r="O577" s="72"/>
      <c r="P577" s="72"/>
      <c r="Q577" s="72"/>
      <c r="R577" s="72"/>
      <c r="S577" s="72"/>
      <c r="T577" s="72"/>
      <c r="U577" s="72"/>
      <c r="V577" s="72"/>
      <c r="W577" s="72"/>
      <c r="X577" s="72"/>
      <c r="Y577" s="72"/>
      <c r="Z577" s="72"/>
      <c r="AA577" s="72"/>
      <c r="AB577" s="72"/>
      <c r="AC577" s="72"/>
      <c r="AD577" s="72"/>
      <c r="AE577" s="72"/>
      <c r="AF577" s="72"/>
      <c r="AG577" s="72"/>
      <c r="AH577" s="72"/>
      <c r="AI577" s="72"/>
      <c r="AJ577" s="72"/>
      <c r="AK577" s="72"/>
      <c r="AL577" s="72"/>
      <c r="AM577" s="72"/>
      <c r="AN577" s="72"/>
      <c r="AO577" s="72"/>
      <c r="AP577" s="72"/>
      <c r="AQ577" s="72"/>
      <c r="AR577" s="72"/>
      <c r="AS577" s="72"/>
      <c r="AT577" s="72"/>
      <c r="AU577" s="72"/>
      <c r="AV577" s="72"/>
      <c r="AW577" s="72"/>
      <c r="AX577" s="72"/>
      <c r="AY577" s="72"/>
      <c r="AZ577" s="72"/>
      <c r="BA577" s="72"/>
      <c r="BB577" s="72"/>
      <c r="BC577" s="72"/>
      <c r="BD577" s="72"/>
      <c r="BE577" s="72"/>
    </row>
    <row r="578" spans="1:57" ht="20">
      <c r="A578" s="72"/>
      <c r="B578" s="72"/>
      <c r="C578" s="72"/>
      <c r="D578" s="72"/>
      <c r="E578" s="71"/>
      <c r="F578" s="72"/>
      <c r="G578" s="72"/>
      <c r="H578" s="72"/>
      <c r="I578" s="72"/>
      <c r="J578" s="72"/>
      <c r="K578" s="72"/>
      <c r="L578" s="72"/>
      <c r="M578" s="72"/>
      <c r="N578" s="72"/>
      <c r="O578" s="72"/>
      <c r="P578" s="72"/>
      <c r="Q578" s="72"/>
      <c r="R578" s="72"/>
      <c r="S578" s="72"/>
      <c r="T578" s="72"/>
      <c r="U578" s="72"/>
      <c r="V578" s="72"/>
      <c r="W578" s="72"/>
      <c r="X578" s="72"/>
      <c r="Y578" s="72"/>
      <c r="Z578" s="72"/>
      <c r="AA578" s="72"/>
      <c r="AB578" s="72"/>
      <c r="AC578" s="72"/>
      <c r="AD578" s="72"/>
      <c r="AE578" s="72"/>
      <c r="AF578" s="72"/>
      <c r="AG578" s="72"/>
      <c r="AH578" s="72"/>
      <c r="AI578" s="72"/>
      <c r="AJ578" s="72"/>
      <c r="AK578" s="72"/>
      <c r="AL578" s="72"/>
      <c r="AM578" s="72"/>
      <c r="AN578" s="72"/>
      <c r="AO578" s="72"/>
      <c r="AP578" s="72"/>
      <c r="AQ578" s="72"/>
      <c r="AR578" s="72"/>
      <c r="AS578" s="72"/>
      <c r="AT578" s="72"/>
      <c r="AU578" s="72"/>
      <c r="AV578" s="72"/>
      <c r="AW578" s="72"/>
      <c r="AX578" s="72"/>
      <c r="AY578" s="72"/>
      <c r="AZ578" s="72"/>
      <c r="BA578" s="72"/>
      <c r="BB578" s="72"/>
      <c r="BC578" s="72"/>
      <c r="BD578" s="72"/>
      <c r="BE578" s="72"/>
    </row>
    <row r="579" spans="1:57" ht="20">
      <c r="A579" s="72"/>
      <c r="B579" s="72"/>
      <c r="C579" s="72"/>
      <c r="D579" s="72"/>
      <c r="E579" s="71"/>
      <c r="F579" s="72"/>
      <c r="G579" s="72"/>
      <c r="H579" s="72"/>
      <c r="I579" s="72"/>
      <c r="J579" s="72"/>
      <c r="K579" s="72"/>
      <c r="L579" s="72"/>
      <c r="M579" s="72"/>
      <c r="N579" s="72"/>
      <c r="O579" s="72"/>
      <c r="P579" s="72"/>
      <c r="Q579" s="72"/>
      <c r="R579" s="72"/>
      <c r="S579" s="72"/>
      <c r="T579" s="72"/>
      <c r="U579" s="72"/>
      <c r="V579" s="72"/>
      <c r="W579" s="72"/>
      <c r="X579" s="72"/>
      <c r="Y579" s="72"/>
      <c r="Z579" s="72"/>
      <c r="AA579" s="72"/>
      <c r="AB579" s="72"/>
      <c r="AC579" s="72"/>
      <c r="AD579" s="72"/>
      <c r="AE579" s="72"/>
      <c r="AF579" s="72"/>
      <c r="AG579" s="72"/>
      <c r="AH579" s="72"/>
      <c r="AI579" s="72"/>
      <c r="AJ579" s="72"/>
      <c r="AK579" s="72"/>
      <c r="AL579" s="72"/>
      <c r="AM579" s="72"/>
      <c r="AN579" s="72"/>
      <c r="AO579" s="72"/>
      <c r="AP579" s="72"/>
      <c r="AQ579" s="72"/>
      <c r="AR579" s="72"/>
      <c r="AS579" s="72"/>
      <c r="AT579" s="72"/>
      <c r="AU579" s="72"/>
      <c r="AV579" s="72"/>
      <c r="AW579" s="72"/>
      <c r="AX579" s="72"/>
      <c r="AY579" s="72"/>
      <c r="AZ579" s="72"/>
      <c r="BA579" s="72"/>
      <c r="BB579" s="72"/>
      <c r="BC579" s="72"/>
      <c r="BD579" s="72"/>
      <c r="BE579" s="72"/>
    </row>
    <row r="580" spans="1:57" ht="20">
      <c r="A580" s="72"/>
      <c r="B580" s="72"/>
      <c r="C580" s="72"/>
      <c r="D580" s="72"/>
      <c r="E580" s="71"/>
      <c r="F580" s="72"/>
      <c r="G580" s="72"/>
      <c r="H580" s="72"/>
      <c r="I580" s="72"/>
      <c r="J580" s="72"/>
      <c r="K580" s="72"/>
      <c r="L580" s="72"/>
      <c r="M580" s="72"/>
      <c r="N580" s="72"/>
      <c r="O580" s="72"/>
      <c r="P580" s="72"/>
      <c r="Q580" s="72"/>
      <c r="R580" s="72"/>
      <c r="S580" s="72"/>
      <c r="T580" s="72"/>
      <c r="U580" s="72"/>
      <c r="V580" s="72"/>
      <c r="W580" s="72"/>
      <c r="X580" s="72"/>
      <c r="Y580" s="72"/>
      <c r="Z580" s="72"/>
      <c r="AA580" s="72"/>
      <c r="AB580" s="72"/>
      <c r="AC580" s="72"/>
      <c r="AD580" s="72"/>
      <c r="AE580" s="72"/>
      <c r="AF580" s="72"/>
      <c r="AG580" s="72"/>
      <c r="AH580" s="72"/>
      <c r="AI580" s="72"/>
      <c r="AJ580" s="72"/>
      <c r="AK580" s="72"/>
      <c r="AL580" s="72"/>
      <c r="AM580" s="72"/>
      <c r="AN580" s="72"/>
      <c r="AO580" s="72"/>
      <c r="AP580" s="72"/>
      <c r="AQ580" s="72"/>
      <c r="AR580" s="72"/>
      <c r="AS580" s="72"/>
      <c r="AT580" s="72"/>
      <c r="AU580" s="72"/>
      <c r="AV580" s="72"/>
      <c r="AW580" s="72"/>
      <c r="AX580" s="72"/>
      <c r="AY580" s="72"/>
      <c r="AZ580" s="72"/>
      <c r="BA580" s="72"/>
      <c r="BB580" s="72"/>
      <c r="BC580" s="72"/>
      <c r="BD580" s="72"/>
      <c r="BE580" s="72"/>
    </row>
    <row r="581" spans="1:57" ht="20">
      <c r="A581" s="72"/>
      <c r="B581" s="72"/>
      <c r="C581" s="72"/>
      <c r="D581" s="72"/>
      <c r="E581" s="71"/>
      <c r="F581" s="72"/>
      <c r="G581" s="72"/>
      <c r="H581" s="72"/>
      <c r="I581" s="72"/>
      <c r="J581" s="72"/>
      <c r="K581" s="72"/>
      <c r="L581" s="72"/>
      <c r="M581" s="72"/>
      <c r="N581" s="72"/>
      <c r="O581" s="72"/>
      <c r="P581" s="72"/>
      <c r="Q581" s="72"/>
      <c r="R581" s="72"/>
      <c r="S581" s="72"/>
      <c r="T581" s="72"/>
      <c r="U581" s="72"/>
      <c r="V581" s="72"/>
      <c r="W581" s="72"/>
      <c r="X581" s="72"/>
      <c r="Y581" s="72"/>
      <c r="Z581" s="72"/>
      <c r="AA581" s="72"/>
      <c r="AB581" s="72"/>
      <c r="AC581" s="72"/>
      <c r="AD581" s="72"/>
      <c r="AE581" s="72"/>
      <c r="AF581" s="72"/>
      <c r="AG581" s="72"/>
      <c r="AH581" s="72"/>
      <c r="AI581" s="72"/>
      <c r="AJ581" s="72"/>
      <c r="AK581" s="72"/>
      <c r="AL581" s="72"/>
      <c r="AM581" s="72"/>
      <c r="AN581" s="72"/>
      <c r="AO581" s="72"/>
      <c r="AP581" s="72"/>
      <c r="AQ581" s="72"/>
      <c r="AR581" s="72"/>
      <c r="AS581" s="72"/>
      <c r="AT581" s="72"/>
      <c r="AU581" s="72"/>
      <c r="AV581" s="72"/>
      <c r="AW581" s="72"/>
      <c r="AX581" s="72"/>
      <c r="AY581" s="72"/>
      <c r="AZ581" s="72"/>
      <c r="BA581" s="72"/>
      <c r="BB581" s="72"/>
      <c r="BC581" s="72"/>
      <c r="BD581" s="72"/>
      <c r="BE581" s="72"/>
    </row>
    <row r="582" spans="1:57" ht="20">
      <c r="A582" s="72"/>
      <c r="B582" s="72"/>
      <c r="C582" s="72"/>
      <c r="D582" s="72"/>
      <c r="E582" s="71"/>
      <c r="F582" s="72"/>
      <c r="G582" s="72"/>
      <c r="H582" s="72"/>
      <c r="I582" s="72"/>
      <c r="J582" s="72"/>
      <c r="K582" s="72"/>
      <c r="L582" s="72"/>
      <c r="M582" s="72"/>
      <c r="N582" s="72"/>
      <c r="O582" s="72"/>
      <c r="P582" s="72"/>
      <c r="Q582" s="72"/>
      <c r="R582" s="72"/>
      <c r="S582" s="72"/>
      <c r="T582" s="72"/>
      <c r="U582" s="72"/>
      <c r="V582" s="72"/>
      <c r="W582" s="72"/>
      <c r="X582" s="72"/>
      <c r="Y582" s="72"/>
      <c r="Z582" s="72"/>
      <c r="AA582" s="72"/>
      <c r="AB582" s="72"/>
      <c r="AC582" s="72"/>
      <c r="AD582" s="72"/>
      <c r="AE582" s="72"/>
      <c r="AF582" s="72"/>
      <c r="AG582" s="72"/>
      <c r="AH582" s="72"/>
      <c r="AI582" s="72"/>
      <c r="AJ582" s="72"/>
      <c r="AK582" s="72"/>
      <c r="AL582" s="72"/>
      <c r="AM582" s="72"/>
      <c r="AN582" s="72"/>
      <c r="AO582" s="72"/>
      <c r="AP582" s="72"/>
      <c r="AQ582" s="72"/>
      <c r="AR582" s="72"/>
      <c r="AS582" s="72"/>
      <c r="AT582" s="72"/>
      <c r="AU582" s="72"/>
      <c r="AV582" s="72"/>
      <c r="AW582" s="72"/>
      <c r="AX582" s="72"/>
      <c r="AY582" s="72"/>
      <c r="AZ582" s="72"/>
      <c r="BA582" s="72"/>
      <c r="BB582" s="72"/>
      <c r="BC582" s="72"/>
      <c r="BD582" s="72"/>
      <c r="BE582" s="72"/>
    </row>
    <row r="583" spans="1:57" ht="20">
      <c r="A583" s="72"/>
      <c r="B583" s="72"/>
      <c r="C583" s="72"/>
      <c r="D583" s="72"/>
      <c r="E583" s="71"/>
      <c r="F583" s="72"/>
      <c r="G583" s="72"/>
      <c r="H583" s="72"/>
      <c r="I583" s="72"/>
      <c r="J583" s="72"/>
      <c r="K583" s="72"/>
      <c r="L583" s="72"/>
      <c r="M583" s="72"/>
      <c r="N583" s="72"/>
      <c r="O583" s="72"/>
      <c r="P583" s="72"/>
      <c r="Q583" s="72"/>
      <c r="R583" s="72"/>
      <c r="S583" s="72"/>
      <c r="T583" s="72"/>
      <c r="U583" s="72"/>
      <c r="V583" s="72"/>
      <c r="W583" s="72"/>
      <c r="X583" s="72"/>
      <c r="Y583" s="72"/>
      <c r="Z583" s="72"/>
      <c r="AA583" s="72"/>
      <c r="AB583" s="72"/>
      <c r="AC583" s="72"/>
      <c r="AD583" s="72"/>
      <c r="AE583" s="72"/>
      <c r="AF583" s="72"/>
      <c r="AG583" s="72"/>
      <c r="AH583" s="72"/>
      <c r="AI583" s="72"/>
      <c r="AJ583" s="72"/>
      <c r="AK583" s="72"/>
      <c r="AL583" s="72"/>
      <c r="AM583" s="72"/>
      <c r="AN583" s="72"/>
      <c r="AO583" s="72"/>
      <c r="AP583" s="72"/>
      <c r="AQ583" s="72"/>
      <c r="AR583" s="72"/>
      <c r="AS583" s="72"/>
      <c r="AT583" s="72"/>
      <c r="AU583" s="72"/>
      <c r="AV583" s="72"/>
      <c r="AW583" s="72"/>
      <c r="AX583" s="72"/>
      <c r="AY583" s="72"/>
      <c r="AZ583" s="72"/>
      <c r="BA583" s="72"/>
      <c r="BB583" s="72"/>
      <c r="BC583" s="72"/>
      <c r="BD583" s="72"/>
      <c r="BE583" s="72"/>
    </row>
    <row r="584" spans="1:57" ht="20">
      <c r="A584" s="72"/>
      <c r="B584" s="72"/>
      <c r="C584" s="72"/>
      <c r="D584" s="72"/>
      <c r="E584" s="71"/>
      <c r="F584" s="72"/>
      <c r="G584" s="72"/>
      <c r="H584" s="72"/>
      <c r="I584" s="72"/>
      <c r="J584" s="72"/>
      <c r="K584" s="72"/>
      <c r="L584" s="72"/>
      <c r="M584" s="72"/>
      <c r="N584" s="72"/>
      <c r="O584" s="72"/>
      <c r="P584" s="72"/>
      <c r="Q584" s="72"/>
      <c r="R584" s="72"/>
      <c r="S584" s="72"/>
      <c r="T584" s="72"/>
      <c r="U584" s="72"/>
      <c r="V584" s="72"/>
      <c r="W584" s="72"/>
      <c r="X584" s="72"/>
      <c r="Y584" s="72"/>
      <c r="Z584" s="72"/>
      <c r="AA584" s="72"/>
      <c r="AB584" s="72"/>
      <c r="AC584" s="72"/>
      <c r="AD584" s="72"/>
      <c r="AE584" s="72"/>
      <c r="AF584" s="72"/>
      <c r="AG584" s="72"/>
      <c r="AH584" s="72"/>
      <c r="AI584" s="72"/>
      <c r="AJ584" s="72"/>
      <c r="AK584" s="72"/>
      <c r="AL584" s="72"/>
      <c r="AM584" s="72"/>
      <c r="AN584" s="72"/>
      <c r="AO584" s="72"/>
      <c r="AP584" s="72"/>
      <c r="AQ584" s="72"/>
      <c r="AR584" s="72"/>
      <c r="AS584" s="72"/>
      <c r="AT584" s="72"/>
      <c r="AU584" s="72"/>
      <c r="AV584" s="72"/>
      <c r="AW584" s="72"/>
      <c r="AX584" s="72"/>
      <c r="AY584" s="72"/>
      <c r="AZ584" s="72"/>
      <c r="BA584" s="72"/>
      <c r="BB584" s="72"/>
      <c r="BC584" s="72"/>
      <c r="BD584" s="72"/>
      <c r="BE584" s="72"/>
    </row>
    <row r="585" spans="1:57" ht="20">
      <c r="A585" s="72"/>
      <c r="B585" s="72"/>
      <c r="C585" s="72"/>
      <c r="D585" s="72"/>
      <c r="E585" s="71"/>
      <c r="F585" s="72"/>
      <c r="G585" s="72"/>
      <c r="H585" s="72"/>
      <c r="I585" s="72"/>
      <c r="J585" s="72"/>
      <c r="K585" s="72"/>
      <c r="L585" s="72"/>
      <c r="M585" s="72"/>
      <c r="N585" s="72"/>
      <c r="O585" s="72"/>
      <c r="P585" s="72"/>
      <c r="Q585" s="72"/>
      <c r="R585" s="72"/>
      <c r="S585" s="72"/>
      <c r="T585" s="72"/>
      <c r="U585" s="72"/>
      <c r="V585" s="72"/>
      <c r="W585" s="72"/>
      <c r="X585" s="72"/>
      <c r="Y585" s="72"/>
      <c r="Z585" s="72"/>
      <c r="AA585" s="72"/>
      <c r="AB585" s="72"/>
      <c r="AC585" s="72"/>
      <c r="AD585" s="72"/>
      <c r="AE585" s="72"/>
      <c r="AF585" s="72"/>
      <c r="AG585" s="72"/>
      <c r="AH585" s="72"/>
      <c r="AI585" s="72"/>
      <c r="AJ585" s="72"/>
      <c r="AK585" s="72"/>
      <c r="AL585" s="72"/>
      <c r="AM585" s="72"/>
      <c r="AN585" s="72"/>
      <c r="AO585" s="72"/>
      <c r="AP585" s="72"/>
      <c r="AQ585" s="72"/>
      <c r="AR585" s="72"/>
      <c r="AS585" s="72"/>
      <c r="AT585" s="72"/>
      <c r="AU585" s="72"/>
      <c r="AV585" s="72"/>
      <c r="AW585" s="72"/>
      <c r="AX585" s="72"/>
      <c r="AY585" s="72"/>
      <c r="AZ585" s="72"/>
      <c r="BA585" s="72"/>
      <c r="BB585" s="72"/>
      <c r="BC585" s="72"/>
      <c r="BD585" s="72"/>
      <c r="BE585" s="72"/>
    </row>
    <row r="586" spans="1:57" ht="20">
      <c r="A586" s="72"/>
      <c r="B586" s="72"/>
      <c r="C586" s="72"/>
      <c r="D586" s="72"/>
      <c r="E586" s="71"/>
      <c r="F586" s="72"/>
      <c r="G586" s="72"/>
      <c r="H586" s="72"/>
      <c r="I586" s="72"/>
      <c r="J586" s="72"/>
      <c r="K586" s="72"/>
      <c r="L586" s="72"/>
      <c r="M586" s="72"/>
      <c r="N586" s="72"/>
      <c r="O586" s="72"/>
      <c r="P586" s="72"/>
      <c r="Q586" s="72"/>
      <c r="R586" s="72"/>
      <c r="S586" s="72"/>
      <c r="T586" s="72"/>
      <c r="U586" s="72"/>
      <c r="V586" s="72"/>
      <c r="W586" s="72"/>
      <c r="X586" s="72"/>
      <c r="Y586" s="72"/>
      <c r="Z586" s="72"/>
      <c r="AA586" s="72"/>
      <c r="AB586" s="72"/>
      <c r="AC586" s="72"/>
      <c r="AD586" s="72"/>
      <c r="AE586" s="72"/>
      <c r="AF586" s="72"/>
      <c r="AG586" s="72"/>
      <c r="AH586" s="72"/>
      <c r="AI586" s="72"/>
      <c r="AJ586" s="72"/>
      <c r="AK586" s="72"/>
      <c r="AL586" s="72"/>
      <c r="AM586" s="72"/>
      <c r="AN586" s="72"/>
      <c r="AO586" s="72"/>
      <c r="AP586" s="72"/>
      <c r="AQ586" s="72"/>
      <c r="AR586" s="72"/>
      <c r="AS586" s="72"/>
      <c r="AT586" s="72"/>
      <c r="AU586" s="72"/>
      <c r="AV586" s="72"/>
      <c r="AW586" s="72"/>
      <c r="AX586" s="72"/>
      <c r="AY586" s="72"/>
      <c r="AZ586" s="72"/>
      <c r="BA586" s="72"/>
      <c r="BB586" s="72"/>
      <c r="BC586" s="72"/>
      <c r="BD586" s="72"/>
      <c r="BE586" s="72"/>
    </row>
    <row r="587" spans="1:57" ht="20">
      <c r="A587" s="72"/>
      <c r="B587" s="72"/>
      <c r="C587" s="72"/>
      <c r="D587" s="72"/>
      <c r="E587" s="71"/>
      <c r="F587" s="72"/>
      <c r="G587" s="72"/>
      <c r="H587" s="72"/>
      <c r="I587" s="72"/>
      <c r="J587" s="72"/>
      <c r="K587" s="72"/>
      <c r="L587" s="72"/>
      <c r="M587" s="72"/>
      <c r="N587" s="72"/>
      <c r="O587" s="72"/>
      <c r="P587" s="72"/>
      <c r="Q587" s="72"/>
      <c r="R587" s="72"/>
      <c r="S587" s="72"/>
      <c r="T587" s="72"/>
      <c r="U587" s="72"/>
      <c r="V587" s="72"/>
      <c r="W587" s="72"/>
      <c r="X587" s="72"/>
      <c r="Y587" s="72"/>
      <c r="Z587" s="72"/>
      <c r="AA587" s="72"/>
      <c r="AB587" s="72"/>
      <c r="AC587" s="72"/>
      <c r="AD587" s="72"/>
      <c r="AE587" s="72"/>
      <c r="AF587" s="72"/>
      <c r="AG587" s="72"/>
      <c r="AH587" s="72"/>
      <c r="AI587" s="72"/>
      <c r="AJ587" s="72"/>
      <c r="AK587" s="72"/>
      <c r="AL587" s="72"/>
      <c r="AM587" s="72"/>
      <c r="AN587" s="72"/>
      <c r="AO587" s="72"/>
      <c r="AP587" s="72"/>
      <c r="AQ587" s="72"/>
      <c r="AR587" s="72"/>
      <c r="AS587" s="72"/>
      <c r="AT587" s="72"/>
      <c r="AU587" s="72"/>
      <c r="AV587" s="72"/>
      <c r="AW587" s="72"/>
      <c r="AX587" s="72"/>
      <c r="AY587" s="72"/>
      <c r="AZ587" s="72"/>
      <c r="BA587" s="72"/>
      <c r="BB587" s="72"/>
      <c r="BC587" s="72"/>
      <c r="BD587" s="72"/>
      <c r="BE587" s="72"/>
    </row>
    <row r="588" spans="1:57" ht="20">
      <c r="A588" s="72"/>
      <c r="B588" s="72"/>
      <c r="C588" s="72"/>
      <c r="D588" s="72"/>
      <c r="E588" s="71"/>
      <c r="F588" s="72"/>
      <c r="G588" s="72"/>
      <c r="H588" s="72"/>
      <c r="I588" s="72"/>
      <c r="J588" s="72"/>
      <c r="K588" s="72"/>
      <c r="L588" s="72"/>
      <c r="M588" s="72"/>
      <c r="N588" s="72"/>
      <c r="O588" s="72"/>
      <c r="P588" s="72"/>
      <c r="Q588" s="72"/>
      <c r="R588" s="72"/>
      <c r="S588" s="72"/>
      <c r="T588" s="72"/>
      <c r="U588" s="72"/>
      <c r="V588" s="72"/>
      <c r="W588" s="72"/>
      <c r="X588" s="72"/>
      <c r="Y588" s="72"/>
      <c r="Z588" s="72"/>
      <c r="AA588" s="72"/>
      <c r="AB588" s="72"/>
      <c r="AC588" s="72"/>
      <c r="AD588" s="72"/>
      <c r="AE588" s="72"/>
      <c r="AF588" s="72"/>
      <c r="AG588" s="72"/>
      <c r="AH588" s="72"/>
      <c r="AI588" s="72"/>
      <c r="AJ588" s="72"/>
      <c r="AK588" s="72"/>
      <c r="AL588" s="72"/>
      <c r="AM588" s="72"/>
      <c r="AN588" s="72"/>
      <c r="AO588" s="72"/>
      <c r="AP588" s="72"/>
      <c r="AQ588" s="72"/>
      <c r="AR588" s="72"/>
      <c r="AS588" s="72"/>
      <c r="AT588" s="72"/>
      <c r="AU588" s="72"/>
      <c r="AV588" s="72"/>
      <c r="AW588" s="72"/>
      <c r="AX588" s="72"/>
      <c r="AY588" s="72"/>
      <c r="AZ588" s="72"/>
      <c r="BA588" s="72"/>
      <c r="BB588" s="72"/>
      <c r="BC588" s="72"/>
      <c r="BD588" s="72"/>
      <c r="BE588" s="72"/>
    </row>
    <row r="589" spans="1:57" ht="20">
      <c r="A589" s="72"/>
      <c r="B589" s="72"/>
      <c r="C589" s="72"/>
      <c r="D589" s="72"/>
      <c r="E589" s="71"/>
      <c r="F589" s="72"/>
      <c r="G589" s="72"/>
      <c r="H589" s="72"/>
      <c r="I589" s="72"/>
      <c r="J589" s="72"/>
      <c r="K589" s="72"/>
      <c r="L589" s="72"/>
      <c r="M589" s="72"/>
      <c r="N589" s="72"/>
      <c r="O589" s="72"/>
      <c r="P589" s="72"/>
      <c r="Q589" s="72"/>
      <c r="R589" s="72"/>
      <c r="S589" s="72"/>
      <c r="T589" s="72"/>
      <c r="U589" s="72"/>
      <c r="V589" s="72"/>
      <c r="W589" s="72"/>
      <c r="X589" s="72"/>
      <c r="Y589" s="72"/>
      <c r="Z589" s="72"/>
      <c r="AA589" s="72"/>
      <c r="AB589" s="72"/>
      <c r="AC589" s="72"/>
      <c r="AD589" s="72"/>
      <c r="AE589" s="72"/>
      <c r="AF589" s="72"/>
      <c r="AG589" s="72"/>
      <c r="AH589" s="72"/>
      <c r="AI589" s="72"/>
      <c r="AJ589" s="72"/>
      <c r="AK589" s="72"/>
      <c r="AL589" s="72"/>
      <c r="AM589" s="72"/>
      <c r="AN589" s="72"/>
      <c r="AO589" s="72"/>
      <c r="AP589" s="72"/>
      <c r="AQ589" s="72"/>
      <c r="AR589" s="72"/>
      <c r="AS589" s="72"/>
      <c r="AT589" s="72"/>
      <c r="AU589" s="72"/>
      <c r="AV589" s="72"/>
      <c r="AW589" s="72"/>
      <c r="AX589" s="72"/>
      <c r="AY589" s="72"/>
      <c r="AZ589" s="72"/>
      <c r="BA589" s="72"/>
      <c r="BB589" s="72"/>
      <c r="BC589" s="72"/>
      <c r="BD589" s="72"/>
      <c r="BE589" s="72"/>
    </row>
    <row r="590" spans="1:57" ht="20">
      <c r="A590" s="72"/>
      <c r="B590" s="72"/>
      <c r="C590" s="72"/>
      <c r="D590" s="72"/>
      <c r="E590" s="71"/>
      <c r="F590" s="72"/>
      <c r="G590" s="72"/>
      <c r="H590" s="72"/>
      <c r="I590" s="72"/>
      <c r="J590" s="72"/>
      <c r="K590" s="72"/>
      <c r="L590" s="72"/>
      <c r="M590" s="72"/>
      <c r="N590" s="72"/>
      <c r="O590" s="72"/>
      <c r="P590" s="72"/>
      <c r="Q590" s="72"/>
      <c r="R590" s="72"/>
      <c r="S590" s="72"/>
      <c r="T590" s="72"/>
      <c r="U590" s="72"/>
      <c r="V590" s="72"/>
      <c r="W590" s="72"/>
      <c r="X590" s="72"/>
      <c r="Y590" s="72"/>
      <c r="Z590" s="72"/>
      <c r="AA590" s="72"/>
      <c r="AB590" s="72"/>
      <c r="AC590" s="72"/>
      <c r="AD590" s="72"/>
      <c r="AE590" s="72"/>
      <c r="AF590" s="72"/>
      <c r="AG590" s="72"/>
      <c r="AH590" s="72"/>
      <c r="AI590" s="72"/>
      <c r="AJ590" s="72"/>
      <c r="AK590" s="72"/>
      <c r="AL590" s="72"/>
      <c r="AM590" s="72"/>
      <c r="AN590" s="72"/>
      <c r="AO590" s="72"/>
      <c r="AP590" s="72"/>
      <c r="AQ590" s="72"/>
      <c r="AR590" s="72"/>
      <c r="AS590" s="72"/>
      <c r="AT590" s="72"/>
      <c r="AU590" s="72"/>
      <c r="AV590" s="72"/>
      <c r="AW590" s="72"/>
      <c r="AX590" s="72"/>
      <c r="AY590" s="72"/>
      <c r="AZ590" s="72"/>
      <c r="BA590" s="72"/>
      <c r="BB590" s="72"/>
      <c r="BC590" s="72"/>
      <c r="BD590" s="72"/>
      <c r="BE590" s="72"/>
    </row>
    <row r="591" spans="1:57" ht="20">
      <c r="A591" s="72"/>
      <c r="B591" s="72"/>
      <c r="C591" s="72"/>
      <c r="D591" s="72"/>
      <c r="E591" s="71"/>
      <c r="F591" s="72"/>
      <c r="G591" s="72"/>
      <c r="H591" s="72"/>
      <c r="I591" s="72"/>
      <c r="J591" s="72"/>
      <c r="K591" s="72"/>
      <c r="L591" s="72"/>
      <c r="M591" s="72"/>
      <c r="N591" s="72"/>
      <c r="O591" s="72"/>
      <c r="P591" s="72"/>
      <c r="Q591" s="72"/>
      <c r="R591" s="72"/>
      <c r="S591" s="72"/>
      <c r="T591" s="72"/>
      <c r="U591" s="72"/>
      <c r="V591" s="72"/>
      <c r="W591" s="72"/>
      <c r="X591" s="72"/>
      <c r="Y591" s="72"/>
      <c r="Z591" s="72"/>
      <c r="AA591" s="72"/>
      <c r="AB591" s="72"/>
      <c r="AC591" s="72"/>
      <c r="AD591" s="72"/>
      <c r="AE591" s="72"/>
      <c r="AF591" s="72"/>
      <c r="AG591" s="72"/>
      <c r="AH591" s="72"/>
      <c r="AI591" s="72"/>
      <c r="AJ591" s="72"/>
      <c r="AK591" s="72"/>
      <c r="AL591" s="72"/>
      <c r="AM591" s="72"/>
      <c r="AN591" s="72"/>
      <c r="AO591" s="72"/>
      <c r="AP591" s="72"/>
      <c r="AQ591" s="72"/>
      <c r="AR591" s="72"/>
      <c r="AS591" s="72"/>
      <c r="AT591" s="72"/>
      <c r="AU591" s="72"/>
      <c r="AV591" s="72"/>
      <c r="AW591" s="72"/>
      <c r="AX591" s="72"/>
      <c r="AY591" s="72"/>
      <c r="AZ591" s="72"/>
      <c r="BA591" s="72"/>
      <c r="BB591" s="72"/>
      <c r="BC591" s="72"/>
      <c r="BD591" s="72"/>
      <c r="BE591" s="72"/>
    </row>
    <row r="592" spans="1:57" ht="20">
      <c r="A592" s="72"/>
      <c r="B592" s="72"/>
      <c r="C592" s="72"/>
      <c r="D592" s="72"/>
      <c r="E592" s="71"/>
      <c r="F592" s="72"/>
      <c r="G592" s="72"/>
      <c r="H592" s="72"/>
      <c r="I592" s="72"/>
      <c r="J592" s="72"/>
      <c r="K592" s="72"/>
      <c r="L592" s="72"/>
      <c r="M592" s="72"/>
      <c r="N592" s="72"/>
      <c r="O592" s="72"/>
      <c r="P592" s="72"/>
      <c r="Q592" s="72"/>
      <c r="R592" s="72"/>
      <c r="S592" s="72"/>
      <c r="T592" s="72"/>
      <c r="U592" s="72"/>
      <c r="V592" s="72"/>
      <c r="W592" s="72"/>
      <c r="X592" s="72"/>
      <c r="Y592" s="72"/>
      <c r="Z592" s="72"/>
      <c r="AA592" s="72"/>
      <c r="AB592" s="72"/>
      <c r="AC592" s="72"/>
      <c r="AD592" s="72"/>
      <c r="AE592" s="72"/>
      <c r="AF592" s="72"/>
      <c r="AG592" s="72"/>
      <c r="AH592" s="72"/>
      <c r="AI592" s="72"/>
      <c r="AJ592" s="72"/>
      <c r="AK592" s="72"/>
      <c r="AL592" s="72"/>
      <c r="AM592" s="72"/>
      <c r="AN592" s="72"/>
      <c r="AO592" s="72"/>
      <c r="AP592" s="72"/>
      <c r="AQ592" s="72"/>
      <c r="AR592" s="72"/>
      <c r="AS592" s="72"/>
      <c r="AT592" s="72"/>
      <c r="AU592" s="72"/>
      <c r="AV592" s="72"/>
      <c r="AW592" s="72"/>
      <c r="AX592" s="72"/>
      <c r="AY592" s="72"/>
      <c r="AZ592" s="72"/>
      <c r="BA592" s="72"/>
      <c r="BB592" s="72"/>
      <c r="BC592" s="72"/>
      <c r="BD592" s="72"/>
      <c r="BE592" s="72"/>
    </row>
    <row r="593" spans="1:57" ht="20">
      <c r="A593" s="72"/>
      <c r="B593" s="72"/>
      <c r="C593" s="72"/>
      <c r="D593" s="72"/>
      <c r="E593" s="71"/>
      <c r="F593" s="72"/>
      <c r="G593" s="72"/>
      <c r="H593" s="72"/>
      <c r="I593" s="72"/>
      <c r="J593" s="72"/>
      <c r="K593" s="72"/>
      <c r="L593" s="72"/>
      <c r="M593" s="72"/>
      <c r="N593" s="72"/>
      <c r="O593" s="72"/>
      <c r="P593" s="72"/>
      <c r="Q593" s="72"/>
      <c r="R593" s="72"/>
      <c r="S593" s="72"/>
      <c r="T593" s="72"/>
      <c r="U593" s="72"/>
      <c r="V593" s="72"/>
      <c r="W593" s="72"/>
      <c r="X593" s="72"/>
      <c r="Y593" s="72"/>
      <c r="Z593" s="72"/>
      <c r="AA593" s="72"/>
      <c r="AB593" s="72"/>
      <c r="AC593" s="72"/>
      <c r="AD593" s="72"/>
      <c r="AE593" s="72"/>
      <c r="AF593" s="72"/>
      <c r="AG593" s="72"/>
      <c r="AH593" s="72"/>
      <c r="AI593" s="72"/>
      <c r="AJ593" s="72"/>
      <c r="AK593" s="72"/>
      <c r="AL593" s="72"/>
      <c r="AM593" s="72"/>
      <c r="AN593" s="72"/>
      <c r="AO593" s="72"/>
      <c r="AP593" s="72"/>
      <c r="AQ593" s="72"/>
      <c r="AR593" s="72"/>
      <c r="AS593" s="72"/>
      <c r="AT593" s="72"/>
      <c r="AU593" s="72"/>
      <c r="AV593" s="72"/>
      <c r="AW593" s="72"/>
      <c r="AX593" s="72"/>
      <c r="AY593" s="72"/>
      <c r="AZ593" s="72"/>
      <c r="BA593" s="72"/>
      <c r="BB593" s="72"/>
      <c r="BC593" s="72"/>
      <c r="BD593" s="72"/>
      <c r="BE593" s="72"/>
    </row>
    <row r="594" spans="1:57" ht="20">
      <c r="A594" s="72"/>
      <c r="B594" s="72"/>
      <c r="C594" s="72"/>
      <c r="D594" s="72"/>
      <c r="E594" s="71"/>
      <c r="F594" s="72"/>
      <c r="G594" s="72"/>
      <c r="H594" s="72"/>
      <c r="I594" s="72"/>
      <c r="J594" s="72"/>
      <c r="K594" s="72"/>
      <c r="L594" s="72"/>
      <c r="M594" s="72"/>
      <c r="N594" s="72"/>
      <c r="O594" s="72"/>
      <c r="P594" s="72"/>
      <c r="Q594" s="72"/>
      <c r="R594" s="72"/>
      <c r="S594" s="72"/>
      <c r="T594" s="72"/>
      <c r="U594" s="72"/>
      <c r="V594" s="72"/>
      <c r="W594" s="72"/>
      <c r="X594" s="72"/>
      <c r="Y594" s="72"/>
      <c r="Z594" s="72"/>
      <c r="AA594" s="72"/>
      <c r="AB594" s="72"/>
      <c r="AC594" s="72"/>
      <c r="AD594" s="72"/>
      <c r="AE594" s="72"/>
      <c r="AF594" s="72"/>
      <c r="AG594" s="72"/>
      <c r="AH594" s="72"/>
      <c r="AI594" s="72"/>
      <c r="AJ594" s="72"/>
      <c r="AK594" s="72"/>
      <c r="AL594" s="72"/>
      <c r="AM594" s="72"/>
      <c r="AN594" s="72"/>
      <c r="AO594" s="72"/>
      <c r="AP594" s="72"/>
      <c r="AQ594" s="72"/>
      <c r="AR594" s="72"/>
      <c r="AS594" s="72"/>
      <c r="AT594" s="72"/>
      <c r="AU594" s="72"/>
      <c r="AV594" s="72"/>
      <c r="AW594" s="72"/>
      <c r="AX594" s="72"/>
      <c r="AY594" s="72"/>
      <c r="AZ594" s="72"/>
      <c r="BA594" s="72"/>
      <c r="BB594" s="72"/>
      <c r="BC594" s="72"/>
      <c r="BD594" s="72"/>
      <c r="BE594" s="72"/>
    </row>
    <row r="595" spans="1:57" ht="20">
      <c r="A595" s="72"/>
      <c r="B595" s="72"/>
      <c r="C595" s="72"/>
      <c r="D595" s="72"/>
      <c r="E595" s="71"/>
      <c r="F595" s="72"/>
      <c r="G595" s="72"/>
      <c r="H595" s="72"/>
      <c r="I595" s="72"/>
      <c r="J595" s="72"/>
      <c r="K595" s="72"/>
      <c r="L595" s="72"/>
      <c r="M595" s="72"/>
      <c r="N595" s="72"/>
      <c r="O595" s="72"/>
      <c r="P595" s="72"/>
      <c r="Q595" s="72"/>
      <c r="R595" s="72"/>
      <c r="S595" s="72"/>
      <c r="T595" s="72"/>
      <c r="U595" s="72"/>
      <c r="V595" s="72"/>
      <c r="W595" s="72"/>
      <c r="X595" s="72"/>
      <c r="Y595" s="72"/>
      <c r="Z595" s="72"/>
      <c r="AA595" s="72"/>
      <c r="AB595" s="72"/>
      <c r="AC595" s="72"/>
      <c r="AD595" s="72"/>
      <c r="AE595" s="72"/>
      <c r="AF595" s="72"/>
      <c r="AG595" s="72"/>
      <c r="AH595" s="72"/>
      <c r="AI595" s="72"/>
      <c r="AJ595" s="72"/>
      <c r="AK595" s="72"/>
      <c r="AL595" s="72"/>
      <c r="AM595" s="72"/>
      <c r="AN595" s="72"/>
      <c r="AO595" s="72"/>
      <c r="AP595" s="72"/>
      <c r="AQ595" s="72"/>
      <c r="AR595" s="72"/>
      <c r="AS595" s="72"/>
      <c r="AT595" s="72"/>
      <c r="AU595" s="72"/>
      <c r="AV595" s="72"/>
      <c r="AW595" s="72"/>
      <c r="AX595" s="72"/>
      <c r="AY595" s="72"/>
      <c r="AZ595" s="72"/>
      <c r="BA595" s="72"/>
      <c r="BB595" s="72"/>
      <c r="BC595" s="72"/>
      <c r="BD595" s="72"/>
      <c r="BE595" s="72"/>
    </row>
    <row r="596" spans="1:57" ht="20">
      <c r="A596" s="72"/>
      <c r="B596" s="72"/>
      <c r="C596" s="72"/>
      <c r="D596" s="72"/>
      <c r="E596" s="71"/>
      <c r="F596" s="72"/>
      <c r="G596" s="72"/>
      <c r="H596" s="72"/>
      <c r="I596" s="72"/>
      <c r="J596" s="72"/>
      <c r="K596" s="72"/>
      <c r="L596" s="72"/>
      <c r="M596" s="72"/>
      <c r="N596" s="72"/>
      <c r="O596" s="72"/>
      <c r="P596" s="72"/>
      <c r="Q596" s="72"/>
      <c r="R596" s="72"/>
      <c r="S596" s="72"/>
      <c r="T596" s="72"/>
      <c r="U596" s="72"/>
      <c r="V596" s="72"/>
      <c r="W596" s="72"/>
      <c r="X596" s="72"/>
      <c r="Y596" s="72"/>
      <c r="Z596" s="72"/>
      <c r="AA596" s="72"/>
      <c r="AB596" s="72"/>
      <c r="AC596" s="72"/>
      <c r="AD596" s="72"/>
      <c r="AE596" s="72"/>
      <c r="AF596" s="72"/>
      <c r="AG596" s="72"/>
      <c r="AH596" s="72"/>
      <c r="AI596" s="72"/>
      <c r="AJ596" s="72"/>
      <c r="AK596" s="72"/>
      <c r="AL596" s="72"/>
      <c r="AM596" s="72"/>
      <c r="AN596" s="72"/>
      <c r="AO596" s="72"/>
      <c r="AP596" s="72"/>
      <c r="AQ596" s="72"/>
      <c r="AR596" s="72"/>
      <c r="AS596" s="72"/>
      <c r="AT596" s="72"/>
      <c r="AU596" s="72"/>
      <c r="AV596" s="72"/>
      <c r="AW596" s="72"/>
      <c r="AX596" s="72"/>
      <c r="AY596" s="72"/>
      <c r="AZ596" s="72"/>
      <c r="BA596" s="72"/>
      <c r="BB596" s="72"/>
      <c r="BC596" s="72"/>
      <c r="BD596" s="72"/>
      <c r="BE596" s="72"/>
    </row>
    <row r="597" spans="1:57" ht="20">
      <c r="A597" s="72"/>
      <c r="B597" s="72"/>
      <c r="C597" s="72"/>
      <c r="D597" s="72"/>
      <c r="E597" s="71"/>
      <c r="F597" s="72"/>
      <c r="G597" s="72"/>
      <c r="H597" s="72"/>
      <c r="I597" s="72"/>
      <c r="J597" s="72"/>
      <c r="K597" s="72"/>
      <c r="L597" s="72"/>
      <c r="M597" s="72"/>
      <c r="N597" s="72"/>
      <c r="O597" s="72"/>
      <c r="P597" s="72"/>
      <c r="Q597" s="72"/>
      <c r="R597" s="72"/>
      <c r="S597" s="72"/>
      <c r="T597" s="72"/>
      <c r="U597" s="72"/>
      <c r="V597" s="72"/>
      <c r="W597" s="72"/>
      <c r="X597" s="72"/>
      <c r="Y597" s="72"/>
      <c r="Z597" s="72"/>
      <c r="AA597" s="72"/>
      <c r="AB597" s="72"/>
      <c r="AC597" s="72"/>
      <c r="AD597" s="72"/>
      <c r="AE597" s="72"/>
      <c r="AF597" s="72"/>
      <c r="AG597" s="72"/>
      <c r="AH597" s="72"/>
      <c r="AI597" s="72"/>
      <c r="AJ597" s="72"/>
      <c r="AK597" s="72"/>
      <c r="AL597" s="72"/>
      <c r="AM597" s="72"/>
      <c r="AN597" s="72"/>
      <c r="AO597" s="72"/>
      <c r="AP597" s="72"/>
      <c r="AQ597" s="72"/>
      <c r="AR597" s="72"/>
      <c r="AS597" s="72"/>
      <c r="AT597" s="72"/>
      <c r="AU597" s="72"/>
      <c r="AV597" s="72"/>
      <c r="AW597" s="72"/>
      <c r="AX597" s="72"/>
      <c r="AY597" s="72"/>
      <c r="AZ597" s="72"/>
      <c r="BA597" s="72"/>
      <c r="BB597" s="72"/>
      <c r="BC597" s="72"/>
      <c r="BD597" s="72"/>
      <c r="BE597" s="72"/>
    </row>
    <row r="598" spans="1:57" ht="20">
      <c r="A598" s="72"/>
      <c r="B598" s="72"/>
      <c r="C598" s="72"/>
      <c r="D598" s="72"/>
      <c r="E598" s="71"/>
      <c r="F598" s="72"/>
      <c r="G598" s="72"/>
      <c r="H598" s="72"/>
      <c r="I598" s="72"/>
      <c r="J598" s="72"/>
      <c r="K598" s="72"/>
      <c r="L598" s="72"/>
      <c r="M598" s="72"/>
      <c r="N598" s="72"/>
      <c r="O598" s="72"/>
      <c r="P598" s="72"/>
      <c r="Q598" s="72"/>
      <c r="R598" s="72"/>
      <c r="S598" s="72"/>
      <c r="T598" s="72"/>
      <c r="U598" s="72"/>
      <c r="V598" s="72"/>
      <c r="W598" s="72"/>
      <c r="X598" s="72"/>
      <c r="Y598" s="72"/>
      <c r="Z598" s="72"/>
      <c r="AA598" s="72"/>
      <c r="AB598" s="72"/>
      <c r="AC598" s="72"/>
      <c r="AD598" s="72"/>
      <c r="AE598" s="72"/>
      <c r="AF598" s="72"/>
      <c r="AG598" s="72"/>
      <c r="AH598" s="72"/>
      <c r="AI598" s="72"/>
      <c r="AJ598" s="72"/>
      <c r="AK598" s="72"/>
      <c r="AL598" s="72"/>
      <c r="AM598" s="72"/>
      <c r="AN598" s="72"/>
      <c r="AO598" s="72"/>
      <c r="AP598" s="72"/>
      <c r="AQ598" s="72"/>
      <c r="AR598" s="72"/>
      <c r="AS598" s="72"/>
      <c r="AT598" s="72"/>
      <c r="AU598" s="72"/>
      <c r="AV598" s="72"/>
      <c r="AW598" s="72"/>
      <c r="AX598" s="72"/>
      <c r="AY598" s="72"/>
      <c r="AZ598" s="72"/>
      <c r="BA598" s="72"/>
      <c r="BB598" s="72"/>
      <c r="BC598" s="72"/>
      <c r="BD598" s="72"/>
      <c r="BE598" s="72"/>
    </row>
    <row r="599" spans="1:57" ht="20">
      <c r="A599" s="72"/>
      <c r="B599" s="72"/>
      <c r="C599" s="72"/>
      <c r="D599" s="72"/>
      <c r="E599" s="71"/>
      <c r="F599" s="72"/>
      <c r="G599" s="72"/>
      <c r="H599" s="72"/>
      <c r="I599" s="72"/>
      <c r="J599" s="72"/>
      <c r="K599" s="72"/>
      <c r="L599" s="72"/>
      <c r="M599" s="72"/>
      <c r="N599" s="72"/>
      <c r="O599" s="72"/>
      <c r="P599" s="72"/>
      <c r="Q599" s="72"/>
      <c r="R599" s="72"/>
      <c r="S599" s="72"/>
      <c r="T599" s="72"/>
      <c r="U599" s="72"/>
      <c r="V599" s="72"/>
      <c r="W599" s="72"/>
      <c r="X599" s="72"/>
      <c r="Y599" s="72"/>
      <c r="Z599" s="72"/>
      <c r="AA599" s="72"/>
      <c r="AB599" s="72"/>
      <c r="AC599" s="72"/>
      <c r="AD599" s="72"/>
      <c r="AE599" s="72"/>
      <c r="AF599" s="72"/>
      <c r="AG599" s="72"/>
      <c r="AH599" s="72"/>
      <c r="AI599" s="72"/>
      <c r="AJ599" s="72"/>
      <c r="AK599" s="72"/>
      <c r="AL599" s="72"/>
      <c r="AM599" s="72"/>
      <c r="AN599" s="72"/>
      <c r="AO599" s="72"/>
      <c r="AP599" s="72"/>
      <c r="AQ599" s="72"/>
      <c r="AR599" s="72"/>
      <c r="AS599" s="72"/>
      <c r="AT599" s="72"/>
      <c r="AU599" s="72"/>
      <c r="AV599" s="72"/>
      <c r="AW599" s="72"/>
      <c r="AX599" s="72"/>
      <c r="AY599" s="72"/>
      <c r="AZ599" s="72"/>
      <c r="BA599" s="72"/>
      <c r="BB599" s="72"/>
      <c r="BC599" s="72"/>
      <c r="BD599" s="72"/>
      <c r="BE599" s="72"/>
    </row>
    <row r="600" spans="1:57" ht="20">
      <c r="A600" s="72"/>
      <c r="B600" s="72"/>
      <c r="C600" s="72"/>
      <c r="D600" s="72"/>
      <c r="E600" s="71"/>
      <c r="F600" s="72"/>
      <c r="G600" s="72"/>
      <c r="H600" s="72"/>
      <c r="I600" s="72"/>
      <c r="J600" s="72"/>
      <c r="K600" s="72"/>
      <c r="L600" s="72"/>
      <c r="M600" s="72"/>
      <c r="N600" s="72"/>
      <c r="O600" s="72"/>
      <c r="P600" s="72"/>
      <c r="Q600" s="72"/>
      <c r="R600" s="72"/>
      <c r="S600" s="72"/>
      <c r="T600" s="72"/>
      <c r="U600" s="72"/>
      <c r="V600" s="72"/>
      <c r="W600" s="72"/>
      <c r="X600" s="72"/>
      <c r="Y600" s="72"/>
      <c r="Z600" s="72"/>
      <c r="AA600" s="72"/>
      <c r="AB600" s="72"/>
      <c r="AC600" s="72"/>
      <c r="AD600" s="72"/>
      <c r="AE600" s="72"/>
      <c r="AF600" s="72"/>
      <c r="AG600" s="72"/>
      <c r="AH600" s="72"/>
      <c r="AI600" s="72"/>
      <c r="AJ600" s="72"/>
      <c r="AK600" s="72"/>
      <c r="AL600" s="72"/>
      <c r="AM600" s="72"/>
      <c r="AN600" s="72"/>
      <c r="AO600" s="72"/>
      <c r="AP600" s="72"/>
      <c r="AQ600" s="72"/>
      <c r="AR600" s="72"/>
      <c r="AS600" s="72"/>
      <c r="AT600" s="72"/>
      <c r="AU600" s="72"/>
      <c r="AV600" s="72"/>
      <c r="AW600" s="72"/>
      <c r="AX600" s="72"/>
      <c r="AY600" s="72"/>
      <c r="AZ600" s="72"/>
      <c r="BA600" s="72"/>
      <c r="BB600" s="72"/>
      <c r="BC600" s="72"/>
      <c r="BD600" s="72"/>
      <c r="BE600" s="72"/>
    </row>
    <row r="601" spans="1:57" ht="20">
      <c r="A601" s="72"/>
      <c r="B601" s="72"/>
      <c r="C601" s="72"/>
      <c r="D601" s="72"/>
      <c r="E601" s="71"/>
      <c r="F601" s="72"/>
      <c r="G601" s="72"/>
      <c r="H601" s="72"/>
      <c r="I601" s="72"/>
      <c r="J601" s="72"/>
      <c r="K601" s="72"/>
      <c r="L601" s="72"/>
      <c r="M601" s="72"/>
      <c r="N601" s="72"/>
      <c r="O601" s="72"/>
      <c r="P601" s="72"/>
      <c r="Q601" s="72"/>
      <c r="R601" s="72"/>
      <c r="S601" s="72"/>
      <c r="T601" s="72"/>
      <c r="U601" s="72"/>
      <c r="V601" s="72"/>
      <c r="W601" s="72"/>
      <c r="X601" s="72"/>
      <c r="Y601" s="72"/>
      <c r="Z601" s="72"/>
      <c r="AA601" s="72"/>
      <c r="AB601" s="72"/>
      <c r="AC601" s="72"/>
      <c r="AD601" s="72"/>
      <c r="AE601" s="72"/>
      <c r="AF601" s="72"/>
      <c r="AG601" s="72"/>
      <c r="AH601" s="72"/>
      <c r="AI601" s="72"/>
      <c r="AJ601" s="72"/>
      <c r="AK601" s="72"/>
      <c r="AL601" s="72"/>
      <c r="AM601" s="72"/>
      <c r="AN601" s="72"/>
      <c r="AO601" s="72"/>
      <c r="AP601" s="72"/>
      <c r="AQ601" s="72"/>
      <c r="AR601" s="72"/>
      <c r="AS601" s="72"/>
      <c r="AT601" s="72"/>
      <c r="AU601" s="72"/>
      <c r="AV601" s="72"/>
      <c r="AW601" s="72"/>
      <c r="AX601" s="72"/>
      <c r="AY601" s="72"/>
      <c r="AZ601" s="72"/>
      <c r="BA601" s="72"/>
      <c r="BB601" s="72"/>
      <c r="BC601" s="72"/>
      <c r="BD601" s="72"/>
      <c r="BE601" s="72"/>
    </row>
    <row r="602" spans="1:57" ht="20">
      <c r="A602" s="72"/>
      <c r="B602" s="72"/>
      <c r="C602" s="72"/>
      <c r="D602" s="72"/>
      <c r="E602" s="71"/>
      <c r="F602" s="72"/>
      <c r="G602" s="72"/>
      <c r="H602" s="72"/>
      <c r="I602" s="72"/>
      <c r="J602" s="72"/>
      <c r="K602" s="72"/>
      <c r="L602" s="72"/>
      <c r="M602" s="72"/>
      <c r="N602" s="72"/>
      <c r="O602" s="72"/>
      <c r="P602" s="72"/>
      <c r="Q602" s="72"/>
      <c r="R602" s="72"/>
      <c r="S602" s="72"/>
      <c r="T602" s="72"/>
      <c r="U602" s="72"/>
      <c r="V602" s="72"/>
      <c r="W602" s="72"/>
      <c r="X602" s="72"/>
      <c r="Y602" s="72"/>
      <c r="Z602" s="72"/>
      <c r="AA602" s="72"/>
      <c r="AB602" s="72"/>
      <c r="AC602" s="72"/>
      <c r="AD602" s="72"/>
      <c r="AE602" s="72"/>
      <c r="AF602" s="72"/>
      <c r="AG602" s="72"/>
      <c r="AH602" s="72"/>
      <c r="AI602" s="72"/>
      <c r="AJ602" s="72"/>
      <c r="AK602" s="72"/>
      <c r="AL602" s="72"/>
      <c r="AM602" s="72"/>
      <c r="AN602" s="72"/>
      <c r="AO602" s="72"/>
      <c r="AP602" s="72"/>
      <c r="AQ602" s="72"/>
      <c r="AR602" s="72"/>
      <c r="AS602" s="72"/>
      <c r="AT602" s="72"/>
      <c r="AU602" s="72"/>
      <c r="AV602" s="72"/>
      <c r="AW602" s="72"/>
      <c r="AX602" s="72"/>
      <c r="AY602" s="72"/>
      <c r="AZ602" s="72"/>
      <c r="BA602" s="72"/>
      <c r="BB602" s="72"/>
      <c r="BC602" s="72"/>
      <c r="BD602" s="72"/>
      <c r="BE602" s="72"/>
    </row>
    <row r="603" spans="1:57" ht="20">
      <c r="A603" s="72"/>
      <c r="B603" s="72"/>
      <c r="C603" s="72"/>
      <c r="D603" s="72"/>
      <c r="E603" s="71"/>
      <c r="F603" s="72"/>
      <c r="G603" s="72"/>
      <c r="H603" s="72"/>
      <c r="I603" s="72"/>
      <c r="J603" s="72"/>
      <c r="K603" s="72"/>
      <c r="L603" s="72"/>
      <c r="M603" s="72"/>
      <c r="N603" s="72"/>
      <c r="O603" s="72"/>
      <c r="P603" s="72"/>
      <c r="Q603" s="72"/>
      <c r="R603" s="72"/>
      <c r="S603" s="72"/>
      <c r="T603" s="72"/>
      <c r="U603" s="72"/>
      <c r="V603" s="72"/>
      <c r="W603" s="72"/>
      <c r="X603" s="72"/>
      <c r="Y603" s="72"/>
      <c r="Z603" s="72"/>
      <c r="AA603" s="72"/>
      <c r="AB603" s="72"/>
      <c r="AC603" s="72"/>
      <c r="AD603" s="72"/>
      <c r="AE603" s="72"/>
      <c r="AF603" s="72"/>
      <c r="AG603" s="72"/>
      <c r="AH603" s="72"/>
      <c r="AI603" s="72"/>
      <c r="AJ603" s="72"/>
      <c r="AK603" s="72"/>
      <c r="AL603" s="72"/>
      <c r="AM603" s="72"/>
      <c r="AN603" s="72"/>
      <c r="AO603" s="72"/>
      <c r="AP603" s="72"/>
      <c r="AQ603" s="72"/>
      <c r="AR603" s="72"/>
      <c r="AS603" s="72"/>
      <c r="AT603" s="72"/>
      <c r="AU603" s="72"/>
      <c r="AV603" s="72"/>
      <c r="AW603" s="72"/>
      <c r="AX603" s="72"/>
      <c r="AY603" s="72"/>
      <c r="AZ603" s="72"/>
      <c r="BA603" s="72"/>
      <c r="BB603" s="72"/>
      <c r="BC603" s="72"/>
      <c r="BD603" s="72"/>
      <c r="BE603" s="72"/>
    </row>
    <row r="604" spans="1:57" ht="20">
      <c r="A604" s="72"/>
      <c r="B604" s="72"/>
      <c r="C604" s="72"/>
      <c r="D604" s="72"/>
      <c r="E604" s="71"/>
      <c r="F604" s="72"/>
      <c r="G604" s="72"/>
      <c r="H604" s="72"/>
      <c r="I604" s="72"/>
      <c r="J604" s="72"/>
      <c r="K604" s="72"/>
      <c r="L604" s="72"/>
      <c r="M604" s="72"/>
      <c r="N604" s="72"/>
      <c r="O604" s="72"/>
      <c r="P604" s="72"/>
      <c r="Q604" s="72"/>
      <c r="R604" s="72"/>
      <c r="S604" s="72"/>
      <c r="T604" s="72"/>
      <c r="U604" s="72"/>
      <c r="V604" s="72"/>
      <c r="W604" s="72"/>
      <c r="X604" s="72"/>
      <c r="Y604" s="72"/>
      <c r="Z604" s="72"/>
      <c r="AA604" s="72"/>
      <c r="AB604" s="72"/>
      <c r="AC604" s="72"/>
      <c r="AD604" s="72"/>
      <c r="AE604" s="72"/>
      <c r="AF604" s="72"/>
      <c r="AG604" s="72"/>
      <c r="AH604" s="72"/>
      <c r="AI604" s="72"/>
      <c r="AJ604" s="72"/>
      <c r="AK604" s="72"/>
      <c r="AL604" s="72"/>
      <c r="AM604" s="72"/>
      <c r="AN604" s="72"/>
      <c r="AO604" s="72"/>
      <c r="AP604" s="72"/>
      <c r="AQ604" s="72"/>
      <c r="AR604" s="72"/>
      <c r="AS604" s="72"/>
      <c r="AT604" s="72"/>
      <c r="AU604" s="72"/>
      <c r="AV604" s="72"/>
      <c r="AW604" s="72"/>
      <c r="AX604" s="72"/>
      <c r="AY604" s="72"/>
      <c r="AZ604" s="72"/>
      <c r="BA604" s="72"/>
      <c r="BB604" s="72"/>
      <c r="BC604" s="72"/>
      <c r="BD604" s="72"/>
      <c r="BE604" s="72"/>
    </row>
    <row r="605" spans="1:57" ht="20">
      <c r="A605" s="72"/>
      <c r="B605" s="72"/>
      <c r="C605" s="72"/>
      <c r="D605" s="72"/>
      <c r="E605" s="71"/>
      <c r="F605" s="72"/>
      <c r="G605" s="72"/>
      <c r="H605" s="72"/>
      <c r="I605" s="72"/>
      <c r="J605" s="72"/>
      <c r="K605" s="72"/>
      <c r="L605" s="72"/>
      <c r="M605" s="72"/>
      <c r="N605" s="72"/>
      <c r="O605" s="72"/>
      <c r="P605" s="72"/>
      <c r="Q605" s="72"/>
      <c r="R605" s="72"/>
      <c r="S605" s="72"/>
      <c r="T605" s="72"/>
      <c r="U605" s="72"/>
      <c r="V605" s="72"/>
      <c r="W605" s="72"/>
      <c r="X605" s="72"/>
      <c r="Y605" s="72"/>
      <c r="Z605" s="72"/>
      <c r="AA605" s="72"/>
      <c r="AB605" s="72"/>
      <c r="AC605" s="72"/>
      <c r="AD605" s="72"/>
      <c r="AE605" s="72"/>
      <c r="AF605" s="72"/>
      <c r="AG605" s="72"/>
      <c r="AH605" s="72"/>
      <c r="AI605" s="72"/>
      <c r="AJ605" s="72"/>
      <c r="AK605" s="72"/>
      <c r="AL605" s="72"/>
      <c r="AM605" s="72"/>
      <c r="AN605" s="72"/>
      <c r="AO605" s="72"/>
      <c r="AP605" s="72"/>
      <c r="AQ605" s="72"/>
      <c r="AR605" s="72"/>
      <c r="AS605" s="72"/>
      <c r="AT605" s="72"/>
      <c r="AU605" s="72"/>
      <c r="AV605" s="72"/>
      <c r="AW605" s="72"/>
      <c r="AX605" s="72"/>
      <c r="AY605" s="72"/>
      <c r="AZ605" s="72"/>
      <c r="BA605" s="72"/>
      <c r="BB605" s="72"/>
      <c r="BC605" s="72"/>
      <c r="BD605" s="72"/>
      <c r="BE605" s="72"/>
    </row>
    <row r="606" spans="1:57" ht="20">
      <c r="A606" s="72"/>
      <c r="B606" s="72"/>
      <c r="C606" s="72"/>
      <c r="D606" s="72"/>
      <c r="E606" s="71"/>
      <c r="F606" s="72"/>
      <c r="G606" s="72"/>
      <c r="H606" s="72"/>
      <c r="I606" s="72"/>
      <c r="J606" s="72"/>
      <c r="K606" s="72"/>
      <c r="L606" s="72"/>
      <c r="M606" s="72"/>
      <c r="N606" s="72"/>
      <c r="O606" s="72"/>
      <c r="P606" s="72"/>
      <c r="Q606" s="72"/>
      <c r="R606" s="72"/>
      <c r="S606" s="72"/>
      <c r="T606" s="72"/>
      <c r="U606" s="72"/>
      <c r="V606" s="72"/>
      <c r="W606" s="72"/>
      <c r="X606" s="72"/>
      <c r="Y606" s="72"/>
      <c r="Z606" s="72"/>
      <c r="AA606" s="72"/>
      <c r="AB606" s="72"/>
      <c r="AC606" s="72"/>
      <c r="AD606" s="72"/>
      <c r="AE606" s="72"/>
      <c r="AF606" s="72"/>
      <c r="AG606" s="72"/>
      <c r="AH606" s="72"/>
      <c r="AI606" s="72"/>
      <c r="AJ606" s="72"/>
      <c r="AK606" s="72"/>
      <c r="AL606" s="72"/>
      <c r="AM606" s="72"/>
      <c r="AN606" s="72"/>
      <c r="AO606" s="72"/>
      <c r="AP606" s="72"/>
      <c r="AQ606" s="72"/>
      <c r="AR606" s="72"/>
      <c r="AS606" s="72"/>
      <c r="AT606" s="72"/>
      <c r="AU606" s="72"/>
      <c r="AV606" s="72"/>
      <c r="AW606" s="72"/>
      <c r="AX606" s="72"/>
      <c r="AY606" s="72"/>
      <c r="AZ606" s="72"/>
      <c r="BA606" s="72"/>
      <c r="BB606" s="72"/>
      <c r="BC606" s="72"/>
      <c r="BD606" s="72"/>
      <c r="BE606" s="72"/>
    </row>
    <row r="607" spans="1:57" ht="20">
      <c r="A607" s="72"/>
      <c r="B607" s="72"/>
      <c r="C607" s="72"/>
      <c r="D607" s="72"/>
      <c r="E607" s="71"/>
      <c r="F607" s="72"/>
      <c r="G607" s="72"/>
      <c r="H607" s="72"/>
      <c r="I607" s="72"/>
      <c r="J607" s="72"/>
      <c r="K607" s="72"/>
      <c r="L607" s="72"/>
      <c r="M607" s="72"/>
      <c r="N607" s="72"/>
      <c r="O607" s="72"/>
      <c r="P607" s="72"/>
      <c r="Q607" s="72"/>
      <c r="R607" s="72"/>
      <c r="S607" s="72"/>
      <c r="T607" s="72"/>
      <c r="U607" s="72"/>
      <c r="V607" s="72"/>
      <c r="W607" s="72"/>
      <c r="X607" s="72"/>
      <c r="Y607" s="72"/>
      <c r="Z607" s="72"/>
      <c r="AA607" s="72"/>
      <c r="AB607" s="72"/>
      <c r="AC607" s="72"/>
      <c r="AD607" s="72"/>
      <c r="AE607" s="72"/>
      <c r="AF607" s="72"/>
      <c r="AG607" s="72"/>
      <c r="AH607" s="72"/>
      <c r="AI607" s="72"/>
      <c r="AJ607" s="72"/>
      <c r="AK607" s="72"/>
      <c r="AL607" s="72"/>
      <c r="AM607" s="72"/>
      <c r="AN607" s="72"/>
      <c r="AO607" s="72"/>
      <c r="AP607" s="72"/>
      <c r="AQ607" s="72"/>
      <c r="AR607" s="72"/>
      <c r="AS607" s="72"/>
      <c r="AT607" s="72"/>
      <c r="AU607" s="72"/>
      <c r="AV607" s="72"/>
      <c r="AW607" s="72"/>
      <c r="AX607" s="72"/>
      <c r="AY607" s="72"/>
      <c r="AZ607" s="72"/>
      <c r="BA607" s="72"/>
      <c r="BB607" s="72"/>
      <c r="BC607" s="72"/>
      <c r="BD607" s="72"/>
      <c r="BE607" s="72"/>
    </row>
    <row r="608" spans="1:57" ht="20">
      <c r="A608" s="72"/>
      <c r="B608" s="72"/>
      <c r="C608" s="72"/>
      <c r="D608" s="72"/>
      <c r="E608" s="71"/>
      <c r="F608" s="72"/>
      <c r="G608" s="72"/>
      <c r="H608" s="72"/>
      <c r="I608" s="72"/>
      <c r="J608" s="72"/>
      <c r="K608" s="72"/>
      <c r="L608" s="72"/>
      <c r="M608" s="72"/>
      <c r="N608" s="72"/>
      <c r="O608" s="72"/>
      <c r="P608" s="72"/>
      <c r="Q608" s="72"/>
      <c r="R608" s="72"/>
      <c r="S608" s="72"/>
      <c r="T608" s="72"/>
      <c r="U608" s="72"/>
      <c r="V608" s="72"/>
      <c r="W608" s="72"/>
      <c r="X608" s="72"/>
      <c r="Y608" s="72"/>
      <c r="Z608" s="72"/>
      <c r="AA608" s="72"/>
      <c r="AB608" s="72"/>
      <c r="AC608" s="72"/>
      <c r="AD608" s="72"/>
      <c r="AE608" s="72"/>
      <c r="AF608" s="72"/>
      <c r="AG608" s="72"/>
      <c r="AH608" s="72"/>
      <c r="AI608" s="72"/>
      <c r="AJ608" s="72"/>
      <c r="AK608" s="72"/>
      <c r="AL608" s="72"/>
      <c r="AM608" s="72"/>
      <c r="AN608" s="72"/>
      <c r="AO608" s="72"/>
      <c r="AP608" s="72"/>
      <c r="AQ608" s="72"/>
      <c r="AR608" s="72"/>
      <c r="AS608" s="72"/>
      <c r="AT608" s="72"/>
      <c r="AU608" s="72"/>
      <c r="AV608" s="72"/>
      <c r="AW608" s="72"/>
      <c r="AX608" s="72"/>
      <c r="AY608" s="72"/>
      <c r="AZ608" s="72"/>
      <c r="BA608" s="72"/>
      <c r="BB608" s="72"/>
      <c r="BC608" s="72"/>
      <c r="BD608" s="72"/>
      <c r="BE608" s="72"/>
    </row>
    <row r="609" spans="1:57" ht="20">
      <c r="A609" s="72"/>
      <c r="B609" s="72"/>
      <c r="C609" s="72"/>
      <c r="D609" s="72"/>
      <c r="E609" s="71"/>
      <c r="F609" s="72"/>
      <c r="G609" s="72"/>
      <c r="H609" s="72"/>
      <c r="I609" s="72"/>
      <c r="J609" s="72"/>
      <c r="K609" s="72"/>
      <c r="L609" s="72"/>
      <c r="M609" s="72"/>
      <c r="N609" s="72"/>
      <c r="O609" s="72"/>
      <c r="P609" s="72"/>
      <c r="Q609" s="72"/>
      <c r="R609" s="72"/>
      <c r="S609" s="72"/>
      <c r="T609" s="72"/>
      <c r="U609" s="72"/>
      <c r="V609" s="72"/>
      <c r="W609" s="72"/>
      <c r="X609" s="72"/>
      <c r="Y609" s="72"/>
      <c r="Z609" s="72"/>
      <c r="AA609" s="72"/>
      <c r="AB609" s="72"/>
      <c r="AC609" s="72"/>
      <c r="AD609" s="72"/>
      <c r="AE609" s="72"/>
      <c r="AF609" s="72"/>
      <c r="AG609" s="72"/>
      <c r="AH609" s="72"/>
      <c r="AI609" s="72"/>
      <c r="AJ609" s="72"/>
      <c r="AK609" s="72"/>
      <c r="AL609" s="72"/>
      <c r="AM609" s="72"/>
      <c r="AN609" s="72"/>
      <c r="AO609" s="72"/>
      <c r="AP609" s="72"/>
      <c r="AQ609" s="72"/>
      <c r="AR609" s="72"/>
      <c r="AS609" s="72"/>
      <c r="AT609" s="72"/>
      <c r="AU609" s="72"/>
      <c r="AV609" s="72"/>
      <c r="AW609" s="72"/>
      <c r="AX609" s="72"/>
      <c r="AY609" s="72"/>
      <c r="AZ609" s="72"/>
      <c r="BA609" s="72"/>
      <c r="BB609" s="72"/>
      <c r="BC609" s="72"/>
      <c r="BD609" s="72"/>
      <c r="BE609" s="72"/>
    </row>
    <row r="610" spans="1:57" ht="20">
      <c r="A610" s="72"/>
      <c r="B610" s="72"/>
      <c r="C610" s="72"/>
      <c r="D610" s="72"/>
      <c r="E610" s="71"/>
      <c r="F610" s="72"/>
      <c r="G610" s="72"/>
      <c r="H610" s="72"/>
      <c r="I610" s="72"/>
      <c r="J610" s="72"/>
      <c r="K610" s="72"/>
      <c r="L610" s="72"/>
      <c r="M610" s="72"/>
      <c r="N610" s="72"/>
      <c r="O610" s="72"/>
      <c r="P610" s="72"/>
      <c r="Q610" s="72"/>
      <c r="R610" s="72"/>
      <c r="S610" s="72"/>
      <c r="T610" s="72"/>
      <c r="U610" s="72"/>
      <c r="V610" s="72"/>
      <c r="W610" s="72"/>
      <c r="X610" s="72"/>
      <c r="Y610" s="72"/>
      <c r="Z610" s="72"/>
      <c r="AA610" s="72"/>
      <c r="AB610" s="72"/>
      <c r="AC610" s="72"/>
      <c r="AD610" s="72"/>
      <c r="AE610" s="72"/>
      <c r="AF610" s="72"/>
      <c r="AG610" s="72"/>
      <c r="AH610" s="72"/>
      <c r="AI610" s="72"/>
      <c r="AJ610" s="72"/>
      <c r="AK610" s="72"/>
      <c r="AL610" s="72"/>
      <c r="AM610" s="72"/>
      <c r="AN610" s="72"/>
      <c r="AO610" s="72"/>
      <c r="AP610" s="72"/>
      <c r="AQ610" s="72"/>
      <c r="AR610" s="72"/>
      <c r="AS610" s="72"/>
      <c r="AT610" s="72"/>
      <c r="AU610" s="72"/>
      <c r="AV610" s="72"/>
      <c r="AW610" s="72"/>
      <c r="AX610" s="72"/>
      <c r="AY610" s="72"/>
      <c r="AZ610" s="72"/>
      <c r="BA610" s="72"/>
      <c r="BB610" s="72"/>
      <c r="BC610" s="72"/>
      <c r="BD610" s="72"/>
      <c r="BE610" s="72"/>
    </row>
    <row r="611" spans="1:57" ht="20">
      <c r="A611" s="72"/>
      <c r="B611" s="72"/>
      <c r="C611" s="72"/>
      <c r="D611" s="72"/>
      <c r="E611" s="71"/>
      <c r="F611" s="72"/>
      <c r="G611" s="72"/>
      <c r="H611" s="72"/>
      <c r="I611" s="72"/>
      <c r="J611" s="72"/>
      <c r="K611" s="72"/>
      <c r="L611" s="72"/>
      <c r="M611" s="72"/>
      <c r="N611" s="72"/>
      <c r="O611" s="72"/>
      <c r="P611" s="72"/>
      <c r="Q611" s="72"/>
      <c r="R611" s="72"/>
      <c r="S611" s="72"/>
      <c r="T611" s="72"/>
      <c r="U611" s="72"/>
      <c r="V611" s="72"/>
      <c r="W611" s="72"/>
      <c r="X611" s="72"/>
      <c r="Y611" s="72"/>
      <c r="Z611" s="72"/>
      <c r="AA611" s="72"/>
      <c r="AB611" s="72"/>
      <c r="AC611" s="72"/>
      <c r="AD611" s="72"/>
      <c r="AE611" s="72"/>
      <c r="AF611" s="72"/>
      <c r="AG611" s="72"/>
      <c r="AH611" s="72"/>
      <c r="AI611" s="72"/>
      <c r="AJ611" s="72"/>
      <c r="AK611" s="72"/>
      <c r="AL611" s="72"/>
      <c r="AM611" s="72"/>
      <c r="AN611" s="72"/>
      <c r="AO611" s="72"/>
      <c r="AP611" s="72"/>
      <c r="AQ611" s="72"/>
      <c r="AR611" s="72"/>
      <c r="AS611" s="72"/>
      <c r="AT611" s="72"/>
      <c r="AU611" s="72"/>
      <c r="AV611" s="72"/>
      <c r="AW611" s="72"/>
      <c r="AX611" s="72"/>
      <c r="AY611" s="72"/>
      <c r="AZ611" s="72"/>
      <c r="BA611" s="72"/>
      <c r="BB611" s="72"/>
      <c r="BC611" s="72"/>
      <c r="BD611" s="72"/>
      <c r="BE611" s="72"/>
    </row>
    <row r="612" spans="1:57" ht="20">
      <c r="A612" s="72"/>
      <c r="B612" s="72"/>
      <c r="C612" s="72"/>
      <c r="D612" s="72"/>
      <c r="E612" s="71"/>
      <c r="F612" s="72"/>
      <c r="G612" s="72"/>
      <c r="H612" s="72"/>
      <c r="I612" s="72"/>
      <c r="J612" s="72"/>
      <c r="K612" s="72"/>
      <c r="L612" s="72"/>
      <c r="M612" s="72"/>
      <c r="N612" s="72"/>
      <c r="O612" s="72"/>
      <c r="P612" s="72"/>
      <c r="Q612" s="72"/>
      <c r="R612" s="72"/>
      <c r="S612" s="72"/>
      <c r="T612" s="72"/>
      <c r="U612" s="72"/>
      <c r="V612" s="72"/>
      <c r="W612" s="72"/>
      <c r="X612" s="72"/>
      <c r="Y612" s="72"/>
      <c r="Z612" s="72"/>
      <c r="AA612" s="72"/>
      <c r="AB612" s="72"/>
      <c r="AC612" s="72"/>
      <c r="AD612" s="72"/>
      <c r="AE612" s="72"/>
      <c r="AF612" s="72"/>
      <c r="AG612" s="72"/>
      <c r="AH612" s="72"/>
      <c r="AI612" s="72"/>
      <c r="AJ612" s="72"/>
      <c r="AK612" s="72"/>
      <c r="AL612" s="72"/>
      <c r="AM612" s="72"/>
      <c r="AN612" s="72"/>
      <c r="AO612" s="72"/>
      <c r="AP612" s="72"/>
      <c r="AQ612" s="72"/>
      <c r="AR612" s="72"/>
      <c r="AS612" s="72"/>
      <c r="AT612" s="72"/>
      <c r="AU612" s="72"/>
      <c r="AV612" s="72"/>
      <c r="AW612" s="72"/>
      <c r="AX612" s="72"/>
      <c r="AY612" s="72"/>
      <c r="AZ612" s="72"/>
      <c r="BA612" s="72"/>
      <c r="BB612" s="72"/>
      <c r="BC612" s="72"/>
      <c r="BD612" s="72"/>
      <c r="BE612" s="72"/>
    </row>
    <row r="613" spans="1:57" ht="20">
      <c r="A613" s="72"/>
      <c r="B613" s="72"/>
      <c r="C613" s="72"/>
      <c r="D613" s="72"/>
      <c r="E613" s="71"/>
      <c r="F613" s="72"/>
      <c r="G613" s="72"/>
      <c r="H613" s="72"/>
      <c r="I613" s="72"/>
      <c r="J613" s="72"/>
      <c r="K613" s="72"/>
      <c r="L613" s="72"/>
      <c r="M613" s="72"/>
      <c r="N613" s="72"/>
      <c r="O613" s="72"/>
      <c r="P613" s="72"/>
      <c r="Q613" s="72"/>
      <c r="R613" s="72"/>
      <c r="S613" s="72"/>
      <c r="T613" s="72"/>
      <c r="U613" s="72"/>
      <c r="V613" s="72"/>
      <c r="W613" s="72"/>
      <c r="X613" s="72"/>
      <c r="Y613" s="72"/>
      <c r="Z613" s="72"/>
      <c r="AA613" s="72"/>
      <c r="AB613" s="72"/>
      <c r="AC613" s="72"/>
      <c r="AD613" s="72"/>
      <c r="AE613" s="72"/>
      <c r="AF613" s="72"/>
      <c r="AG613" s="72"/>
      <c r="AH613" s="72"/>
      <c r="AI613" s="72"/>
      <c r="AJ613" s="72"/>
      <c r="AK613" s="72"/>
      <c r="AL613" s="72"/>
      <c r="AM613" s="72"/>
      <c r="AN613" s="72"/>
      <c r="AO613" s="72"/>
      <c r="AP613" s="72"/>
      <c r="AQ613" s="72"/>
      <c r="AR613" s="72"/>
      <c r="AS613" s="72"/>
      <c r="AT613" s="72"/>
      <c r="AU613" s="72"/>
      <c r="AV613" s="72"/>
      <c r="AW613" s="72"/>
      <c r="AX613" s="72"/>
      <c r="AY613" s="72"/>
      <c r="AZ613" s="72"/>
      <c r="BA613" s="72"/>
      <c r="BB613" s="72"/>
      <c r="BC613" s="72"/>
      <c r="BD613" s="72"/>
      <c r="BE613" s="72"/>
    </row>
    <row r="614" spans="1:57" ht="20">
      <c r="A614" s="72"/>
      <c r="B614" s="72"/>
      <c r="C614" s="72"/>
      <c r="D614" s="72"/>
      <c r="E614" s="71"/>
      <c r="F614" s="72"/>
      <c r="G614" s="72"/>
      <c r="H614" s="72"/>
      <c r="I614" s="72"/>
      <c r="J614" s="72"/>
      <c r="K614" s="72"/>
      <c r="L614" s="72"/>
      <c r="M614" s="72"/>
      <c r="N614" s="72"/>
      <c r="O614" s="72"/>
      <c r="P614" s="72"/>
      <c r="Q614" s="72"/>
      <c r="R614" s="72"/>
      <c r="S614" s="72"/>
      <c r="T614" s="72"/>
      <c r="U614" s="72"/>
      <c r="V614" s="72"/>
      <c r="W614" s="72"/>
      <c r="X614" s="72"/>
      <c r="Y614" s="72"/>
      <c r="Z614" s="72"/>
      <c r="AA614" s="72"/>
      <c r="AB614" s="72"/>
      <c r="AC614" s="72"/>
      <c r="AD614" s="72"/>
      <c r="AE614" s="72"/>
      <c r="AF614" s="72"/>
      <c r="AG614" s="72"/>
      <c r="AH614" s="72"/>
      <c r="AI614" s="72"/>
      <c r="AJ614" s="72"/>
      <c r="AK614" s="72"/>
      <c r="AL614" s="72"/>
      <c r="AM614" s="72"/>
      <c r="AN614" s="72"/>
      <c r="AO614" s="72"/>
      <c r="AP614" s="72"/>
      <c r="AQ614" s="72"/>
      <c r="AR614" s="72"/>
      <c r="AS614" s="72"/>
      <c r="AT614" s="72"/>
      <c r="AU614" s="72"/>
      <c r="AV614" s="72"/>
      <c r="AW614" s="72"/>
      <c r="AX614" s="72"/>
      <c r="AY614" s="72"/>
      <c r="AZ614" s="72"/>
      <c r="BA614" s="72"/>
      <c r="BB614" s="72"/>
      <c r="BC614" s="72"/>
      <c r="BD614" s="72"/>
      <c r="BE614" s="72"/>
    </row>
    <row r="615" spans="1:57" ht="20">
      <c r="A615" s="72"/>
      <c r="B615" s="72"/>
      <c r="C615" s="72"/>
      <c r="D615" s="72"/>
      <c r="E615" s="71"/>
      <c r="F615" s="72"/>
      <c r="G615" s="72"/>
      <c r="H615" s="72"/>
      <c r="I615" s="72"/>
      <c r="J615" s="72"/>
      <c r="K615" s="72"/>
      <c r="L615" s="72"/>
      <c r="M615" s="72"/>
      <c r="N615" s="72"/>
      <c r="O615" s="72"/>
      <c r="P615" s="72"/>
      <c r="Q615" s="72"/>
      <c r="R615" s="72"/>
      <c r="S615" s="72"/>
      <c r="T615" s="72"/>
      <c r="U615" s="72"/>
      <c r="V615" s="72"/>
      <c r="W615" s="72"/>
      <c r="X615" s="72"/>
      <c r="Y615" s="72"/>
      <c r="Z615" s="72"/>
      <c r="AA615" s="72"/>
      <c r="AB615" s="72"/>
      <c r="AC615" s="72"/>
      <c r="AD615" s="72"/>
      <c r="AE615" s="72"/>
      <c r="AF615" s="72"/>
      <c r="AG615" s="72"/>
      <c r="AH615" s="72"/>
      <c r="AI615" s="72"/>
      <c r="AJ615" s="72"/>
      <c r="AK615" s="72"/>
      <c r="AL615" s="72"/>
      <c r="AM615" s="72"/>
      <c r="AN615" s="72"/>
      <c r="AO615" s="72"/>
      <c r="AP615" s="72"/>
      <c r="AQ615" s="72"/>
      <c r="AR615" s="72"/>
      <c r="AS615" s="72"/>
      <c r="AT615" s="72"/>
      <c r="AU615" s="72"/>
      <c r="AV615" s="72"/>
      <c r="AW615" s="72"/>
      <c r="AX615" s="72"/>
      <c r="AY615" s="72"/>
      <c r="AZ615" s="72"/>
      <c r="BA615" s="72"/>
      <c r="BB615" s="72"/>
      <c r="BC615" s="72"/>
      <c r="BD615" s="72"/>
      <c r="BE615" s="72"/>
    </row>
    <row r="616" spans="1:57" ht="20">
      <c r="A616" s="72"/>
      <c r="B616" s="72"/>
      <c r="C616" s="72"/>
      <c r="D616" s="72"/>
      <c r="E616" s="71"/>
      <c r="F616" s="72"/>
      <c r="G616" s="72"/>
      <c r="H616" s="72"/>
      <c r="I616" s="72"/>
      <c r="J616" s="72"/>
      <c r="K616" s="72"/>
      <c r="L616" s="72"/>
      <c r="M616" s="72"/>
      <c r="N616" s="72"/>
      <c r="O616" s="72"/>
      <c r="P616" s="72"/>
      <c r="Q616" s="72"/>
      <c r="R616" s="72"/>
      <c r="S616" s="72"/>
      <c r="T616" s="72"/>
      <c r="U616" s="72"/>
      <c r="V616" s="72"/>
      <c r="W616" s="72"/>
      <c r="X616" s="72"/>
      <c r="Y616" s="72"/>
      <c r="Z616" s="72"/>
      <c r="AA616" s="72"/>
      <c r="AB616" s="72"/>
      <c r="AC616" s="72"/>
      <c r="AD616" s="72"/>
      <c r="AE616" s="72"/>
      <c r="AF616" s="72"/>
      <c r="AG616" s="72"/>
      <c r="AH616" s="72"/>
      <c r="AI616" s="72"/>
      <c r="AJ616" s="72"/>
      <c r="AK616" s="72"/>
      <c r="AL616" s="72"/>
      <c r="AM616" s="72"/>
      <c r="AN616" s="72"/>
      <c r="AO616" s="72"/>
      <c r="AP616" s="72"/>
      <c r="AQ616" s="72"/>
      <c r="AR616" s="72"/>
      <c r="AS616" s="72"/>
      <c r="AT616" s="72"/>
      <c r="AU616" s="72"/>
      <c r="AV616" s="72"/>
      <c r="AW616" s="72"/>
      <c r="AX616" s="72"/>
      <c r="AY616" s="72"/>
      <c r="AZ616" s="72"/>
      <c r="BA616" s="72"/>
      <c r="BB616" s="72"/>
      <c r="BC616" s="72"/>
      <c r="BD616" s="72"/>
      <c r="BE616" s="72"/>
    </row>
    <row r="617" spans="1:57" ht="20">
      <c r="A617" s="72"/>
      <c r="B617" s="72"/>
      <c r="C617" s="72"/>
      <c r="D617" s="72"/>
      <c r="E617" s="71"/>
      <c r="F617" s="72"/>
      <c r="G617" s="72"/>
      <c r="H617" s="72"/>
      <c r="I617" s="72"/>
      <c r="J617" s="72"/>
      <c r="K617" s="72"/>
      <c r="L617" s="72"/>
      <c r="M617" s="72"/>
      <c r="N617" s="72"/>
      <c r="O617" s="72"/>
      <c r="P617" s="72"/>
      <c r="Q617" s="72"/>
      <c r="R617" s="72"/>
      <c r="S617" s="72"/>
      <c r="T617" s="72"/>
      <c r="U617" s="72"/>
      <c r="V617" s="72"/>
      <c r="W617" s="72"/>
      <c r="X617" s="72"/>
      <c r="Y617" s="72"/>
      <c r="Z617" s="72"/>
      <c r="AA617" s="72"/>
      <c r="AB617" s="72"/>
      <c r="AC617" s="72"/>
      <c r="AD617" s="72"/>
      <c r="AE617" s="72"/>
      <c r="AF617" s="72"/>
      <c r="AG617" s="72"/>
      <c r="AH617" s="72"/>
      <c r="AI617" s="72"/>
      <c r="AJ617" s="72"/>
      <c r="AK617" s="72"/>
      <c r="AL617" s="72"/>
      <c r="AM617" s="72"/>
      <c r="AN617" s="72"/>
      <c r="AO617" s="72"/>
      <c r="AP617" s="72"/>
      <c r="AQ617" s="72"/>
      <c r="AR617" s="72"/>
      <c r="AS617" s="72"/>
      <c r="AT617" s="72"/>
      <c r="AU617" s="72"/>
      <c r="AV617" s="72"/>
      <c r="AW617" s="72"/>
      <c r="AX617" s="72"/>
      <c r="AY617" s="72"/>
      <c r="AZ617" s="72"/>
      <c r="BA617" s="72"/>
      <c r="BB617" s="72"/>
      <c r="BC617" s="72"/>
      <c r="BD617" s="72"/>
      <c r="BE617" s="72"/>
    </row>
    <row r="618" spans="1:57" ht="20">
      <c r="A618" s="72"/>
      <c r="B618" s="72"/>
      <c r="C618" s="72"/>
      <c r="D618" s="72"/>
      <c r="E618" s="71"/>
      <c r="F618" s="72"/>
      <c r="G618" s="72"/>
      <c r="H618" s="72"/>
      <c r="I618" s="72"/>
      <c r="J618" s="72"/>
      <c r="K618" s="72"/>
      <c r="L618" s="72"/>
      <c r="M618" s="72"/>
      <c r="N618" s="72"/>
      <c r="O618" s="72"/>
      <c r="P618" s="72"/>
      <c r="Q618" s="72"/>
      <c r="R618" s="72"/>
      <c r="S618" s="72"/>
      <c r="T618" s="72"/>
      <c r="U618" s="72"/>
      <c r="V618" s="72"/>
      <c r="W618" s="72"/>
      <c r="X618" s="72"/>
      <c r="Y618" s="72"/>
      <c r="Z618" s="72"/>
      <c r="AA618" s="72"/>
      <c r="AB618" s="72"/>
      <c r="AC618" s="72"/>
      <c r="AD618" s="72"/>
      <c r="AE618" s="72"/>
      <c r="AF618" s="72"/>
      <c r="AG618" s="72"/>
      <c r="AH618" s="72"/>
      <c r="AI618" s="72"/>
      <c r="AJ618" s="72"/>
      <c r="AK618" s="72"/>
      <c r="AL618" s="72"/>
      <c r="AM618" s="72"/>
      <c r="AN618" s="72"/>
      <c r="AO618" s="72"/>
      <c r="AP618" s="72"/>
      <c r="AQ618" s="72"/>
      <c r="AR618" s="72"/>
      <c r="AS618" s="72"/>
      <c r="AT618" s="72"/>
      <c r="AU618" s="72"/>
      <c r="AV618" s="72"/>
      <c r="AW618" s="72"/>
      <c r="AX618" s="72"/>
      <c r="AY618" s="72"/>
      <c r="AZ618" s="72"/>
      <c r="BA618" s="72"/>
      <c r="BB618" s="72"/>
      <c r="BC618" s="72"/>
      <c r="BD618" s="72"/>
      <c r="BE618" s="72"/>
    </row>
    <row r="619" spans="1:57" ht="20">
      <c r="A619" s="72"/>
      <c r="B619" s="72"/>
      <c r="C619" s="72"/>
      <c r="D619" s="72"/>
      <c r="E619" s="71"/>
      <c r="F619" s="72"/>
      <c r="G619" s="72"/>
      <c r="H619" s="72"/>
      <c r="I619" s="72"/>
      <c r="J619" s="72"/>
      <c r="K619" s="72"/>
      <c r="L619" s="72"/>
      <c r="M619" s="72"/>
      <c r="N619" s="72"/>
      <c r="O619" s="72"/>
      <c r="P619" s="72"/>
      <c r="Q619" s="72"/>
      <c r="R619" s="72"/>
      <c r="S619" s="72"/>
      <c r="T619" s="72"/>
      <c r="U619" s="72"/>
      <c r="V619" s="72"/>
      <c r="W619" s="72"/>
      <c r="X619" s="72"/>
      <c r="Y619" s="72"/>
      <c r="Z619" s="72"/>
      <c r="AA619" s="72"/>
      <c r="AB619" s="72"/>
      <c r="AC619" s="72"/>
      <c r="AD619" s="72"/>
      <c r="AE619" s="72"/>
      <c r="AF619" s="72"/>
      <c r="AG619" s="72"/>
      <c r="AH619" s="72"/>
      <c r="AI619" s="72"/>
      <c r="AJ619" s="72"/>
      <c r="AK619" s="72"/>
      <c r="AL619" s="72"/>
      <c r="AM619" s="72"/>
      <c r="AN619" s="72"/>
      <c r="AO619" s="72"/>
      <c r="AP619" s="72"/>
      <c r="AQ619" s="72"/>
      <c r="AR619" s="72"/>
      <c r="AS619" s="72"/>
      <c r="AT619" s="72"/>
      <c r="AU619" s="72"/>
      <c r="AV619" s="72"/>
      <c r="AW619" s="72"/>
      <c r="AX619" s="72"/>
      <c r="AY619" s="72"/>
      <c r="AZ619" s="72"/>
      <c r="BA619" s="72"/>
      <c r="BB619" s="72"/>
      <c r="BC619" s="72"/>
      <c r="BD619" s="72"/>
      <c r="BE619" s="72"/>
    </row>
    <row r="620" spans="1:57" ht="20">
      <c r="A620" s="72"/>
      <c r="B620" s="72"/>
      <c r="C620" s="72"/>
      <c r="D620" s="72"/>
      <c r="E620" s="71"/>
      <c r="F620" s="72"/>
      <c r="G620" s="72"/>
      <c r="H620" s="72"/>
      <c r="I620" s="72"/>
      <c r="J620" s="72"/>
      <c r="K620" s="72"/>
      <c r="L620" s="72"/>
      <c r="M620" s="72"/>
      <c r="N620" s="72"/>
      <c r="O620" s="72"/>
      <c r="P620" s="72"/>
      <c r="Q620" s="72"/>
      <c r="R620" s="72"/>
      <c r="S620" s="72"/>
      <c r="T620" s="72"/>
      <c r="U620" s="72"/>
      <c r="V620" s="72"/>
      <c r="W620" s="72"/>
      <c r="X620" s="72"/>
      <c r="Y620" s="72"/>
      <c r="Z620" s="72"/>
      <c r="AA620" s="72"/>
      <c r="AB620" s="72"/>
      <c r="AC620" s="72"/>
      <c r="AD620" s="72"/>
      <c r="AE620" s="72"/>
      <c r="AF620" s="72"/>
      <c r="AG620" s="72"/>
      <c r="AH620" s="72"/>
      <c r="AI620" s="72"/>
      <c r="AJ620" s="72"/>
      <c r="AK620" s="72"/>
      <c r="AL620" s="72"/>
      <c r="AM620" s="72"/>
      <c r="AN620" s="72"/>
      <c r="AO620" s="72"/>
      <c r="AP620" s="72"/>
      <c r="AQ620" s="72"/>
      <c r="AR620" s="72"/>
      <c r="AS620" s="72"/>
      <c r="AT620" s="72"/>
      <c r="AU620" s="72"/>
      <c r="AV620" s="72"/>
      <c r="AW620" s="72"/>
      <c r="AX620" s="72"/>
      <c r="AY620" s="72"/>
      <c r="AZ620" s="72"/>
      <c r="BA620" s="72"/>
      <c r="BB620" s="72"/>
      <c r="BC620" s="72"/>
      <c r="BD620" s="72"/>
      <c r="BE620" s="72"/>
    </row>
    <row r="621" spans="1:57" ht="20">
      <c r="A621" s="72"/>
      <c r="B621" s="72"/>
      <c r="C621" s="72"/>
      <c r="D621" s="72"/>
      <c r="E621" s="71"/>
      <c r="F621" s="72"/>
      <c r="G621" s="72"/>
      <c r="H621" s="72"/>
      <c r="I621" s="72"/>
      <c r="J621" s="72"/>
      <c r="K621" s="72"/>
      <c r="L621" s="72"/>
      <c r="M621" s="72"/>
      <c r="N621" s="72"/>
      <c r="O621" s="72"/>
      <c r="P621" s="72"/>
      <c r="Q621" s="72"/>
      <c r="R621" s="72"/>
      <c r="S621" s="72"/>
      <c r="T621" s="72"/>
      <c r="U621" s="72"/>
      <c r="V621" s="72"/>
      <c r="W621" s="72"/>
      <c r="X621" s="72"/>
      <c r="Y621" s="72"/>
      <c r="Z621" s="72"/>
      <c r="AA621" s="72"/>
      <c r="AB621" s="72"/>
      <c r="AC621" s="72"/>
      <c r="AD621" s="72"/>
      <c r="AE621" s="72"/>
      <c r="AF621" s="72"/>
      <c r="AG621" s="72"/>
      <c r="AH621" s="72"/>
      <c r="AI621" s="72"/>
      <c r="AJ621" s="72"/>
      <c r="AK621" s="72"/>
      <c r="AL621" s="72"/>
      <c r="AM621" s="72"/>
      <c r="AN621" s="72"/>
      <c r="AO621" s="72"/>
      <c r="AP621" s="72"/>
      <c r="AQ621" s="72"/>
      <c r="AR621" s="72"/>
      <c r="AS621" s="72"/>
      <c r="AT621" s="72"/>
      <c r="AU621" s="72"/>
      <c r="AV621" s="72"/>
      <c r="AW621" s="72"/>
      <c r="AX621" s="72"/>
      <c r="AY621" s="72"/>
      <c r="AZ621" s="72"/>
      <c r="BA621" s="72"/>
      <c r="BB621" s="72"/>
      <c r="BC621" s="72"/>
      <c r="BD621" s="72"/>
      <c r="BE621" s="72"/>
    </row>
    <row r="622" spans="1:57" ht="20">
      <c r="A622" s="72"/>
      <c r="B622" s="72"/>
      <c r="C622" s="72"/>
      <c r="D622" s="72"/>
      <c r="E622" s="71"/>
      <c r="F622" s="72"/>
      <c r="G622" s="72"/>
      <c r="H622" s="72"/>
      <c r="I622" s="72"/>
      <c r="J622" s="72"/>
      <c r="K622" s="72"/>
      <c r="L622" s="72"/>
      <c r="M622" s="72"/>
      <c r="N622" s="72"/>
      <c r="O622" s="72"/>
      <c r="P622" s="72"/>
      <c r="Q622" s="72"/>
      <c r="R622" s="72"/>
      <c r="S622" s="72"/>
      <c r="T622" s="72"/>
      <c r="U622" s="72"/>
      <c r="V622" s="72"/>
      <c r="W622" s="72"/>
      <c r="X622" s="72"/>
      <c r="Y622" s="72"/>
      <c r="Z622" s="72"/>
      <c r="AA622" s="72"/>
      <c r="AB622" s="72"/>
      <c r="AC622" s="72"/>
      <c r="AD622" s="72"/>
      <c r="AE622" s="72"/>
      <c r="AF622" s="72"/>
      <c r="AG622" s="72"/>
      <c r="AH622" s="72"/>
      <c r="AI622" s="72"/>
      <c r="AJ622" s="72"/>
      <c r="AK622" s="72"/>
      <c r="AL622" s="72"/>
      <c r="AM622" s="72"/>
      <c r="AN622" s="72"/>
      <c r="AO622" s="72"/>
      <c r="AP622" s="72"/>
      <c r="AQ622" s="72"/>
      <c r="AR622" s="72"/>
      <c r="AS622" s="72"/>
      <c r="AT622" s="72"/>
      <c r="AU622" s="72"/>
      <c r="AV622" s="72"/>
      <c r="AW622" s="72"/>
      <c r="AX622" s="72"/>
      <c r="AY622" s="72"/>
      <c r="AZ622" s="72"/>
      <c r="BA622" s="72"/>
      <c r="BB622" s="72"/>
      <c r="BC622" s="72"/>
      <c r="BD622" s="72"/>
      <c r="BE622" s="72"/>
    </row>
    <row r="623" spans="1:57" ht="20">
      <c r="A623" s="72"/>
      <c r="B623" s="72"/>
      <c r="C623" s="72"/>
      <c r="D623" s="72"/>
      <c r="E623" s="71"/>
      <c r="F623" s="72"/>
      <c r="G623" s="72"/>
      <c r="H623" s="72"/>
      <c r="I623" s="72"/>
      <c r="J623" s="72"/>
      <c r="K623" s="72"/>
      <c r="L623" s="72"/>
      <c r="M623" s="72"/>
      <c r="N623" s="72"/>
      <c r="O623" s="72"/>
      <c r="P623" s="72"/>
      <c r="Q623" s="72"/>
      <c r="R623" s="72"/>
      <c r="S623" s="72"/>
      <c r="T623" s="72"/>
      <c r="U623" s="72"/>
      <c r="V623" s="72"/>
      <c r="W623" s="72"/>
      <c r="X623" s="72"/>
      <c r="Y623" s="72"/>
      <c r="Z623" s="72"/>
      <c r="AA623" s="72"/>
      <c r="AB623" s="72"/>
      <c r="AC623" s="72"/>
      <c r="AD623" s="72"/>
      <c r="AE623" s="72"/>
      <c r="AF623" s="72"/>
      <c r="AG623" s="72"/>
      <c r="AH623" s="72"/>
      <c r="AI623" s="72"/>
      <c r="AJ623" s="72"/>
      <c r="AK623" s="72"/>
      <c r="AL623" s="72"/>
      <c r="AM623" s="72"/>
      <c r="AN623" s="72"/>
      <c r="AO623" s="72"/>
      <c r="AP623" s="72"/>
      <c r="AQ623" s="72"/>
      <c r="AR623" s="72"/>
      <c r="AS623" s="72"/>
      <c r="AT623" s="72"/>
      <c r="AU623" s="72"/>
      <c r="AV623" s="72"/>
      <c r="AW623" s="72"/>
      <c r="AX623" s="72"/>
      <c r="AY623" s="72"/>
      <c r="AZ623" s="72"/>
      <c r="BA623" s="72"/>
      <c r="BB623" s="72"/>
      <c r="BC623" s="72"/>
      <c r="BD623" s="72"/>
      <c r="BE623" s="72"/>
    </row>
    <row r="624" spans="1:57" ht="20">
      <c r="A624" s="72"/>
      <c r="B624" s="72"/>
      <c r="C624" s="72"/>
      <c r="D624" s="72"/>
      <c r="E624" s="71"/>
      <c r="F624" s="72"/>
      <c r="G624" s="72"/>
      <c r="H624" s="72"/>
      <c r="I624" s="72"/>
      <c r="J624" s="72"/>
      <c r="K624" s="72"/>
      <c r="L624" s="72"/>
      <c r="M624" s="72"/>
      <c r="N624" s="72"/>
      <c r="O624" s="72"/>
      <c r="P624" s="72"/>
      <c r="Q624" s="72"/>
      <c r="R624" s="72"/>
      <c r="S624" s="72"/>
      <c r="T624" s="72"/>
      <c r="U624" s="72"/>
      <c r="V624" s="72"/>
      <c r="W624" s="72"/>
      <c r="X624" s="72"/>
      <c r="Y624" s="72"/>
      <c r="Z624" s="72"/>
      <c r="AA624" s="72"/>
      <c r="AB624" s="72"/>
      <c r="AC624" s="72"/>
      <c r="AD624" s="72"/>
      <c r="AE624" s="72"/>
      <c r="AF624" s="72"/>
      <c r="AG624" s="72"/>
      <c r="AH624" s="72"/>
      <c r="AI624" s="72"/>
      <c r="AJ624" s="72"/>
      <c r="AK624" s="72"/>
      <c r="AL624" s="72"/>
      <c r="AM624" s="72"/>
      <c r="AN624" s="72"/>
      <c r="AO624" s="72"/>
      <c r="AP624" s="72"/>
      <c r="AQ624" s="72"/>
      <c r="AR624" s="72"/>
      <c r="AS624" s="72"/>
      <c r="AT624" s="72"/>
      <c r="AU624" s="72"/>
      <c r="AV624" s="72"/>
      <c r="AW624" s="72"/>
      <c r="AX624" s="72"/>
      <c r="AY624" s="72"/>
      <c r="AZ624" s="72"/>
      <c r="BA624" s="72"/>
      <c r="BB624" s="72"/>
      <c r="BC624" s="72"/>
      <c r="BD624" s="72"/>
      <c r="BE624" s="72"/>
    </row>
    <row r="625" spans="1:57" ht="20">
      <c r="A625" s="72"/>
      <c r="B625" s="72"/>
      <c r="C625" s="72"/>
      <c r="D625" s="72"/>
      <c r="E625" s="71"/>
      <c r="F625" s="72"/>
      <c r="G625" s="72"/>
      <c r="H625" s="72"/>
      <c r="I625" s="72"/>
      <c r="J625" s="72"/>
      <c r="K625" s="72"/>
      <c r="L625" s="72"/>
      <c r="M625" s="72"/>
      <c r="N625" s="72"/>
      <c r="O625" s="72"/>
      <c r="P625" s="72"/>
      <c r="Q625" s="72"/>
      <c r="R625" s="72"/>
      <c r="S625" s="72"/>
      <c r="T625" s="72"/>
      <c r="U625" s="72"/>
      <c r="V625" s="72"/>
      <c r="W625" s="72"/>
      <c r="X625" s="72"/>
      <c r="Y625" s="72"/>
      <c r="Z625" s="72"/>
      <c r="AA625" s="72"/>
      <c r="AB625" s="72"/>
      <c r="AC625" s="72"/>
      <c r="AD625" s="72"/>
      <c r="AE625" s="72"/>
      <c r="AF625" s="72"/>
      <c r="AG625" s="72"/>
      <c r="AH625" s="72"/>
      <c r="AI625" s="72"/>
      <c r="AJ625" s="72"/>
      <c r="AK625" s="72"/>
      <c r="AL625" s="72"/>
      <c r="AM625" s="72"/>
      <c r="AN625" s="72"/>
      <c r="AO625" s="72"/>
      <c r="AP625" s="72"/>
      <c r="AQ625" s="72"/>
      <c r="AR625" s="72"/>
      <c r="AS625" s="72"/>
      <c r="AT625" s="72"/>
      <c r="AU625" s="72"/>
      <c r="AV625" s="72"/>
      <c r="AW625" s="72"/>
      <c r="AX625" s="72"/>
      <c r="AY625" s="72"/>
      <c r="AZ625" s="72"/>
      <c r="BA625" s="72"/>
      <c r="BB625" s="72"/>
      <c r="BC625" s="72"/>
      <c r="BD625" s="72"/>
      <c r="BE625" s="72"/>
    </row>
    <row r="626" spans="1:57" ht="20">
      <c r="A626" s="72"/>
      <c r="B626" s="72"/>
      <c r="C626" s="72"/>
      <c r="D626" s="72"/>
      <c r="E626" s="71"/>
      <c r="F626" s="72"/>
      <c r="G626" s="72"/>
      <c r="H626" s="72"/>
      <c r="I626" s="72"/>
      <c r="J626" s="72"/>
      <c r="K626" s="72"/>
      <c r="L626" s="72"/>
      <c r="M626" s="72"/>
      <c r="N626" s="72"/>
      <c r="O626" s="72"/>
      <c r="P626" s="72"/>
      <c r="Q626" s="72"/>
      <c r="R626" s="72"/>
      <c r="S626" s="72"/>
      <c r="T626" s="72"/>
      <c r="U626" s="72"/>
      <c r="V626" s="72"/>
      <c r="W626" s="72"/>
      <c r="X626" s="72"/>
      <c r="Y626" s="72"/>
      <c r="Z626" s="72"/>
      <c r="AA626" s="72"/>
      <c r="AB626" s="72"/>
      <c r="AC626" s="72"/>
      <c r="AD626" s="72"/>
      <c r="AE626" s="72"/>
      <c r="AF626" s="72"/>
      <c r="AG626" s="72"/>
      <c r="AH626" s="72"/>
      <c r="AI626" s="72"/>
      <c r="AJ626" s="72"/>
      <c r="AK626" s="72"/>
      <c r="AL626" s="72"/>
      <c r="AM626" s="72"/>
      <c r="AN626" s="72"/>
      <c r="AO626" s="72"/>
      <c r="AP626" s="72"/>
      <c r="AQ626" s="72"/>
      <c r="AR626" s="72"/>
      <c r="AS626" s="72"/>
      <c r="AT626" s="72"/>
      <c r="AU626" s="72"/>
      <c r="AV626" s="72"/>
      <c r="AW626" s="72"/>
      <c r="AX626" s="72"/>
      <c r="AY626" s="72"/>
      <c r="AZ626" s="72"/>
      <c r="BA626" s="72"/>
      <c r="BB626" s="72"/>
      <c r="BC626" s="72"/>
      <c r="BD626" s="72"/>
      <c r="BE626" s="72"/>
    </row>
    <row r="627" spans="1:57" ht="20">
      <c r="A627" s="72"/>
      <c r="B627" s="72"/>
      <c r="C627" s="72"/>
      <c r="D627" s="72"/>
      <c r="E627" s="71"/>
      <c r="F627" s="72"/>
      <c r="G627" s="72"/>
      <c r="H627" s="72"/>
      <c r="I627" s="72"/>
      <c r="J627" s="72"/>
      <c r="K627" s="72"/>
      <c r="L627" s="72"/>
      <c r="M627" s="72"/>
      <c r="N627" s="72"/>
      <c r="O627" s="72"/>
      <c r="P627" s="72"/>
      <c r="Q627" s="72"/>
      <c r="R627" s="72"/>
      <c r="S627" s="72"/>
      <c r="T627" s="72"/>
      <c r="U627" s="72"/>
      <c r="V627" s="72"/>
      <c r="W627" s="72"/>
      <c r="X627" s="72"/>
      <c r="Y627" s="72"/>
      <c r="Z627" s="72"/>
      <c r="AA627" s="72"/>
      <c r="AB627" s="72"/>
      <c r="AC627" s="72"/>
      <c r="AD627" s="72"/>
      <c r="AE627" s="72"/>
      <c r="AF627" s="72"/>
      <c r="AG627" s="72"/>
      <c r="AH627" s="72"/>
      <c r="AI627" s="72"/>
      <c r="AJ627" s="72"/>
      <c r="AK627" s="72"/>
      <c r="AL627" s="72"/>
      <c r="AM627" s="72"/>
      <c r="AN627" s="72"/>
      <c r="AO627" s="72"/>
      <c r="AP627" s="72"/>
      <c r="AQ627" s="72"/>
      <c r="AR627" s="72"/>
      <c r="AS627" s="72"/>
      <c r="AT627" s="72"/>
      <c r="AU627" s="72"/>
      <c r="AV627" s="72"/>
      <c r="AW627" s="72"/>
      <c r="AX627" s="72"/>
      <c r="AY627" s="72"/>
      <c r="AZ627" s="72"/>
      <c r="BA627" s="72"/>
      <c r="BB627" s="72"/>
      <c r="BC627" s="72"/>
      <c r="BD627" s="72"/>
      <c r="BE627" s="72"/>
    </row>
    <row r="628" spans="1:57" ht="20">
      <c r="A628" s="72"/>
      <c r="B628" s="72"/>
      <c r="C628" s="72"/>
      <c r="D628" s="72"/>
      <c r="E628" s="71"/>
      <c r="F628" s="72"/>
      <c r="G628" s="72"/>
      <c r="H628" s="72"/>
      <c r="I628" s="72"/>
      <c r="J628" s="72"/>
      <c r="K628" s="72"/>
      <c r="L628" s="72"/>
      <c r="M628" s="72"/>
      <c r="N628" s="72"/>
      <c r="O628" s="72"/>
      <c r="P628" s="72"/>
      <c r="Q628" s="72"/>
      <c r="R628" s="72"/>
      <c r="S628" s="72"/>
      <c r="T628" s="72"/>
      <c r="U628" s="72"/>
      <c r="V628" s="72"/>
      <c r="W628" s="72"/>
      <c r="X628" s="72"/>
      <c r="Y628" s="72"/>
      <c r="Z628" s="72"/>
      <c r="AA628" s="72"/>
      <c r="AB628" s="72"/>
      <c r="AC628" s="72"/>
      <c r="AD628" s="72"/>
      <c r="AE628" s="72"/>
      <c r="AF628" s="72"/>
      <c r="AG628" s="72"/>
      <c r="AH628" s="72"/>
      <c r="AI628" s="72"/>
      <c r="AJ628" s="72"/>
      <c r="AK628" s="72"/>
      <c r="AL628" s="72"/>
      <c r="AM628" s="72"/>
      <c r="AN628" s="72"/>
      <c r="AO628" s="72"/>
      <c r="AP628" s="72"/>
      <c r="AQ628" s="72"/>
      <c r="AR628" s="72"/>
      <c r="AS628" s="72"/>
      <c r="AT628" s="72"/>
      <c r="AU628" s="72"/>
      <c r="AV628" s="72"/>
      <c r="AW628" s="72"/>
      <c r="AX628" s="72"/>
      <c r="AY628" s="72"/>
      <c r="AZ628" s="72"/>
      <c r="BA628" s="72"/>
      <c r="BB628" s="72"/>
      <c r="BC628" s="72"/>
      <c r="BD628" s="72"/>
      <c r="BE628" s="72"/>
    </row>
    <row r="629" spans="1:57" ht="20">
      <c r="A629" s="72"/>
      <c r="B629" s="72"/>
      <c r="C629" s="72"/>
      <c r="D629" s="72"/>
      <c r="E629" s="71"/>
      <c r="F629" s="72"/>
      <c r="G629" s="72"/>
      <c r="H629" s="72"/>
      <c r="I629" s="72"/>
      <c r="J629" s="72"/>
      <c r="K629" s="72"/>
      <c r="L629" s="72"/>
      <c r="M629" s="72"/>
      <c r="N629" s="72"/>
      <c r="O629" s="72"/>
      <c r="P629" s="72"/>
      <c r="Q629" s="72"/>
      <c r="R629" s="72"/>
      <c r="S629" s="72"/>
      <c r="T629" s="72"/>
      <c r="U629" s="72"/>
      <c r="V629" s="72"/>
      <c r="W629" s="72"/>
      <c r="X629" s="72"/>
      <c r="Y629" s="72"/>
      <c r="Z629" s="72"/>
      <c r="AA629" s="72"/>
      <c r="AB629" s="72"/>
      <c r="AC629" s="72"/>
      <c r="AD629" s="72"/>
      <c r="AE629" s="72"/>
      <c r="AF629" s="72"/>
      <c r="AG629" s="72"/>
      <c r="AH629" s="72"/>
      <c r="AI629" s="72"/>
      <c r="AJ629" s="72"/>
      <c r="AK629" s="72"/>
      <c r="AL629" s="72"/>
      <c r="AM629" s="72"/>
      <c r="AN629" s="72"/>
      <c r="AO629" s="72"/>
      <c r="AP629" s="72"/>
      <c r="AQ629" s="72"/>
      <c r="AR629" s="72"/>
      <c r="AS629" s="72"/>
      <c r="AT629" s="72"/>
      <c r="AU629" s="72"/>
      <c r="AV629" s="72"/>
      <c r="AW629" s="72"/>
      <c r="AX629" s="72"/>
      <c r="AY629" s="72"/>
      <c r="AZ629" s="72"/>
      <c r="BA629" s="72"/>
      <c r="BB629" s="72"/>
      <c r="BC629" s="72"/>
      <c r="BD629" s="72"/>
      <c r="BE629" s="72"/>
    </row>
    <row r="630" spans="1:57" ht="20">
      <c r="A630" s="72"/>
      <c r="B630" s="72"/>
      <c r="C630" s="72"/>
      <c r="D630" s="72"/>
      <c r="E630" s="71"/>
      <c r="F630" s="72"/>
      <c r="G630" s="72"/>
      <c r="H630" s="72"/>
      <c r="I630" s="72"/>
      <c r="J630" s="72"/>
      <c r="K630" s="72"/>
      <c r="L630" s="72"/>
      <c r="M630" s="72"/>
      <c r="N630" s="72"/>
      <c r="O630" s="72"/>
      <c r="P630" s="72"/>
      <c r="Q630" s="72"/>
      <c r="R630" s="72"/>
      <c r="S630" s="72"/>
      <c r="T630" s="72"/>
      <c r="U630" s="72"/>
      <c r="V630" s="72"/>
      <c r="W630" s="72"/>
      <c r="X630" s="72"/>
      <c r="Y630" s="72"/>
      <c r="Z630" s="72"/>
      <c r="AA630" s="72"/>
      <c r="AB630" s="72"/>
      <c r="AC630" s="72"/>
      <c r="AD630" s="72"/>
      <c r="AE630" s="72"/>
      <c r="AF630" s="72"/>
      <c r="AG630" s="72"/>
      <c r="AH630" s="72"/>
      <c r="AI630" s="72"/>
      <c r="AJ630" s="72"/>
      <c r="AK630" s="72"/>
      <c r="AL630" s="72"/>
      <c r="AM630" s="72"/>
      <c r="AN630" s="72"/>
      <c r="AO630" s="72"/>
      <c r="AP630" s="72"/>
      <c r="AQ630" s="72"/>
      <c r="AR630" s="72"/>
      <c r="AS630" s="72"/>
      <c r="AT630" s="72"/>
      <c r="AU630" s="72"/>
      <c r="AV630" s="72"/>
      <c r="AW630" s="72"/>
      <c r="AX630" s="72"/>
      <c r="AY630" s="72"/>
      <c r="AZ630" s="72"/>
      <c r="BA630" s="72"/>
      <c r="BB630" s="72"/>
      <c r="BC630" s="72"/>
      <c r="BD630" s="72"/>
      <c r="BE630" s="72"/>
    </row>
    <row r="631" spans="1:57" ht="20">
      <c r="A631" s="72"/>
      <c r="B631" s="72"/>
      <c r="C631" s="72"/>
      <c r="D631" s="72"/>
      <c r="E631" s="71"/>
      <c r="F631" s="72"/>
      <c r="G631" s="72"/>
      <c r="H631" s="72"/>
      <c r="I631" s="72"/>
      <c r="J631" s="72"/>
      <c r="K631" s="72"/>
      <c r="L631" s="72"/>
      <c r="M631" s="72"/>
      <c r="N631" s="72"/>
      <c r="O631" s="72"/>
      <c r="P631" s="72"/>
      <c r="Q631" s="72"/>
      <c r="R631" s="72"/>
      <c r="S631" s="72"/>
      <c r="T631" s="72"/>
      <c r="U631" s="72"/>
      <c r="V631" s="72"/>
      <c r="W631" s="72"/>
      <c r="X631" s="72"/>
      <c r="Y631" s="72"/>
      <c r="Z631" s="72"/>
      <c r="AA631" s="72"/>
      <c r="AB631" s="72"/>
      <c r="AC631" s="72"/>
      <c r="AD631" s="72"/>
      <c r="AE631" s="72"/>
      <c r="AF631" s="72"/>
      <c r="AG631" s="72"/>
      <c r="AH631" s="72"/>
      <c r="AI631" s="72"/>
      <c r="AJ631" s="72"/>
      <c r="AK631" s="72"/>
      <c r="AL631" s="72"/>
      <c r="AM631" s="72"/>
      <c r="AN631" s="72"/>
      <c r="AO631" s="72"/>
      <c r="AP631" s="72"/>
      <c r="AQ631" s="72"/>
      <c r="AR631" s="72"/>
      <c r="AS631" s="72"/>
      <c r="AT631" s="72"/>
      <c r="AU631" s="72"/>
      <c r="AV631" s="72"/>
      <c r="AW631" s="72"/>
      <c r="AX631" s="72"/>
      <c r="AY631" s="72"/>
      <c r="AZ631" s="72"/>
      <c r="BA631" s="72"/>
      <c r="BB631" s="72"/>
      <c r="BC631" s="72"/>
      <c r="BD631" s="72"/>
      <c r="BE631" s="72"/>
    </row>
    <row r="632" spans="1:57" ht="20">
      <c r="A632" s="72"/>
      <c r="B632" s="72"/>
      <c r="C632" s="72"/>
      <c r="D632" s="72"/>
      <c r="E632" s="71"/>
      <c r="F632" s="72"/>
      <c r="G632" s="72"/>
      <c r="H632" s="72"/>
      <c r="I632" s="72"/>
      <c r="J632" s="72"/>
      <c r="K632" s="72"/>
      <c r="L632" s="72"/>
      <c r="M632" s="72"/>
      <c r="N632" s="72"/>
      <c r="O632" s="72"/>
      <c r="P632" s="72"/>
      <c r="Q632" s="72"/>
      <c r="R632" s="72"/>
      <c r="S632" s="72"/>
      <c r="T632" s="72"/>
      <c r="U632" s="72"/>
      <c r="V632" s="72"/>
      <c r="W632" s="72"/>
      <c r="X632" s="72"/>
      <c r="Y632" s="72"/>
      <c r="Z632" s="72"/>
      <c r="AA632" s="72"/>
      <c r="AB632" s="72"/>
      <c r="AC632" s="72"/>
      <c r="AD632" s="72"/>
      <c r="AE632" s="72"/>
      <c r="AF632" s="72"/>
      <c r="AG632" s="72"/>
      <c r="AH632" s="72"/>
      <c r="AI632" s="72"/>
      <c r="AJ632" s="72"/>
      <c r="AK632" s="72"/>
      <c r="AL632" s="72"/>
      <c r="AM632" s="72"/>
      <c r="AN632" s="72"/>
      <c r="AO632" s="72"/>
      <c r="AP632" s="72"/>
      <c r="AQ632" s="72"/>
      <c r="AR632" s="72"/>
      <c r="AS632" s="72"/>
      <c r="AT632" s="72"/>
      <c r="AU632" s="72"/>
      <c r="AV632" s="72"/>
      <c r="AW632" s="72"/>
      <c r="AX632" s="72"/>
      <c r="AY632" s="72"/>
      <c r="AZ632" s="72"/>
      <c r="BA632" s="72"/>
      <c r="BB632" s="72"/>
      <c r="BC632" s="72"/>
      <c r="BD632" s="72"/>
      <c r="BE632" s="72"/>
    </row>
    <row r="633" spans="1:57" ht="20">
      <c r="A633" s="72"/>
      <c r="B633" s="72"/>
      <c r="C633" s="72"/>
      <c r="D633" s="72"/>
      <c r="E633" s="71"/>
      <c r="F633" s="72"/>
      <c r="G633" s="72"/>
      <c r="H633" s="72"/>
      <c r="I633" s="72"/>
      <c r="J633" s="72"/>
      <c r="K633" s="72"/>
      <c r="L633" s="72"/>
      <c r="M633" s="72"/>
      <c r="N633" s="72"/>
      <c r="O633" s="72"/>
      <c r="P633" s="72"/>
      <c r="Q633" s="72"/>
      <c r="R633" s="72"/>
      <c r="S633" s="72"/>
      <c r="T633" s="72"/>
      <c r="U633" s="72"/>
      <c r="V633" s="72"/>
      <c r="W633" s="72"/>
      <c r="X633" s="72"/>
      <c r="Y633" s="72"/>
      <c r="Z633" s="72"/>
      <c r="AA633" s="72"/>
      <c r="AB633" s="72"/>
      <c r="AC633" s="72"/>
      <c r="AD633" s="72"/>
      <c r="AE633" s="72"/>
      <c r="AF633" s="72"/>
      <c r="AG633" s="72"/>
      <c r="AH633" s="72"/>
      <c r="AI633" s="72"/>
      <c r="AJ633" s="72"/>
      <c r="AK633" s="72"/>
      <c r="AL633" s="72"/>
      <c r="AM633" s="72"/>
      <c r="AN633" s="72"/>
      <c r="AO633" s="72"/>
      <c r="AP633" s="72"/>
      <c r="AQ633" s="72"/>
      <c r="AR633" s="72"/>
      <c r="AS633" s="72"/>
      <c r="AT633" s="72"/>
      <c r="AU633" s="72"/>
      <c r="AV633" s="72"/>
      <c r="AW633" s="72"/>
      <c r="AX633" s="72"/>
      <c r="AY633" s="72"/>
      <c r="AZ633" s="72"/>
      <c r="BA633" s="72"/>
      <c r="BB633" s="72"/>
      <c r="BC633" s="72"/>
      <c r="BD633" s="72"/>
      <c r="BE633" s="72"/>
    </row>
    <row r="634" spans="1:57" ht="20">
      <c r="A634" s="72"/>
      <c r="B634" s="72"/>
      <c r="C634" s="72"/>
      <c r="D634" s="72"/>
      <c r="E634" s="71"/>
      <c r="F634" s="72"/>
      <c r="G634" s="72"/>
      <c r="H634" s="72"/>
      <c r="I634" s="72"/>
      <c r="J634" s="72"/>
      <c r="K634" s="72"/>
      <c r="L634" s="72"/>
      <c r="M634" s="72"/>
      <c r="N634" s="72"/>
      <c r="O634" s="72"/>
      <c r="P634" s="72"/>
      <c r="Q634" s="72"/>
      <c r="R634" s="72"/>
      <c r="S634" s="72"/>
      <c r="T634" s="72"/>
      <c r="U634" s="72"/>
      <c r="V634" s="72"/>
      <c r="W634" s="72"/>
      <c r="X634" s="72"/>
      <c r="Y634" s="72"/>
      <c r="Z634" s="72"/>
      <c r="AA634" s="72"/>
      <c r="AB634" s="72"/>
      <c r="AC634" s="72"/>
      <c r="AD634" s="72"/>
      <c r="AE634" s="72"/>
      <c r="AF634" s="72"/>
      <c r="AG634" s="72"/>
      <c r="AH634" s="72"/>
      <c r="AI634" s="72"/>
      <c r="AJ634" s="72"/>
      <c r="AK634" s="72"/>
      <c r="AL634" s="72"/>
      <c r="AM634" s="72"/>
      <c r="AN634" s="72"/>
      <c r="AO634" s="72"/>
      <c r="AP634" s="72"/>
      <c r="AQ634" s="72"/>
      <c r="AR634" s="72"/>
      <c r="AS634" s="72"/>
      <c r="AT634" s="72"/>
      <c r="AU634" s="72"/>
      <c r="AV634" s="72"/>
      <c r="AW634" s="72"/>
      <c r="AX634" s="72"/>
      <c r="AY634" s="72"/>
      <c r="AZ634" s="72"/>
      <c r="BA634" s="72"/>
      <c r="BB634" s="72"/>
      <c r="BC634" s="72"/>
      <c r="BD634" s="72"/>
      <c r="BE634" s="72"/>
    </row>
    <row r="635" spans="1:57" ht="20">
      <c r="A635" s="72"/>
      <c r="B635" s="72"/>
      <c r="C635" s="72"/>
      <c r="D635" s="72"/>
      <c r="E635" s="71"/>
      <c r="F635" s="72"/>
      <c r="G635" s="72"/>
      <c r="H635" s="72"/>
      <c r="I635" s="72"/>
      <c r="J635" s="72"/>
      <c r="K635" s="72"/>
      <c r="L635" s="72"/>
      <c r="M635" s="72"/>
      <c r="N635" s="72"/>
      <c r="O635" s="72"/>
      <c r="P635" s="72"/>
      <c r="Q635" s="72"/>
      <c r="R635" s="72"/>
      <c r="S635" s="72"/>
      <c r="T635" s="72"/>
      <c r="U635" s="72"/>
      <c r="V635" s="72"/>
      <c r="W635" s="72"/>
      <c r="X635" s="72"/>
      <c r="Y635" s="72"/>
      <c r="Z635" s="72"/>
      <c r="AA635" s="72"/>
      <c r="AB635" s="72"/>
      <c r="AC635" s="72"/>
      <c r="AD635" s="72"/>
      <c r="AE635" s="72"/>
      <c r="AF635" s="72"/>
      <c r="AG635" s="72"/>
      <c r="AH635" s="72"/>
      <c r="AI635" s="72"/>
      <c r="AJ635" s="72"/>
      <c r="AK635" s="72"/>
      <c r="AL635" s="72"/>
      <c r="AM635" s="72"/>
      <c r="AN635" s="72"/>
      <c r="AO635" s="72"/>
      <c r="AP635" s="72"/>
      <c r="AQ635" s="72"/>
      <c r="AR635" s="72"/>
      <c r="AS635" s="72"/>
      <c r="AT635" s="72"/>
      <c r="AU635" s="72"/>
      <c r="AV635" s="72"/>
      <c r="AW635" s="72"/>
      <c r="AX635" s="72"/>
      <c r="AY635" s="72"/>
      <c r="AZ635" s="72"/>
      <c r="BA635" s="72"/>
      <c r="BB635" s="72"/>
      <c r="BC635" s="72"/>
      <c r="BD635" s="72"/>
      <c r="BE635" s="72"/>
    </row>
    <row r="636" spans="1:57" ht="20">
      <c r="A636" s="72"/>
      <c r="B636" s="72"/>
      <c r="C636" s="72"/>
      <c r="D636" s="72"/>
      <c r="E636" s="71"/>
      <c r="F636" s="72"/>
      <c r="G636" s="72"/>
      <c r="H636" s="72"/>
      <c r="I636" s="72"/>
      <c r="J636" s="72"/>
      <c r="K636" s="72"/>
      <c r="L636" s="72"/>
      <c r="M636" s="72"/>
      <c r="N636" s="72"/>
      <c r="O636" s="72"/>
      <c r="P636" s="72"/>
      <c r="Q636" s="72"/>
      <c r="R636" s="72"/>
      <c r="S636" s="72"/>
      <c r="T636" s="72"/>
      <c r="U636" s="72"/>
      <c r="V636" s="72"/>
      <c r="W636" s="72"/>
      <c r="X636" s="72"/>
      <c r="Y636" s="72"/>
      <c r="Z636" s="72"/>
      <c r="AA636" s="72"/>
      <c r="AB636" s="72"/>
      <c r="AC636" s="72"/>
      <c r="AD636" s="72"/>
      <c r="AE636" s="72"/>
      <c r="AF636" s="72"/>
      <c r="AG636" s="72"/>
      <c r="AH636" s="72"/>
      <c r="AI636" s="72"/>
      <c r="AJ636" s="72"/>
      <c r="AK636" s="72"/>
      <c r="AL636" s="72"/>
      <c r="AM636" s="72"/>
      <c r="AN636" s="72"/>
      <c r="AO636" s="72"/>
      <c r="AP636" s="72"/>
      <c r="AQ636" s="72"/>
      <c r="AR636" s="72"/>
      <c r="AS636" s="72"/>
      <c r="AT636" s="72"/>
      <c r="AU636" s="72"/>
      <c r="AV636" s="72"/>
      <c r="AW636" s="72"/>
      <c r="AX636" s="72"/>
      <c r="AY636" s="72"/>
      <c r="AZ636" s="72"/>
      <c r="BA636" s="72"/>
      <c r="BB636" s="72"/>
      <c r="BC636" s="72"/>
      <c r="BD636" s="72"/>
      <c r="BE636" s="72"/>
    </row>
    <row r="637" spans="1:57" ht="20">
      <c r="A637" s="72"/>
      <c r="B637" s="72"/>
      <c r="C637" s="72"/>
      <c r="D637" s="72"/>
      <c r="E637" s="71"/>
      <c r="F637" s="72"/>
      <c r="G637" s="72"/>
      <c r="H637" s="72"/>
      <c r="I637" s="72"/>
      <c r="J637" s="72"/>
      <c r="K637" s="72"/>
      <c r="L637" s="72"/>
      <c r="M637" s="72"/>
      <c r="N637" s="72"/>
      <c r="O637" s="72"/>
      <c r="P637" s="72"/>
      <c r="Q637" s="72"/>
      <c r="R637" s="72"/>
      <c r="S637" s="72"/>
      <c r="T637" s="72"/>
      <c r="U637" s="72"/>
      <c r="V637" s="72"/>
      <c r="W637" s="72"/>
      <c r="X637" s="72"/>
      <c r="Y637" s="72"/>
      <c r="Z637" s="72"/>
      <c r="AA637" s="72"/>
      <c r="AB637" s="72"/>
      <c r="AC637" s="72"/>
      <c r="AD637" s="72"/>
      <c r="AE637" s="72"/>
      <c r="AF637" s="72"/>
      <c r="AG637" s="72"/>
      <c r="AH637" s="72"/>
      <c r="AI637" s="72"/>
      <c r="AJ637" s="72"/>
      <c r="AK637" s="72"/>
      <c r="AL637" s="72"/>
      <c r="AM637" s="72"/>
      <c r="AN637" s="72"/>
      <c r="AO637" s="72"/>
      <c r="AP637" s="72"/>
      <c r="AQ637" s="72"/>
      <c r="AR637" s="72"/>
      <c r="AS637" s="72"/>
      <c r="AT637" s="72"/>
      <c r="AU637" s="72"/>
      <c r="AV637" s="72"/>
      <c r="AW637" s="72"/>
      <c r="AX637" s="72"/>
      <c r="AY637" s="72"/>
      <c r="AZ637" s="72"/>
      <c r="BA637" s="72"/>
      <c r="BB637" s="72"/>
      <c r="BC637" s="72"/>
      <c r="BD637" s="72"/>
      <c r="BE637" s="72"/>
    </row>
    <row r="638" spans="1:57" ht="20">
      <c r="A638" s="72"/>
      <c r="B638" s="72"/>
      <c r="C638" s="72"/>
      <c r="D638" s="72"/>
      <c r="E638" s="71"/>
      <c r="F638" s="72"/>
      <c r="G638" s="72"/>
      <c r="H638" s="72"/>
      <c r="I638" s="72"/>
      <c r="J638" s="72"/>
      <c r="K638" s="72"/>
      <c r="L638" s="72"/>
      <c r="M638" s="72"/>
      <c r="N638" s="72"/>
      <c r="O638" s="72"/>
      <c r="P638" s="72"/>
      <c r="Q638" s="72"/>
      <c r="R638" s="72"/>
      <c r="S638" s="72"/>
      <c r="T638" s="72"/>
      <c r="U638" s="72"/>
      <c r="V638" s="72"/>
      <c r="W638" s="72"/>
      <c r="X638" s="72"/>
      <c r="Y638" s="72"/>
      <c r="Z638" s="72"/>
      <c r="AA638" s="72"/>
      <c r="AB638" s="72"/>
      <c r="AC638" s="72"/>
      <c r="AD638" s="72"/>
      <c r="AE638" s="72"/>
      <c r="AF638" s="72"/>
      <c r="AG638" s="72"/>
      <c r="AH638" s="72"/>
      <c r="AI638" s="72"/>
      <c r="AJ638" s="72"/>
      <c r="AK638" s="72"/>
      <c r="AL638" s="72"/>
      <c r="AM638" s="72"/>
      <c r="AN638" s="72"/>
      <c r="AO638" s="72"/>
      <c r="AP638" s="72"/>
      <c r="AQ638" s="72"/>
      <c r="AR638" s="72"/>
      <c r="AS638" s="72"/>
      <c r="AT638" s="72"/>
      <c r="AU638" s="72"/>
      <c r="AV638" s="72"/>
      <c r="AW638" s="72"/>
      <c r="AX638" s="72"/>
      <c r="AY638" s="72"/>
      <c r="AZ638" s="72"/>
      <c r="BA638" s="72"/>
      <c r="BB638" s="72"/>
      <c r="BC638" s="72"/>
      <c r="BD638" s="72"/>
      <c r="BE638" s="72"/>
    </row>
    <row r="639" spans="1:57" ht="20">
      <c r="A639" s="72"/>
      <c r="B639" s="72"/>
      <c r="C639" s="72"/>
      <c r="D639" s="72"/>
      <c r="E639" s="71"/>
      <c r="F639" s="72"/>
      <c r="G639" s="72"/>
      <c r="H639" s="72"/>
      <c r="I639" s="72"/>
      <c r="J639" s="72"/>
      <c r="K639" s="72"/>
      <c r="L639" s="72"/>
      <c r="M639" s="72"/>
      <c r="N639" s="72"/>
      <c r="O639" s="72"/>
      <c r="P639" s="72"/>
      <c r="Q639" s="72"/>
      <c r="R639" s="72"/>
      <c r="S639" s="72"/>
      <c r="T639" s="72"/>
      <c r="U639" s="72"/>
      <c r="V639" s="72"/>
      <c r="W639" s="72"/>
      <c r="X639" s="72"/>
      <c r="Y639" s="72"/>
      <c r="Z639" s="72"/>
      <c r="AA639" s="72"/>
      <c r="AB639" s="72"/>
      <c r="AC639" s="72"/>
      <c r="AD639" s="72"/>
      <c r="AE639" s="72"/>
      <c r="AF639" s="72"/>
      <c r="AG639" s="72"/>
      <c r="AH639" s="72"/>
      <c r="AI639" s="72"/>
      <c r="AJ639" s="72"/>
      <c r="AK639" s="72"/>
      <c r="AL639" s="72"/>
      <c r="AM639" s="72"/>
      <c r="AN639" s="72"/>
      <c r="AO639" s="72"/>
      <c r="AP639" s="72"/>
      <c r="AQ639" s="72"/>
      <c r="AR639" s="72"/>
      <c r="AS639" s="72"/>
      <c r="AT639" s="72"/>
      <c r="AU639" s="72"/>
      <c r="AV639" s="72"/>
      <c r="AW639" s="72"/>
      <c r="AX639" s="72"/>
      <c r="AY639" s="72"/>
      <c r="AZ639" s="72"/>
      <c r="BA639" s="72"/>
      <c r="BB639" s="72"/>
      <c r="BC639" s="72"/>
      <c r="BD639" s="72"/>
      <c r="BE639" s="72"/>
    </row>
    <row r="640" spans="1:57" ht="20">
      <c r="A640" s="72"/>
      <c r="B640" s="72"/>
      <c r="C640" s="72"/>
      <c r="D640" s="72"/>
      <c r="E640" s="71"/>
      <c r="F640" s="72"/>
      <c r="G640" s="72"/>
      <c r="H640" s="72"/>
      <c r="I640" s="72"/>
      <c r="J640" s="72"/>
      <c r="K640" s="72"/>
      <c r="L640" s="72"/>
      <c r="M640" s="72"/>
      <c r="N640" s="72"/>
      <c r="O640" s="72"/>
      <c r="P640" s="72"/>
      <c r="Q640" s="72"/>
      <c r="R640" s="72"/>
      <c r="S640" s="72"/>
      <c r="T640" s="72"/>
      <c r="U640" s="72"/>
      <c r="V640" s="72"/>
      <c r="W640" s="72"/>
      <c r="X640" s="72"/>
      <c r="Y640" s="72"/>
      <c r="Z640" s="72"/>
      <c r="AA640" s="72"/>
      <c r="AB640" s="72"/>
      <c r="AC640" s="72"/>
      <c r="AD640" s="72"/>
      <c r="AE640" s="72"/>
      <c r="AF640" s="72"/>
      <c r="AG640" s="72"/>
      <c r="AH640" s="72"/>
      <c r="AI640" s="72"/>
      <c r="AJ640" s="72"/>
      <c r="AK640" s="72"/>
      <c r="AL640" s="72"/>
      <c r="AM640" s="72"/>
      <c r="AN640" s="72"/>
      <c r="AO640" s="72"/>
      <c r="AP640" s="72"/>
      <c r="AQ640" s="72"/>
      <c r="AR640" s="72"/>
      <c r="AS640" s="72"/>
      <c r="AT640" s="72"/>
      <c r="AU640" s="72"/>
      <c r="AV640" s="72"/>
      <c r="AW640" s="72"/>
      <c r="AX640" s="72"/>
      <c r="AY640" s="72"/>
      <c r="AZ640" s="72"/>
      <c r="BA640" s="72"/>
      <c r="BB640" s="72"/>
      <c r="BC640" s="72"/>
      <c r="BD640" s="72"/>
      <c r="BE640" s="72"/>
    </row>
    <row r="641" spans="1:57" ht="20">
      <c r="A641" s="72"/>
      <c r="B641" s="72"/>
      <c r="C641" s="72"/>
      <c r="D641" s="72"/>
      <c r="E641" s="71"/>
      <c r="F641" s="72"/>
      <c r="G641" s="72"/>
      <c r="H641" s="72"/>
      <c r="I641" s="72"/>
      <c r="J641" s="72"/>
      <c r="K641" s="72"/>
      <c r="L641" s="72"/>
      <c r="M641" s="72"/>
      <c r="N641" s="72"/>
      <c r="O641" s="72"/>
      <c r="P641" s="72"/>
      <c r="Q641" s="72"/>
      <c r="R641" s="72"/>
      <c r="S641" s="72"/>
      <c r="T641" s="72"/>
      <c r="U641" s="72"/>
      <c r="V641" s="72"/>
      <c r="W641" s="72"/>
      <c r="X641" s="72"/>
      <c r="Y641" s="72"/>
      <c r="Z641" s="72"/>
      <c r="AA641" s="72"/>
      <c r="AB641" s="72"/>
      <c r="AC641" s="72"/>
      <c r="AD641" s="72"/>
      <c r="AE641" s="72"/>
      <c r="AF641" s="72"/>
      <c r="AG641" s="72"/>
      <c r="AH641" s="72"/>
      <c r="AI641" s="72"/>
      <c r="AJ641" s="72"/>
      <c r="AK641" s="72"/>
      <c r="AL641" s="72"/>
      <c r="AM641" s="72"/>
      <c r="AN641" s="72"/>
      <c r="AO641" s="72"/>
      <c r="AP641" s="72"/>
      <c r="AQ641" s="72"/>
      <c r="AR641" s="72"/>
      <c r="AS641" s="72"/>
      <c r="AT641" s="72"/>
      <c r="AU641" s="72"/>
      <c r="AV641" s="72"/>
      <c r="AW641" s="72"/>
      <c r="AX641" s="72"/>
      <c r="AY641" s="72"/>
      <c r="AZ641" s="72"/>
      <c r="BA641" s="72"/>
      <c r="BB641" s="72"/>
      <c r="BC641" s="72"/>
      <c r="BD641" s="72"/>
      <c r="BE641" s="72"/>
    </row>
    <row r="642" spans="1:57" ht="20">
      <c r="A642" s="72"/>
      <c r="B642" s="72"/>
      <c r="C642" s="72"/>
      <c r="D642" s="72"/>
      <c r="E642" s="71"/>
      <c r="F642" s="72"/>
      <c r="G642" s="72"/>
      <c r="H642" s="72"/>
      <c r="I642" s="72"/>
      <c r="J642" s="72"/>
      <c r="K642" s="72"/>
      <c r="L642" s="72"/>
      <c r="M642" s="72"/>
      <c r="N642" s="72"/>
      <c r="O642" s="72"/>
      <c r="P642" s="72"/>
      <c r="Q642" s="72"/>
      <c r="R642" s="72"/>
      <c r="S642" s="72"/>
      <c r="T642" s="72"/>
      <c r="U642" s="72"/>
      <c r="V642" s="72"/>
      <c r="W642" s="72"/>
      <c r="X642" s="72"/>
      <c r="Y642" s="72"/>
      <c r="Z642" s="72"/>
      <c r="AA642" s="72"/>
      <c r="AB642" s="72"/>
      <c r="AC642" s="72"/>
      <c r="AD642" s="72"/>
      <c r="AE642" s="72"/>
      <c r="AF642" s="72"/>
      <c r="AG642" s="72"/>
      <c r="AH642" s="72"/>
      <c r="AI642" s="72"/>
      <c r="AJ642" s="72"/>
      <c r="AK642" s="72"/>
      <c r="AL642" s="72"/>
      <c r="AM642" s="72"/>
      <c r="AN642" s="72"/>
      <c r="AO642" s="72"/>
      <c r="AP642" s="72"/>
      <c r="AQ642" s="72"/>
      <c r="AR642" s="72"/>
      <c r="AS642" s="72"/>
      <c r="AT642" s="72"/>
      <c r="AU642" s="72"/>
      <c r="AV642" s="72"/>
      <c r="AW642" s="72"/>
      <c r="AX642" s="72"/>
      <c r="AY642" s="72"/>
      <c r="AZ642" s="72"/>
      <c r="BA642" s="72"/>
      <c r="BB642" s="72"/>
      <c r="BC642" s="72"/>
      <c r="BD642" s="72"/>
      <c r="BE642" s="72"/>
    </row>
    <row r="643" spans="1:57" ht="20">
      <c r="A643" s="72"/>
      <c r="B643" s="72"/>
      <c r="C643" s="72"/>
      <c r="D643" s="72"/>
      <c r="E643" s="71"/>
      <c r="F643" s="72"/>
      <c r="G643" s="72"/>
      <c r="H643" s="72"/>
      <c r="I643" s="72"/>
      <c r="J643" s="72"/>
      <c r="K643" s="72"/>
      <c r="L643" s="72"/>
      <c r="M643" s="72"/>
      <c r="N643" s="72"/>
      <c r="O643" s="72"/>
      <c r="P643" s="72"/>
      <c r="Q643" s="72"/>
      <c r="R643" s="72"/>
      <c r="S643" s="72"/>
      <c r="T643" s="72"/>
      <c r="U643" s="72"/>
      <c r="V643" s="72"/>
      <c r="W643" s="72"/>
      <c r="X643" s="72"/>
      <c r="Y643" s="72"/>
      <c r="Z643" s="72"/>
      <c r="AA643" s="72"/>
      <c r="AB643" s="72"/>
      <c r="AC643" s="72"/>
      <c r="AD643" s="72"/>
      <c r="AE643" s="72"/>
      <c r="AF643" s="72"/>
      <c r="AG643" s="72"/>
      <c r="AH643" s="72"/>
      <c r="AI643" s="72"/>
      <c r="AJ643" s="72"/>
      <c r="AK643" s="72"/>
      <c r="AL643" s="72"/>
      <c r="AM643" s="72"/>
      <c r="AN643" s="72"/>
      <c r="AO643" s="72"/>
      <c r="AP643" s="72"/>
      <c r="AQ643" s="72"/>
      <c r="AR643" s="72"/>
      <c r="AS643" s="72"/>
      <c r="AT643" s="72"/>
      <c r="AU643" s="72"/>
      <c r="AV643" s="72"/>
      <c r="AW643" s="72"/>
      <c r="AX643" s="72"/>
      <c r="AY643" s="72"/>
      <c r="AZ643" s="72"/>
      <c r="BA643" s="72"/>
      <c r="BB643" s="72"/>
      <c r="BC643" s="72"/>
      <c r="BD643" s="72"/>
      <c r="BE643" s="72"/>
    </row>
    <row r="644" spans="1:57" ht="20">
      <c r="A644" s="72"/>
      <c r="B644" s="72"/>
      <c r="C644" s="72"/>
      <c r="D644" s="72"/>
      <c r="E644" s="71"/>
      <c r="F644" s="72"/>
      <c r="G644" s="72"/>
      <c r="H644" s="72"/>
      <c r="I644" s="72"/>
      <c r="J644" s="72"/>
      <c r="K644" s="72"/>
      <c r="L644" s="72"/>
      <c r="M644" s="72"/>
      <c r="N644" s="72"/>
      <c r="O644" s="72"/>
      <c r="P644" s="72"/>
      <c r="Q644" s="72"/>
      <c r="R644" s="72"/>
      <c r="S644" s="72"/>
      <c r="T644" s="72"/>
      <c r="U644" s="72"/>
      <c r="V644" s="72"/>
      <c r="W644" s="72"/>
      <c r="X644" s="72"/>
      <c r="Y644" s="72"/>
      <c r="Z644" s="72"/>
      <c r="AA644" s="72"/>
      <c r="AB644" s="72"/>
      <c r="AC644" s="72"/>
      <c r="AD644" s="72"/>
      <c r="AE644" s="72"/>
      <c r="AF644" s="72"/>
      <c r="AG644" s="72"/>
      <c r="AH644" s="72"/>
      <c r="AI644" s="72"/>
      <c r="AJ644" s="72"/>
      <c r="AK644" s="72"/>
      <c r="AL644" s="72"/>
      <c r="AM644" s="72"/>
      <c r="AN644" s="72"/>
      <c r="AO644" s="72"/>
      <c r="AP644" s="72"/>
      <c r="AQ644" s="72"/>
      <c r="AR644" s="72"/>
      <c r="AS644" s="72"/>
      <c r="AT644" s="72"/>
      <c r="AU644" s="72"/>
      <c r="AV644" s="72"/>
      <c r="AW644" s="72"/>
      <c r="AX644" s="72"/>
      <c r="AY644" s="72"/>
      <c r="AZ644" s="72"/>
      <c r="BA644" s="72"/>
      <c r="BB644" s="72"/>
      <c r="BC644" s="72"/>
      <c r="BD644" s="72"/>
      <c r="BE644" s="72"/>
    </row>
    <row r="645" spans="1:57" ht="20">
      <c r="A645" s="72"/>
      <c r="B645" s="72"/>
      <c r="C645" s="72"/>
      <c r="D645" s="72"/>
      <c r="E645" s="71"/>
      <c r="F645" s="72"/>
      <c r="G645" s="72"/>
      <c r="H645" s="72"/>
      <c r="I645" s="72"/>
      <c r="J645" s="72"/>
      <c r="K645" s="72"/>
      <c r="L645" s="72"/>
      <c r="M645" s="72"/>
      <c r="N645" s="72"/>
      <c r="O645" s="72"/>
      <c r="P645" s="72"/>
      <c r="Q645" s="72"/>
      <c r="R645" s="72"/>
      <c r="S645" s="72"/>
      <c r="T645" s="72"/>
      <c r="U645" s="72"/>
      <c r="V645" s="72"/>
      <c r="W645" s="72"/>
      <c r="X645" s="72"/>
      <c r="Y645" s="72"/>
      <c r="Z645" s="72"/>
      <c r="AA645" s="72"/>
      <c r="AB645" s="72"/>
      <c r="AC645" s="72"/>
      <c r="AD645" s="72"/>
      <c r="AE645" s="72"/>
      <c r="AF645" s="72"/>
      <c r="AG645" s="72"/>
      <c r="AH645" s="72"/>
      <c r="AI645" s="72"/>
      <c r="AJ645" s="72"/>
      <c r="AK645" s="72"/>
      <c r="AL645" s="72"/>
      <c r="AM645" s="72"/>
      <c r="AN645" s="72"/>
      <c r="AO645" s="72"/>
      <c r="AP645" s="72"/>
      <c r="AQ645" s="72"/>
      <c r="AR645" s="72"/>
      <c r="AS645" s="72"/>
      <c r="AT645" s="72"/>
      <c r="AU645" s="72"/>
      <c r="AV645" s="72"/>
      <c r="AW645" s="72"/>
      <c r="AX645" s="72"/>
      <c r="AY645" s="72"/>
      <c r="AZ645" s="72"/>
      <c r="BA645" s="72"/>
      <c r="BB645" s="72"/>
      <c r="BC645" s="72"/>
      <c r="BD645" s="72"/>
      <c r="BE645" s="72"/>
    </row>
    <row r="646" spans="1:57" ht="20">
      <c r="A646" s="72"/>
      <c r="B646" s="72"/>
      <c r="C646" s="72"/>
      <c r="D646" s="72"/>
      <c r="E646" s="71"/>
      <c r="F646" s="72"/>
      <c r="G646" s="72"/>
      <c r="H646" s="72"/>
      <c r="I646" s="72"/>
      <c r="J646" s="72"/>
      <c r="K646" s="72"/>
      <c r="L646" s="72"/>
      <c r="M646" s="72"/>
      <c r="N646" s="72"/>
      <c r="O646" s="72"/>
      <c r="P646" s="72"/>
      <c r="Q646" s="72"/>
      <c r="R646" s="72"/>
      <c r="S646" s="72"/>
      <c r="T646" s="72"/>
      <c r="U646" s="72"/>
      <c r="V646" s="72"/>
      <c r="W646" s="72"/>
      <c r="X646" s="72"/>
      <c r="Y646" s="72"/>
      <c r="Z646" s="72"/>
      <c r="AA646" s="72"/>
      <c r="AB646" s="72"/>
      <c r="AC646" s="72"/>
      <c r="AD646" s="72"/>
      <c r="AE646" s="72"/>
      <c r="AF646" s="72"/>
      <c r="AG646" s="72"/>
      <c r="AH646" s="72"/>
      <c r="AI646" s="72"/>
      <c r="AJ646" s="72"/>
      <c r="AK646" s="72"/>
      <c r="AL646" s="72"/>
      <c r="AM646" s="72"/>
      <c r="AN646" s="72"/>
      <c r="AO646" s="72"/>
      <c r="AP646" s="72"/>
      <c r="AQ646" s="72"/>
      <c r="AR646" s="72"/>
      <c r="AS646" s="72"/>
      <c r="AT646" s="72"/>
      <c r="AU646" s="72"/>
      <c r="AV646" s="72"/>
      <c r="AW646" s="72"/>
      <c r="AX646" s="72"/>
      <c r="AY646" s="72"/>
      <c r="AZ646" s="72"/>
      <c r="BA646" s="72"/>
      <c r="BB646" s="72"/>
      <c r="BC646" s="72"/>
      <c r="BD646" s="72"/>
      <c r="BE646" s="72"/>
    </row>
    <row r="647" spans="1:57" ht="20">
      <c r="A647" s="72"/>
      <c r="B647" s="72"/>
      <c r="C647" s="72"/>
      <c r="D647" s="72"/>
      <c r="E647" s="71"/>
      <c r="F647" s="72"/>
      <c r="G647" s="72"/>
      <c r="H647" s="72"/>
      <c r="I647" s="72"/>
      <c r="J647" s="72"/>
      <c r="K647" s="72"/>
      <c r="L647" s="72"/>
      <c r="M647" s="72"/>
      <c r="N647" s="72"/>
      <c r="O647" s="72"/>
      <c r="P647" s="72"/>
      <c r="Q647" s="72"/>
      <c r="R647" s="72"/>
      <c r="S647" s="72"/>
      <c r="T647" s="72"/>
      <c r="U647" s="72"/>
      <c r="V647" s="72"/>
      <c r="W647" s="72"/>
      <c r="X647" s="72"/>
      <c r="Y647" s="72"/>
      <c r="Z647" s="72"/>
      <c r="AA647" s="72"/>
      <c r="AB647" s="72"/>
      <c r="AC647" s="72"/>
      <c r="AD647" s="72"/>
      <c r="AE647" s="72"/>
      <c r="AF647" s="72"/>
      <c r="AG647" s="72"/>
      <c r="AH647" s="72"/>
      <c r="AI647" s="72"/>
      <c r="AJ647" s="72"/>
      <c r="AK647" s="72"/>
      <c r="AL647" s="72"/>
      <c r="AM647" s="72"/>
      <c r="AN647" s="72"/>
      <c r="AO647" s="72"/>
      <c r="AP647" s="72"/>
      <c r="AQ647" s="72"/>
      <c r="AR647" s="72"/>
      <c r="AS647" s="72"/>
      <c r="AT647" s="72"/>
      <c r="AU647" s="72"/>
      <c r="AV647" s="72"/>
      <c r="AW647" s="72"/>
      <c r="AX647" s="72"/>
      <c r="AY647" s="72"/>
      <c r="AZ647" s="72"/>
      <c r="BA647" s="72"/>
      <c r="BB647" s="72"/>
      <c r="BC647" s="72"/>
      <c r="BD647" s="72"/>
      <c r="BE647" s="72"/>
    </row>
    <row r="648" spans="1:57" ht="20">
      <c r="A648" s="72"/>
      <c r="B648" s="72"/>
      <c r="C648" s="72"/>
      <c r="D648" s="72"/>
      <c r="E648" s="71"/>
      <c r="F648" s="72"/>
      <c r="G648" s="72"/>
      <c r="H648" s="72"/>
      <c r="I648" s="72"/>
      <c r="J648" s="72"/>
      <c r="K648" s="72"/>
      <c r="L648" s="72"/>
      <c r="M648" s="72"/>
      <c r="N648" s="72"/>
      <c r="O648" s="72"/>
      <c r="P648" s="72"/>
      <c r="Q648" s="72"/>
      <c r="R648" s="72"/>
      <c r="S648" s="72"/>
      <c r="T648" s="72"/>
      <c r="U648" s="72"/>
      <c r="V648" s="72"/>
      <c r="W648" s="72"/>
      <c r="X648" s="72"/>
      <c r="Y648" s="72"/>
      <c r="Z648" s="72"/>
      <c r="AA648" s="72"/>
      <c r="AB648" s="72"/>
      <c r="AC648" s="72"/>
      <c r="AD648" s="72"/>
      <c r="AE648" s="72"/>
      <c r="AF648" s="72"/>
      <c r="AG648" s="72"/>
      <c r="AH648" s="72"/>
      <c r="AI648" s="72"/>
      <c r="AJ648" s="72"/>
      <c r="AK648" s="72"/>
      <c r="AL648" s="72"/>
      <c r="AM648" s="72"/>
      <c r="AN648" s="72"/>
      <c r="AO648" s="72"/>
      <c r="AP648" s="72"/>
      <c r="AQ648" s="72"/>
      <c r="AR648" s="72"/>
      <c r="AS648" s="72"/>
      <c r="AT648" s="72"/>
      <c r="AU648" s="72"/>
      <c r="AV648" s="72"/>
      <c r="AW648" s="72"/>
      <c r="AX648" s="72"/>
      <c r="AY648" s="72"/>
      <c r="AZ648" s="72"/>
      <c r="BA648" s="72"/>
      <c r="BB648" s="72"/>
      <c r="BC648" s="72"/>
      <c r="BD648" s="72"/>
      <c r="BE648" s="72"/>
    </row>
    <row r="649" spans="1:57" ht="20">
      <c r="A649" s="72"/>
      <c r="B649" s="72"/>
      <c r="C649" s="72"/>
      <c r="D649" s="72"/>
      <c r="E649" s="71"/>
      <c r="F649" s="72"/>
      <c r="G649" s="72"/>
      <c r="H649" s="72"/>
      <c r="I649" s="72"/>
      <c r="J649" s="72"/>
      <c r="K649" s="72"/>
      <c r="L649" s="72"/>
      <c r="M649" s="72"/>
      <c r="N649" s="72"/>
      <c r="O649" s="72"/>
      <c r="P649" s="72"/>
      <c r="Q649" s="72"/>
      <c r="R649" s="72"/>
      <c r="S649" s="72"/>
      <c r="T649" s="72"/>
      <c r="U649" s="72"/>
      <c r="V649" s="72"/>
      <c r="W649" s="72"/>
      <c r="X649" s="72"/>
      <c r="Y649" s="72"/>
      <c r="Z649" s="72"/>
      <c r="AA649" s="72"/>
      <c r="AB649" s="72"/>
      <c r="AC649" s="72"/>
      <c r="AD649" s="72"/>
      <c r="AE649" s="72"/>
      <c r="AF649" s="72"/>
      <c r="AG649" s="72"/>
      <c r="AH649" s="72"/>
      <c r="AI649" s="72"/>
      <c r="AJ649" s="72"/>
      <c r="AK649" s="72"/>
      <c r="AL649" s="72"/>
      <c r="AM649" s="72"/>
      <c r="AN649" s="72"/>
      <c r="AO649" s="72"/>
      <c r="AP649" s="72"/>
      <c r="AQ649" s="72"/>
      <c r="AR649" s="72"/>
      <c r="AS649" s="72"/>
      <c r="AT649" s="72"/>
      <c r="AU649" s="72"/>
      <c r="AV649" s="72"/>
      <c r="AW649" s="72"/>
      <c r="AX649" s="72"/>
      <c r="AY649" s="72"/>
      <c r="AZ649" s="72"/>
      <c r="BA649" s="72"/>
      <c r="BB649" s="72"/>
      <c r="BC649" s="72"/>
      <c r="BD649" s="72"/>
      <c r="BE649" s="72"/>
    </row>
    <row r="650" spans="1:57" ht="20">
      <c r="A650" s="72"/>
      <c r="B650" s="72"/>
      <c r="C650" s="72"/>
      <c r="D650" s="72"/>
      <c r="E650" s="71"/>
      <c r="F650" s="72"/>
      <c r="G650" s="72"/>
      <c r="H650" s="72"/>
      <c r="I650" s="72"/>
      <c r="J650" s="72"/>
      <c r="K650" s="72"/>
      <c r="L650" s="72"/>
      <c r="M650" s="72"/>
      <c r="N650" s="72"/>
      <c r="O650" s="72"/>
      <c r="P650" s="72"/>
      <c r="Q650" s="72"/>
      <c r="R650" s="72"/>
      <c r="S650" s="72"/>
      <c r="T650" s="72"/>
      <c r="U650" s="72"/>
      <c r="V650" s="72"/>
      <c r="W650" s="72"/>
      <c r="X650" s="72"/>
      <c r="Y650" s="72"/>
      <c r="Z650" s="72"/>
      <c r="AA650" s="72"/>
      <c r="AB650" s="72"/>
      <c r="AC650" s="72"/>
      <c r="AD650" s="72"/>
      <c r="AE650" s="72"/>
      <c r="AF650" s="72"/>
      <c r="AG650" s="72"/>
      <c r="AH650" s="72"/>
      <c r="AI650" s="72"/>
      <c r="AJ650" s="72"/>
      <c r="AK650" s="72"/>
      <c r="AL650" s="72"/>
      <c r="AM650" s="72"/>
      <c r="AN650" s="72"/>
      <c r="AO650" s="72"/>
      <c r="AP650" s="72"/>
      <c r="AQ650" s="72"/>
      <c r="AR650" s="72"/>
      <c r="AS650" s="72"/>
      <c r="AT650" s="72"/>
      <c r="AU650" s="72"/>
      <c r="AV650" s="72"/>
      <c r="AW650" s="72"/>
      <c r="AX650" s="72"/>
      <c r="AY650" s="72"/>
      <c r="AZ650" s="72"/>
      <c r="BA650" s="72"/>
      <c r="BB650" s="72"/>
      <c r="BC650" s="72"/>
      <c r="BD650" s="72"/>
      <c r="BE650" s="72"/>
    </row>
    <row r="651" spans="1:57" ht="20">
      <c r="A651" s="72"/>
      <c r="B651" s="72"/>
      <c r="C651" s="72"/>
      <c r="D651" s="72"/>
      <c r="E651" s="71"/>
      <c r="F651" s="72"/>
      <c r="G651" s="72"/>
      <c r="H651" s="72"/>
      <c r="I651" s="72"/>
      <c r="J651" s="72"/>
      <c r="K651" s="72"/>
      <c r="L651" s="72"/>
      <c r="M651" s="72"/>
      <c r="N651" s="72"/>
      <c r="O651" s="72"/>
      <c r="P651" s="72"/>
      <c r="Q651" s="72"/>
      <c r="R651" s="72"/>
      <c r="S651" s="72"/>
      <c r="T651" s="72"/>
      <c r="U651" s="72"/>
      <c r="V651" s="72"/>
      <c r="W651" s="72"/>
      <c r="X651" s="72"/>
      <c r="Y651" s="72"/>
      <c r="Z651" s="72"/>
      <c r="AA651" s="72"/>
      <c r="AB651" s="72"/>
      <c r="AC651" s="72"/>
      <c r="AD651" s="72"/>
      <c r="AE651" s="72"/>
      <c r="AF651" s="72"/>
      <c r="AG651" s="72"/>
      <c r="AH651" s="72"/>
      <c r="AI651" s="72"/>
      <c r="AJ651" s="72"/>
      <c r="AK651" s="72"/>
      <c r="AL651" s="72"/>
      <c r="AM651" s="72"/>
      <c r="AN651" s="72"/>
      <c r="AO651" s="72"/>
      <c r="AP651" s="72"/>
      <c r="AQ651" s="72"/>
      <c r="AR651" s="72"/>
      <c r="AS651" s="72"/>
      <c r="AT651" s="72"/>
      <c r="AU651" s="72"/>
      <c r="AV651" s="72"/>
      <c r="AW651" s="72"/>
      <c r="AX651" s="72"/>
      <c r="AY651" s="72"/>
      <c r="AZ651" s="72"/>
      <c r="BA651" s="72"/>
      <c r="BB651" s="72"/>
      <c r="BC651" s="72"/>
      <c r="BD651" s="72"/>
      <c r="BE651" s="72"/>
    </row>
    <row r="652" spans="1:57" ht="20">
      <c r="A652" s="72"/>
      <c r="B652" s="72"/>
      <c r="C652" s="72"/>
      <c r="D652" s="72"/>
      <c r="E652" s="71"/>
      <c r="F652" s="72"/>
      <c r="G652" s="72"/>
      <c r="H652" s="72"/>
      <c r="I652" s="72"/>
      <c r="J652" s="72"/>
      <c r="K652" s="72"/>
      <c r="L652" s="72"/>
      <c r="M652" s="72"/>
      <c r="N652" s="72"/>
      <c r="O652" s="72"/>
      <c r="P652" s="72"/>
      <c r="Q652" s="72"/>
      <c r="R652" s="72"/>
      <c r="S652" s="72"/>
      <c r="T652" s="72"/>
      <c r="U652" s="72"/>
      <c r="V652" s="72"/>
      <c r="W652" s="72"/>
      <c r="X652" s="72"/>
      <c r="Y652" s="72"/>
      <c r="Z652" s="72"/>
      <c r="AA652" s="72"/>
      <c r="AB652" s="72"/>
      <c r="AC652" s="72"/>
      <c r="AD652" s="72"/>
      <c r="AE652" s="72"/>
      <c r="AF652" s="72"/>
      <c r="AG652" s="72"/>
      <c r="AH652" s="72"/>
      <c r="AI652" s="72"/>
      <c r="AJ652" s="72"/>
      <c r="AK652" s="72"/>
      <c r="AL652" s="72"/>
      <c r="AM652" s="72"/>
      <c r="AN652" s="72"/>
      <c r="AO652" s="72"/>
      <c r="AP652" s="72"/>
      <c r="AQ652" s="72"/>
      <c r="AR652" s="72"/>
      <c r="AS652" s="72"/>
      <c r="AT652" s="72"/>
      <c r="AU652" s="72"/>
      <c r="AV652" s="72"/>
      <c r="AW652" s="72"/>
      <c r="AX652" s="72"/>
      <c r="AY652" s="72"/>
      <c r="AZ652" s="72"/>
      <c r="BA652" s="72"/>
      <c r="BB652" s="72"/>
      <c r="BC652" s="72"/>
      <c r="BD652" s="72"/>
      <c r="BE652" s="72"/>
    </row>
    <row r="653" spans="1:57" ht="20">
      <c r="A653" s="72"/>
      <c r="B653" s="72"/>
      <c r="C653" s="72"/>
      <c r="D653" s="72"/>
      <c r="E653" s="71"/>
      <c r="F653" s="72"/>
      <c r="G653" s="72"/>
      <c r="H653" s="72"/>
      <c r="I653" s="72"/>
      <c r="J653" s="72"/>
      <c r="K653" s="72"/>
      <c r="L653" s="72"/>
      <c r="M653" s="72"/>
      <c r="N653" s="72"/>
      <c r="O653" s="72"/>
      <c r="P653" s="72"/>
      <c r="Q653" s="72"/>
      <c r="R653" s="72"/>
      <c r="S653" s="72"/>
      <c r="T653" s="72"/>
      <c r="U653" s="72"/>
      <c r="V653" s="72"/>
      <c r="W653" s="72"/>
      <c r="X653" s="72"/>
      <c r="Y653" s="72"/>
      <c r="Z653" s="72"/>
      <c r="AA653" s="72"/>
      <c r="AB653" s="72"/>
      <c r="AC653" s="72"/>
      <c r="AD653" s="72"/>
      <c r="AE653" s="72"/>
      <c r="AF653" s="72"/>
      <c r="AG653" s="72"/>
      <c r="AH653" s="72"/>
      <c r="AI653" s="72"/>
      <c r="AJ653" s="72"/>
      <c r="AK653" s="72"/>
      <c r="AL653" s="72"/>
      <c r="AM653" s="72"/>
      <c r="AN653" s="72"/>
      <c r="AO653" s="72"/>
      <c r="AP653" s="72"/>
      <c r="AQ653" s="72"/>
      <c r="AR653" s="72"/>
      <c r="AS653" s="72"/>
      <c r="AT653" s="72"/>
      <c r="AU653" s="72"/>
      <c r="AV653" s="72"/>
      <c r="AW653" s="72"/>
      <c r="AX653" s="72"/>
      <c r="AY653" s="72"/>
      <c r="AZ653" s="72"/>
      <c r="BA653" s="72"/>
      <c r="BB653" s="72"/>
      <c r="BC653" s="72"/>
      <c r="BD653" s="72"/>
      <c r="BE653" s="72"/>
    </row>
    <row r="654" spans="1:57" ht="20">
      <c r="A654" s="72"/>
      <c r="B654" s="72"/>
      <c r="C654" s="72"/>
      <c r="D654" s="72"/>
      <c r="E654" s="71"/>
      <c r="F654" s="72"/>
      <c r="G654" s="72"/>
      <c r="H654" s="72"/>
      <c r="I654" s="72"/>
      <c r="J654" s="72"/>
      <c r="K654" s="72"/>
      <c r="L654" s="72"/>
      <c r="M654" s="72"/>
      <c r="N654" s="72"/>
      <c r="O654" s="72"/>
      <c r="P654" s="72"/>
      <c r="Q654" s="72"/>
      <c r="R654" s="72"/>
      <c r="S654" s="72"/>
      <c r="T654" s="72"/>
      <c r="U654" s="72"/>
      <c r="V654" s="72"/>
      <c r="W654" s="72"/>
      <c r="X654" s="72"/>
      <c r="Y654" s="72"/>
      <c r="Z654" s="72"/>
      <c r="AA654" s="72"/>
      <c r="AB654" s="72"/>
      <c r="AC654" s="72"/>
      <c r="AD654" s="72"/>
      <c r="AE654" s="72"/>
      <c r="AF654" s="72"/>
      <c r="AG654" s="72"/>
      <c r="AH654" s="72"/>
      <c r="AI654" s="72"/>
      <c r="AJ654" s="72"/>
      <c r="AK654" s="72"/>
      <c r="AL654" s="72"/>
      <c r="AM654" s="72"/>
      <c r="AN654" s="72"/>
      <c r="AO654" s="72"/>
      <c r="AP654" s="72"/>
      <c r="AQ654" s="72"/>
      <c r="AR654" s="72"/>
      <c r="AS654" s="72"/>
      <c r="AT654" s="72"/>
      <c r="AU654" s="72"/>
      <c r="AV654" s="72"/>
      <c r="AW654" s="72"/>
      <c r="AX654" s="72"/>
      <c r="AY654" s="72"/>
      <c r="AZ654" s="72"/>
      <c r="BA654" s="72"/>
      <c r="BB654" s="72"/>
      <c r="BC654" s="72"/>
      <c r="BD654" s="72"/>
      <c r="BE654" s="72"/>
    </row>
    <row r="655" spans="1:57" ht="20">
      <c r="A655" s="72"/>
      <c r="B655" s="72"/>
      <c r="C655" s="72"/>
      <c r="D655" s="72"/>
      <c r="E655" s="71"/>
      <c r="F655" s="72"/>
      <c r="G655" s="72"/>
      <c r="H655" s="72"/>
      <c r="I655" s="72"/>
      <c r="J655" s="72"/>
      <c r="K655" s="72"/>
      <c r="L655" s="72"/>
      <c r="M655" s="72"/>
      <c r="N655" s="72"/>
      <c r="O655" s="72"/>
      <c r="P655" s="72"/>
      <c r="Q655" s="72"/>
      <c r="R655" s="72"/>
      <c r="S655" s="72"/>
      <c r="T655" s="72"/>
      <c r="U655" s="72"/>
      <c r="V655" s="72"/>
      <c r="W655" s="72"/>
      <c r="X655" s="72"/>
      <c r="Y655" s="72"/>
      <c r="Z655" s="72"/>
      <c r="AA655" s="72"/>
      <c r="AB655" s="72"/>
      <c r="AC655" s="72"/>
      <c r="AD655" s="72"/>
      <c r="AE655" s="72"/>
      <c r="AF655" s="72"/>
      <c r="AG655" s="72"/>
      <c r="AH655" s="72"/>
      <c r="AI655" s="72"/>
      <c r="AJ655" s="72"/>
      <c r="AK655" s="72"/>
      <c r="AL655" s="72"/>
      <c r="AM655" s="72"/>
      <c r="AN655" s="72"/>
      <c r="AO655" s="72"/>
      <c r="AP655" s="72"/>
      <c r="AQ655" s="72"/>
      <c r="AR655" s="72"/>
      <c r="AS655" s="72"/>
      <c r="AT655" s="72"/>
      <c r="AU655" s="72"/>
      <c r="AV655" s="72"/>
      <c r="AW655" s="72"/>
      <c r="AX655" s="72"/>
      <c r="AY655" s="72"/>
      <c r="AZ655" s="72"/>
      <c r="BA655" s="72"/>
      <c r="BB655" s="72"/>
      <c r="BC655" s="72"/>
      <c r="BD655" s="72"/>
      <c r="BE655" s="72"/>
    </row>
    <row r="656" spans="1:57" ht="20">
      <c r="A656" s="72"/>
      <c r="B656" s="72"/>
      <c r="C656" s="72"/>
      <c r="D656" s="72"/>
      <c r="E656" s="71"/>
      <c r="F656" s="72"/>
      <c r="G656" s="72"/>
      <c r="H656" s="72"/>
      <c r="I656" s="72"/>
      <c r="J656" s="72"/>
      <c r="K656" s="72"/>
      <c r="L656" s="72"/>
      <c r="M656" s="72"/>
      <c r="N656" s="72"/>
      <c r="O656" s="72"/>
      <c r="P656" s="72"/>
      <c r="Q656" s="72"/>
      <c r="R656" s="72"/>
      <c r="S656" s="72"/>
      <c r="T656" s="72"/>
      <c r="U656" s="72"/>
      <c r="V656" s="72"/>
      <c r="W656" s="72"/>
      <c r="X656" s="72"/>
      <c r="Y656" s="72"/>
      <c r="Z656" s="72"/>
      <c r="AA656" s="72"/>
      <c r="AB656" s="72"/>
      <c r="AC656" s="72"/>
      <c r="AD656" s="72"/>
      <c r="AE656" s="72"/>
      <c r="AF656" s="72"/>
      <c r="AG656" s="72"/>
      <c r="AH656" s="72"/>
      <c r="AI656" s="72"/>
      <c r="AJ656" s="72"/>
      <c r="AK656" s="72"/>
      <c r="AL656" s="72"/>
      <c r="AM656" s="72"/>
      <c r="AN656" s="72"/>
      <c r="AO656" s="72"/>
      <c r="AP656" s="72"/>
      <c r="AQ656" s="72"/>
      <c r="AR656" s="72"/>
      <c r="AS656" s="72"/>
      <c r="AT656" s="72"/>
      <c r="AU656" s="72"/>
      <c r="AV656" s="72"/>
      <c r="AW656" s="72"/>
      <c r="AX656" s="72"/>
      <c r="AY656" s="72"/>
      <c r="AZ656" s="72"/>
      <c r="BA656" s="72"/>
      <c r="BB656" s="72"/>
      <c r="BC656" s="72"/>
      <c r="BD656" s="72"/>
      <c r="BE656" s="72"/>
    </row>
    <row r="657" spans="1:57" ht="20">
      <c r="A657" s="72"/>
      <c r="B657" s="72"/>
      <c r="C657" s="72"/>
      <c r="D657" s="72"/>
      <c r="E657" s="71"/>
      <c r="F657" s="72"/>
      <c r="G657" s="72"/>
      <c r="H657" s="72"/>
      <c r="I657" s="72"/>
      <c r="J657" s="72"/>
      <c r="K657" s="72"/>
      <c r="L657" s="72"/>
      <c r="M657" s="72"/>
      <c r="N657" s="72"/>
      <c r="O657" s="72"/>
      <c r="P657" s="72"/>
      <c r="Q657" s="72"/>
      <c r="R657" s="72"/>
      <c r="S657" s="72"/>
      <c r="T657" s="72"/>
      <c r="U657" s="72"/>
      <c r="V657" s="72"/>
      <c r="W657" s="72"/>
      <c r="X657" s="72"/>
      <c r="Y657" s="72"/>
      <c r="Z657" s="72"/>
      <c r="AA657" s="72"/>
      <c r="AB657" s="72"/>
      <c r="AC657" s="72"/>
      <c r="AD657" s="72"/>
      <c r="AE657" s="72"/>
      <c r="AF657" s="72"/>
      <c r="AG657" s="72"/>
      <c r="AH657" s="72"/>
      <c r="AI657" s="72"/>
      <c r="AJ657" s="72"/>
      <c r="AK657" s="72"/>
      <c r="AL657" s="72"/>
      <c r="AM657" s="72"/>
      <c r="AN657" s="72"/>
      <c r="AO657" s="72"/>
      <c r="AP657" s="72"/>
      <c r="AQ657" s="72"/>
      <c r="AR657" s="72"/>
      <c r="AS657" s="72"/>
      <c r="AT657" s="72"/>
      <c r="AU657" s="72"/>
      <c r="AV657" s="72"/>
      <c r="AW657" s="72"/>
      <c r="AX657" s="72"/>
      <c r="AY657" s="72"/>
      <c r="AZ657" s="72"/>
      <c r="BA657" s="72"/>
      <c r="BB657" s="72"/>
      <c r="BC657" s="72"/>
      <c r="BD657" s="72"/>
      <c r="BE657" s="72"/>
    </row>
    <row r="658" spans="1:57" ht="20">
      <c r="A658" s="72"/>
      <c r="B658" s="72"/>
      <c r="C658" s="72"/>
      <c r="D658" s="72"/>
      <c r="E658" s="71"/>
      <c r="F658" s="72"/>
      <c r="G658" s="72"/>
      <c r="H658" s="72"/>
      <c r="I658" s="72"/>
      <c r="J658" s="72"/>
      <c r="K658" s="72"/>
      <c r="L658" s="72"/>
      <c r="M658" s="72"/>
      <c r="N658" s="72"/>
      <c r="O658" s="72"/>
      <c r="P658" s="72"/>
      <c r="Q658" s="72"/>
      <c r="R658" s="72"/>
      <c r="S658" s="72"/>
      <c r="T658" s="72"/>
      <c r="U658" s="72"/>
      <c r="V658" s="72"/>
      <c r="W658" s="72"/>
      <c r="X658" s="72"/>
      <c r="Y658" s="72"/>
      <c r="Z658" s="72"/>
      <c r="AA658" s="72"/>
      <c r="AB658" s="72"/>
      <c r="AC658" s="72"/>
      <c r="AD658" s="72"/>
      <c r="AE658" s="72"/>
      <c r="AF658" s="72"/>
      <c r="AG658" s="72"/>
      <c r="AH658" s="72"/>
      <c r="AI658" s="72"/>
      <c r="AJ658" s="72"/>
      <c r="AK658" s="72"/>
      <c r="AL658" s="72"/>
      <c r="AM658" s="72"/>
      <c r="AN658" s="72"/>
      <c r="AO658" s="72"/>
      <c r="AP658" s="72"/>
      <c r="AQ658" s="72"/>
      <c r="AR658" s="72"/>
      <c r="AS658" s="72"/>
      <c r="AT658" s="72"/>
      <c r="AU658" s="72"/>
      <c r="AV658" s="72"/>
      <c r="AW658" s="72"/>
      <c r="AX658" s="72"/>
      <c r="AY658" s="72"/>
      <c r="AZ658" s="72"/>
      <c r="BA658" s="72"/>
      <c r="BB658" s="72"/>
      <c r="BC658" s="72"/>
      <c r="BD658" s="72"/>
      <c r="BE658" s="72"/>
    </row>
    <row r="659" spans="1:57" ht="20">
      <c r="A659" s="72"/>
      <c r="B659" s="72"/>
      <c r="C659" s="72"/>
      <c r="D659" s="72"/>
      <c r="E659" s="71"/>
      <c r="F659" s="72"/>
      <c r="G659" s="72"/>
      <c r="H659" s="72"/>
      <c r="I659" s="72"/>
      <c r="J659" s="72"/>
      <c r="K659" s="72"/>
      <c r="L659" s="72"/>
      <c r="M659" s="72"/>
      <c r="N659" s="72"/>
      <c r="O659" s="72"/>
      <c r="P659" s="72"/>
      <c r="Q659" s="72"/>
      <c r="R659" s="72"/>
      <c r="S659" s="72"/>
      <c r="T659" s="72"/>
      <c r="U659" s="72"/>
      <c r="V659" s="72"/>
      <c r="W659" s="72"/>
      <c r="X659" s="72"/>
      <c r="Y659" s="72"/>
      <c r="Z659" s="72"/>
      <c r="AA659" s="72"/>
      <c r="AB659" s="72"/>
      <c r="AC659" s="72"/>
      <c r="AD659" s="72"/>
      <c r="AE659" s="72"/>
      <c r="AF659" s="72"/>
      <c r="AG659" s="72"/>
      <c r="AH659" s="72"/>
      <c r="AI659" s="72"/>
      <c r="AJ659" s="72"/>
      <c r="AK659" s="72"/>
      <c r="AL659" s="72"/>
      <c r="AM659" s="72"/>
      <c r="AN659" s="72"/>
      <c r="AO659" s="72"/>
      <c r="AP659" s="72"/>
      <c r="AQ659" s="72"/>
      <c r="AR659" s="72"/>
      <c r="AS659" s="72"/>
      <c r="AT659" s="72"/>
      <c r="AU659" s="72"/>
      <c r="AV659" s="72"/>
      <c r="AW659" s="72"/>
      <c r="AX659" s="72"/>
      <c r="AY659" s="72"/>
      <c r="AZ659" s="72"/>
      <c r="BA659" s="72"/>
      <c r="BB659" s="72"/>
      <c r="BC659" s="72"/>
      <c r="BD659" s="72"/>
      <c r="BE659" s="72"/>
    </row>
    <row r="660" spans="1:57" ht="20">
      <c r="A660" s="72"/>
      <c r="B660" s="72"/>
      <c r="C660" s="72"/>
      <c r="D660" s="72"/>
      <c r="E660" s="71"/>
      <c r="F660" s="72"/>
      <c r="G660" s="72"/>
      <c r="H660" s="72"/>
      <c r="I660" s="72"/>
      <c r="J660" s="72"/>
      <c r="K660" s="72"/>
      <c r="L660" s="72"/>
      <c r="M660" s="72"/>
      <c r="N660" s="72"/>
      <c r="O660" s="72"/>
      <c r="P660" s="72"/>
      <c r="Q660" s="72"/>
      <c r="R660" s="72"/>
      <c r="S660" s="72"/>
      <c r="T660" s="72"/>
      <c r="U660" s="72"/>
      <c r="V660" s="72"/>
      <c r="W660" s="72"/>
      <c r="X660" s="72"/>
      <c r="Y660" s="72"/>
      <c r="Z660" s="72"/>
      <c r="AA660" s="72"/>
      <c r="AB660" s="72"/>
      <c r="AC660" s="72"/>
      <c r="AD660" s="72"/>
      <c r="AE660" s="72"/>
      <c r="AF660" s="72"/>
      <c r="AG660" s="72"/>
      <c r="AH660" s="72"/>
      <c r="AI660" s="72"/>
      <c r="AJ660" s="72"/>
      <c r="AK660" s="72"/>
      <c r="AL660" s="72"/>
      <c r="AM660" s="72"/>
      <c r="AN660" s="72"/>
      <c r="AO660" s="72"/>
      <c r="AP660" s="72"/>
      <c r="AQ660" s="72"/>
      <c r="AR660" s="72"/>
      <c r="AS660" s="72"/>
      <c r="AT660" s="72"/>
      <c r="AU660" s="72"/>
      <c r="AV660" s="72"/>
      <c r="AW660" s="72"/>
      <c r="AX660" s="72"/>
      <c r="AY660" s="72"/>
      <c r="AZ660" s="72"/>
      <c r="BA660" s="72"/>
      <c r="BB660" s="72"/>
      <c r="BC660" s="72"/>
      <c r="BD660" s="72"/>
      <c r="BE660" s="72"/>
    </row>
    <row r="661" spans="1:57" ht="20">
      <c r="A661" s="72"/>
      <c r="B661" s="72"/>
      <c r="C661" s="72"/>
      <c r="D661" s="72"/>
      <c r="E661" s="71"/>
      <c r="F661" s="72"/>
      <c r="G661" s="72"/>
      <c r="H661" s="72"/>
      <c r="I661" s="72"/>
      <c r="J661" s="72"/>
      <c r="K661" s="72"/>
      <c r="L661" s="72"/>
      <c r="M661" s="72"/>
      <c r="N661" s="72"/>
      <c r="O661" s="72"/>
      <c r="P661" s="72"/>
      <c r="Q661" s="72"/>
      <c r="R661" s="72"/>
      <c r="S661" s="72"/>
      <c r="T661" s="72"/>
      <c r="U661" s="72"/>
      <c r="V661" s="72"/>
      <c r="W661" s="72"/>
      <c r="X661" s="72"/>
      <c r="Y661" s="72"/>
      <c r="Z661" s="72"/>
      <c r="AA661" s="72"/>
      <c r="AB661" s="72"/>
      <c r="AC661" s="72"/>
      <c r="AD661" s="72"/>
      <c r="AE661" s="72"/>
      <c r="AF661" s="72"/>
      <c r="AG661" s="72"/>
      <c r="AH661" s="72"/>
      <c r="AI661" s="72"/>
      <c r="AJ661" s="72"/>
      <c r="AK661" s="72"/>
      <c r="AL661" s="72"/>
      <c r="AM661" s="72"/>
      <c r="AN661" s="72"/>
      <c r="AO661" s="72"/>
      <c r="AP661" s="72"/>
      <c r="AQ661" s="72"/>
      <c r="AR661" s="72"/>
      <c r="AS661" s="72"/>
      <c r="AT661" s="72"/>
      <c r="AU661" s="72"/>
      <c r="AV661" s="72"/>
      <c r="AW661" s="72"/>
      <c r="AX661" s="72"/>
      <c r="AY661" s="72"/>
      <c r="AZ661" s="72"/>
      <c r="BA661" s="72"/>
      <c r="BB661" s="72"/>
      <c r="BC661" s="72"/>
      <c r="BD661" s="72"/>
      <c r="BE661" s="72"/>
    </row>
    <row r="662" spans="1:57" ht="20">
      <c r="A662" s="72"/>
      <c r="B662" s="72"/>
      <c r="C662" s="72"/>
      <c r="D662" s="72"/>
      <c r="E662" s="71"/>
      <c r="F662" s="72"/>
      <c r="G662" s="72"/>
      <c r="H662" s="72"/>
      <c r="I662" s="72"/>
      <c r="J662" s="72"/>
      <c r="K662" s="72"/>
      <c r="L662" s="72"/>
      <c r="M662" s="72"/>
      <c r="N662" s="72"/>
      <c r="O662" s="72"/>
      <c r="P662" s="72"/>
      <c r="Q662" s="72"/>
      <c r="R662" s="72"/>
      <c r="S662" s="72"/>
      <c r="T662" s="72"/>
      <c r="U662" s="72"/>
      <c r="V662" s="72"/>
      <c r="W662" s="72"/>
      <c r="X662" s="72"/>
      <c r="Y662" s="72"/>
      <c r="Z662" s="72"/>
      <c r="AA662" s="72"/>
      <c r="AB662" s="72"/>
      <c r="AC662" s="72"/>
      <c r="AD662" s="72"/>
      <c r="AE662" s="72"/>
      <c r="AF662" s="72"/>
      <c r="AG662" s="72"/>
      <c r="AH662" s="72"/>
      <c r="AI662" s="72"/>
      <c r="AJ662" s="72"/>
      <c r="AK662" s="72"/>
      <c r="AL662" s="72"/>
      <c r="AM662" s="72"/>
      <c r="AN662" s="72"/>
      <c r="AO662" s="72"/>
      <c r="AP662" s="72"/>
      <c r="AQ662" s="72"/>
      <c r="AR662" s="72"/>
      <c r="AS662" s="72"/>
      <c r="AT662" s="72"/>
      <c r="AU662" s="72"/>
      <c r="AV662" s="72"/>
      <c r="AW662" s="72"/>
      <c r="AX662" s="72"/>
      <c r="AY662" s="72"/>
      <c r="AZ662" s="72"/>
      <c r="BA662" s="72"/>
      <c r="BB662" s="72"/>
      <c r="BC662" s="72"/>
      <c r="BD662" s="72"/>
      <c r="BE662" s="72"/>
    </row>
    <row r="663" spans="1:57" ht="20">
      <c r="A663" s="72"/>
      <c r="B663" s="72"/>
      <c r="C663" s="72"/>
      <c r="D663" s="72"/>
      <c r="E663" s="71"/>
      <c r="F663" s="72"/>
      <c r="G663" s="72"/>
      <c r="H663" s="72"/>
      <c r="I663" s="72"/>
      <c r="J663" s="72"/>
      <c r="K663" s="72"/>
      <c r="L663" s="72"/>
      <c r="M663" s="72"/>
      <c r="N663" s="72"/>
      <c r="O663" s="72"/>
      <c r="P663" s="72"/>
      <c r="Q663" s="72"/>
      <c r="R663" s="72"/>
      <c r="S663" s="72"/>
      <c r="T663" s="72"/>
      <c r="U663" s="72"/>
      <c r="V663" s="72"/>
      <c r="W663" s="72"/>
      <c r="X663" s="72"/>
      <c r="Y663" s="72"/>
      <c r="Z663" s="72"/>
      <c r="AA663" s="72"/>
      <c r="AB663" s="72"/>
      <c r="AC663" s="72"/>
      <c r="AD663" s="72"/>
      <c r="AE663" s="72"/>
      <c r="AF663" s="72"/>
      <c r="AG663" s="72"/>
      <c r="AH663" s="72"/>
      <c r="AI663" s="72"/>
      <c r="AJ663" s="72"/>
      <c r="AK663" s="72"/>
      <c r="AL663" s="72"/>
      <c r="AM663" s="72"/>
      <c r="AN663" s="72"/>
      <c r="AO663" s="72"/>
      <c r="AP663" s="72"/>
      <c r="AQ663" s="72"/>
      <c r="AR663" s="72"/>
      <c r="AS663" s="72"/>
      <c r="AT663" s="72"/>
      <c r="AU663" s="72"/>
      <c r="AV663" s="72"/>
      <c r="AW663" s="72"/>
      <c r="AX663" s="72"/>
      <c r="AY663" s="72"/>
      <c r="AZ663" s="72"/>
      <c r="BA663" s="72"/>
      <c r="BB663" s="72"/>
      <c r="BC663" s="72"/>
      <c r="BD663" s="72"/>
      <c r="BE663" s="72"/>
    </row>
    <row r="664" spans="1:57" ht="20">
      <c r="A664" s="72"/>
      <c r="B664" s="72"/>
      <c r="C664" s="72"/>
      <c r="D664" s="72"/>
      <c r="E664" s="71"/>
      <c r="F664" s="72"/>
      <c r="G664" s="72"/>
      <c r="H664" s="72"/>
      <c r="I664" s="72"/>
      <c r="J664" s="72"/>
      <c r="K664" s="72"/>
      <c r="L664" s="72"/>
      <c r="M664" s="72"/>
      <c r="N664" s="72"/>
      <c r="O664" s="72"/>
      <c r="P664" s="72"/>
      <c r="Q664" s="72"/>
      <c r="R664" s="72"/>
      <c r="S664" s="72"/>
      <c r="T664" s="72"/>
      <c r="U664" s="72"/>
      <c r="V664" s="72"/>
      <c r="W664" s="72"/>
      <c r="X664" s="72"/>
      <c r="Y664" s="72"/>
      <c r="Z664" s="72"/>
      <c r="AA664" s="72"/>
      <c r="AB664" s="72"/>
      <c r="AC664" s="72"/>
      <c r="AD664" s="72"/>
      <c r="AE664" s="72"/>
      <c r="AF664" s="72"/>
      <c r="AG664" s="72"/>
      <c r="AH664" s="72"/>
      <c r="AI664" s="72"/>
      <c r="AJ664" s="72"/>
      <c r="AK664" s="72"/>
      <c r="AL664" s="72"/>
      <c r="AM664" s="72"/>
      <c r="AN664" s="72"/>
      <c r="AO664" s="72"/>
      <c r="AP664" s="72"/>
      <c r="AQ664" s="72"/>
      <c r="AR664" s="72"/>
      <c r="AS664" s="72"/>
      <c r="AT664" s="72"/>
      <c r="AU664" s="72"/>
      <c r="AV664" s="72"/>
      <c r="AW664" s="72"/>
      <c r="AX664" s="72"/>
      <c r="AY664" s="72"/>
      <c r="AZ664" s="72"/>
      <c r="BA664" s="72"/>
      <c r="BB664" s="72"/>
      <c r="BC664" s="72"/>
      <c r="BD664" s="72"/>
      <c r="BE664" s="72"/>
    </row>
    <row r="665" spans="1:57" ht="20">
      <c r="A665" s="72"/>
      <c r="B665" s="72"/>
      <c r="C665" s="72"/>
      <c r="D665" s="72"/>
      <c r="E665" s="71"/>
      <c r="F665" s="72"/>
      <c r="G665" s="72"/>
      <c r="H665" s="72"/>
      <c r="I665" s="72"/>
      <c r="J665" s="72"/>
      <c r="K665" s="72"/>
      <c r="L665" s="72"/>
      <c r="M665" s="72"/>
      <c r="N665" s="72"/>
      <c r="O665" s="72"/>
      <c r="P665" s="72"/>
      <c r="Q665" s="72"/>
      <c r="R665" s="72"/>
      <c r="S665" s="72"/>
      <c r="T665" s="72"/>
      <c r="U665" s="72"/>
      <c r="V665" s="72"/>
      <c r="W665" s="72"/>
      <c r="X665" s="72"/>
      <c r="Y665" s="72"/>
      <c r="Z665" s="72"/>
      <c r="AA665" s="72"/>
      <c r="AB665" s="72"/>
      <c r="AC665" s="72"/>
      <c r="AD665" s="72"/>
      <c r="AE665" s="72"/>
      <c r="AF665" s="72"/>
      <c r="AG665" s="72"/>
      <c r="AH665" s="72"/>
      <c r="AI665" s="72"/>
      <c r="AJ665" s="72"/>
      <c r="AK665" s="72"/>
      <c r="AL665" s="72"/>
      <c r="AM665" s="72"/>
      <c r="AN665" s="72"/>
      <c r="AO665" s="72"/>
      <c r="AP665" s="72"/>
      <c r="AQ665" s="72"/>
      <c r="AR665" s="72"/>
      <c r="AS665" s="72"/>
      <c r="AT665" s="72"/>
      <c r="AU665" s="72"/>
      <c r="AV665" s="72"/>
      <c r="AW665" s="72"/>
      <c r="AX665" s="72"/>
      <c r="AY665" s="72"/>
      <c r="AZ665" s="72"/>
      <c r="BA665" s="72"/>
      <c r="BB665" s="72"/>
      <c r="BC665" s="72"/>
      <c r="BD665" s="72"/>
      <c r="BE665" s="72"/>
    </row>
    <row r="666" spans="1:57" ht="20">
      <c r="A666" s="72"/>
      <c r="B666" s="72"/>
      <c r="C666" s="72"/>
      <c r="D666" s="72"/>
      <c r="E666" s="71"/>
      <c r="F666" s="72"/>
      <c r="G666" s="72"/>
      <c r="H666" s="72"/>
      <c r="I666" s="72"/>
      <c r="J666" s="72"/>
      <c r="K666" s="72"/>
      <c r="L666" s="72"/>
      <c r="M666" s="72"/>
      <c r="N666" s="72"/>
      <c r="O666" s="72"/>
      <c r="P666" s="72"/>
      <c r="Q666" s="72"/>
      <c r="R666" s="72"/>
      <c r="S666" s="72"/>
      <c r="T666" s="72"/>
      <c r="U666" s="72"/>
      <c r="V666" s="72"/>
      <c r="W666" s="72"/>
      <c r="X666" s="72"/>
      <c r="Y666" s="72"/>
      <c r="Z666" s="72"/>
      <c r="AA666" s="72"/>
      <c r="AB666" s="72"/>
      <c r="AC666" s="72"/>
      <c r="AD666" s="72"/>
      <c r="AE666" s="72"/>
      <c r="AF666" s="72"/>
      <c r="AG666" s="72"/>
      <c r="AH666" s="72"/>
      <c r="AI666" s="72"/>
      <c r="AJ666" s="72"/>
      <c r="AK666" s="72"/>
      <c r="AL666" s="72"/>
      <c r="AM666" s="72"/>
      <c r="AN666" s="72"/>
      <c r="AO666" s="72"/>
      <c r="AP666" s="72"/>
      <c r="AQ666" s="72"/>
      <c r="AR666" s="72"/>
      <c r="AS666" s="72"/>
      <c r="AT666" s="72"/>
      <c r="AU666" s="72"/>
      <c r="AV666" s="72"/>
      <c r="AW666" s="72"/>
      <c r="AX666" s="72"/>
      <c r="AY666" s="72"/>
      <c r="AZ666" s="72"/>
      <c r="BA666" s="72"/>
      <c r="BB666" s="72"/>
      <c r="BC666" s="72"/>
      <c r="BD666" s="72"/>
      <c r="BE666" s="72"/>
    </row>
    <row r="667" spans="1:57" ht="20">
      <c r="A667" s="72"/>
      <c r="B667" s="72"/>
      <c r="C667" s="72"/>
      <c r="D667" s="72"/>
      <c r="E667" s="71"/>
      <c r="F667" s="72"/>
      <c r="G667" s="72"/>
      <c r="H667" s="72"/>
      <c r="I667" s="72"/>
      <c r="J667" s="72"/>
      <c r="K667" s="72"/>
      <c r="L667" s="72"/>
      <c r="M667" s="72"/>
      <c r="N667" s="72"/>
      <c r="O667" s="72"/>
      <c r="P667" s="72"/>
      <c r="Q667" s="72"/>
      <c r="R667" s="72"/>
      <c r="S667" s="72"/>
      <c r="T667" s="72"/>
      <c r="U667" s="72"/>
      <c r="V667" s="72"/>
      <c r="W667" s="72"/>
      <c r="X667" s="72"/>
      <c r="Y667" s="72"/>
      <c r="Z667" s="72"/>
      <c r="AA667" s="72"/>
      <c r="AB667" s="72"/>
      <c r="AC667" s="72"/>
      <c r="AD667" s="72"/>
      <c r="AE667" s="72"/>
      <c r="AF667" s="72"/>
      <c r="AG667" s="72"/>
      <c r="AH667" s="72"/>
      <c r="AI667" s="72"/>
      <c r="AJ667" s="72"/>
      <c r="AK667" s="72"/>
      <c r="AL667" s="72"/>
      <c r="AM667" s="72"/>
      <c r="AN667" s="72"/>
      <c r="AO667" s="72"/>
      <c r="AP667" s="72"/>
      <c r="AQ667" s="72"/>
      <c r="AR667" s="72"/>
      <c r="AS667" s="72"/>
      <c r="AT667" s="72"/>
      <c r="AU667" s="72"/>
      <c r="AV667" s="72"/>
      <c r="AW667" s="72"/>
      <c r="AX667" s="72"/>
      <c r="AY667" s="72"/>
      <c r="AZ667" s="72"/>
      <c r="BA667" s="72"/>
      <c r="BB667" s="72"/>
      <c r="BC667" s="72"/>
      <c r="BD667" s="72"/>
      <c r="BE667" s="72"/>
    </row>
    <row r="668" spans="1:57" ht="20">
      <c r="A668" s="72"/>
      <c r="B668" s="72"/>
      <c r="C668" s="72"/>
      <c r="D668" s="72"/>
      <c r="E668" s="71"/>
      <c r="F668" s="72"/>
      <c r="G668" s="72"/>
      <c r="H668" s="72"/>
      <c r="I668" s="72"/>
      <c r="J668" s="72"/>
      <c r="K668" s="72"/>
      <c r="L668" s="72"/>
      <c r="M668" s="72"/>
      <c r="N668" s="72"/>
      <c r="O668" s="72"/>
      <c r="P668" s="72"/>
      <c r="Q668" s="72"/>
      <c r="R668" s="72"/>
      <c r="S668" s="72"/>
      <c r="T668" s="72"/>
      <c r="U668" s="72"/>
      <c r="V668" s="72"/>
      <c r="W668" s="72"/>
      <c r="X668" s="72"/>
      <c r="Y668" s="72"/>
      <c r="Z668" s="72"/>
      <c r="AA668" s="72"/>
      <c r="AB668" s="72"/>
      <c r="AC668" s="72"/>
      <c r="AD668" s="72"/>
      <c r="AE668" s="72"/>
      <c r="AF668" s="72"/>
      <c r="AG668" s="72"/>
      <c r="AH668" s="72"/>
      <c r="AI668" s="72"/>
      <c r="AJ668" s="72"/>
      <c r="AK668" s="72"/>
      <c r="AL668" s="72"/>
      <c r="AM668" s="72"/>
      <c r="AN668" s="72"/>
      <c r="AO668" s="72"/>
      <c r="AP668" s="72"/>
      <c r="AQ668" s="72"/>
      <c r="AR668" s="72"/>
      <c r="AS668" s="72"/>
      <c r="AT668" s="72"/>
      <c r="AU668" s="72"/>
      <c r="AV668" s="72"/>
      <c r="AW668" s="72"/>
      <c r="AX668" s="72"/>
      <c r="AY668" s="72"/>
      <c r="AZ668" s="72"/>
      <c r="BA668" s="72"/>
      <c r="BB668" s="72"/>
      <c r="BC668" s="72"/>
      <c r="BD668" s="72"/>
      <c r="BE668" s="72"/>
    </row>
    <row r="669" spans="1:57" ht="20">
      <c r="A669" s="72"/>
      <c r="B669" s="72"/>
      <c r="C669" s="72"/>
      <c r="D669" s="72"/>
      <c r="E669" s="71"/>
      <c r="F669" s="72"/>
      <c r="G669" s="72"/>
      <c r="H669" s="72"/>
      <c r="I669" s="72"/>
      <c r="J669" s="72"/>
      <c r="K669" s="72"/>
      <c r="L669" s="72"/>
      <c r="M669" s="72"/>
      <c r="N669" s="72"/>
      <c r="O669" s="72"/>
      <c r="P669" s="72"/>
      <c r="Q669" s="72"/>
      <c r="R669" s="72"/>
      <c r="S669" s="72"/>
      <c r="T669" s="72"/>
      <c r="U669" s="72"/>
      <c r="V669" s="72"/>
      <c r="W669" s="72"/>
      <c r="X669" s="72"/>
      <c r="Y669" s="72"/>
      <c r="Z669" s="72"/>
      <c r="AA669" s="72"/>
      <c r="AB669" s="72"/>
      <c r="AC669" s="72"/>
      <c r="AD669" s="72"/>
      <c r="AE669" s="72"/>
      <c r="AF669" s="72"/>
      <c r="AG669" s="72"/>
      <c r="AH669" s="72"/>
      <c r="AI669" s="72"/>
      <c r="AJ669" s="72"/>
      <c r="AK669" s="72"/>
      <c r="AL669" s="72"/>
      <c r="AM669" s="72"/>
      <c r="AN669" s="72"/>
      <c r="AO669" s="72"/>
      <c r="AP669" s="72"/>
      <c r="AQ669" s="72"/>
      <c r="AR669" s="72"/>
      <c r="AS669" s="72"/>
      <c r="AT669" s="72"/>
      <c r="AU669" s="72"/>
      <c r="AV669" s="72"/>
      <c r="AW669" s="72"/>
      <c r="AX669" s="72"/>
      <c r="AY669" s="72"/>
      <c r="AZ669" s="72"/>
      <c r="BA669" s="72"/>
      <c r="BB669" s="72"/>
      <c r="BC669" s="72"/>
      <c r="BD669" s="72"/>
      <c r="BE669" s="72"/>
    </row>
    <row r="670" spans="1:57" ht="20">
      <c r="A670" s="72"/>
      <c r="B670" s="72"/>
      <c r="C670" s="72"/>
      <c r="D670" s="72"/>
      <c r="E670" s="71"/>
      <c r="F670" s="72"/>
      <c r="G670" s="72"/>
      <c r="H670" s="72"/>
      <c r="I670" s="72"/>
      <c r="J670" s="72"/>
      <c r="K670" s="72"/>
      <c r="L670" s="72"/>
      <c r="M670" s="72"/>
      <c r="N670" s="72"/>
      <c r="O670" s="72"/>
      <c r="P670" s="72"/>
      <c r="Q670" s="72"/>
      <c r="R670" s="72"/>
      <c r="S670" s="72"/>
      <c r="T670" s="72"/>
      <c r="U670" s="72"/>
      <c r="V670" s="72"/>
      <c r="W670" s="72"/>
      <c r="X670" s="72"/>
      <c r="Y670" s="72"/>
      <c r="Z670" s="72"/>
      <c r="AA670" s="72"/>
      <c r="AB670" s="72"/>
      <c r="AC670" s="72"/>
      <c r="AD670" s="72"/>
      <c r="AE670" s="72"/>
      <c r="AF670" s="72"/>
      <c r="AG670" s="72"/>
      <c r="AH670" s="72"/>
      <c r="AI670" s="72"/>
      <c r="AJ670" s="72"/>
      <c r="AK670" s="72"/>
      <c r="AL670" s="72"/>
      <c r="AM670" s="72"/>
      <c r="AN670" s="72"/>
      <c r="AO670" s="72"/>
      <c r="AP670" s="72"/>
      <c r="AQ670" s="72"/>
      <c r="AR670" s="72"/>
      <c r="AS670" s="72"/>
      <c r="AT670" s="72"/>
      <c r="AU670" s="72"/>
      <c r="AV670" s="72"/>
      <c r="AW670" s="72"/>
      <c r="AX670" s="72"/>
      <c r="AY670" s="72"/>
      <c r="AZ670" s="72"/>
      <c r="BA670" s="72"/>
      <c r="BB670" s="72"/>
      <c r="BC670" s="72"/>
      <c r="BD670" s="72"/>
      <c r="BE670" s="72"/>
    </row>
    <row r="671" spans="1:57" ht="20">
      <c r="A671" s="72"/>
      <c r="B671" s="72"/>
      <c r="C671" s="72"/>
      <c r="D671" s="72"/>
      <c r="E671" s="71"/>
      <c r="F671" s="72"/>
      <c r="G671" s="72"/>
      <c r="H671" s="72"/>
      <c r="I671" s="72"/>
      <c r="J671" s="72"/>
      <c r="K671" s="72"/>
      <c r="L671" s="72"/>
      <c r="M671" s="72"/>
      <c r="N671" s="72"/>
      <c r="O671" s="72"/>
      <c r="P671" s="72"/>
      <c r="Q671" s="72"/>
      <c r="R671" s="72"/>
      <c r="S671" s="72"/>
      <c r="T671" s="72"/>
      <c r="U671" s="72"/>
      <c r="V671" s="72"/>
      <c r="W671" s="72"/>
      <c r="X671" s="72"/>
      <c r="Y671" s="72"/>
      <c r="Z671" s="72"/>
      <c r="AA671" s="72"/>
      <c r="AB671" s="72"/>
      <c r="AC671" s="72"/>
      <c r="AD671" s="72"/>
      <c r="AE671" s="72"/>
      <c r="AF671" s="72"/>
      <c r="AG671" s="72"/>
      <c r="AH671" s="72"/>
      <c r="AI671" s="72"/>
      <c r="AJ671" s="72"/>
      <c r="AK671" s="72"/>
      <c r="AL671" s="72"/>
      <c r="AM671" s="72"/>
      <c r="AN671" s="72"/>
      <c r="AO671" s="72"/>
      <c r="AP671" s="72"/>
      <c r="AQ671" s="72"/>
      <c r="AR671" s="72"/>
      <c r="AS671" s="72"/>
      <c r="AT671" s="72"/>
      <c r="AU671" s="72"/>
      <c r="AV671" s="72"/>
      <c r="AW671" s="72"/>
      <c r="AX671" s="72"/>
      <c r="AY671" s="72"/>
      <c r="AZ671" s="72"/>
      <c r="BA671" s="72"/>
      <c r="BB671" s="72"/>
      <c r="BC671" s="72"/>
      <c r="BD671" s="72"/>
      <c r="BE671" s="72"/>
    </row>
    <row r="672" spans="1:57" ht="20">
      <c r="A672" s="72"/>
      <c r="B672" s="72"/>
      <c r="C672" s="72"/>
      <c r="D672" s="72"/>
      <c r="E672" s="71"/>
      <c r="F672" s="72"/>
      <c r="G672" s="72"/>
      <c r="H672" s="72"/>
      <c r="I672" s="72"/>
      <c r="J672" s="72"/>
      <c r="K672" s="72"/>
      <c r="L672" s="72"/>
      <c r="M672" s="72"/>
      <c r="N672" s="72"/>
      <c r="O672" s="72"/>
      <c r="P672" s="72"/>
      <c r="Q672" s="72"/>
      <c r="R672" s="72"/>
      <c r="S672" s="72"/>
      <c r="T672" s="72"/>
      <c r="U672" s="72"/>
      <c r="V672" s="72"/>
      <c r="W672" s="72"/>
      <c r="X672" s="72"/>
      <c r="Y672" s="72"/>
      <c r="Z672" s="72"/>
      <c r="AA672" s="72"/>
      <c r="AB672" s="72"/>
      <c r="AC672" s="72"/>
      <c r="AD672" s="72"/>
      <c r="AE672" s="72"/>
      <c r="AF672" s="72"/>
      <c r="AG672" s="72"/>
      <c r="AH672" s="72"/>
      <c r="AI672" s="72"/>
      <c r="AJ672" s="72"/>
      <c r="AK672" s="72"/>
      <c r="AL672" s="72"/>
      <c r="AM672" s="72"/>
      <c r="AN672" s="72"/>
      <c r="AO672" s="72"/>
      <c r="AP672" s="72"/>
      <c r="AQ672" s="72"/>
      <c r="AR672" s="72"/>
      <c r="AS672" s="72"/>
      <c r="AT672" s="72"/>
      <c r="AU672" s="72"/>
      <c r="AV672" s="72"/>
      <c r="AW672" s="72"/>
      <c r="AX672" s="72"/>
      <c r="AY672" s="72"/>
      <c r="AZ672" s="72"/>
      <c r="BA672" s="72"/>
      <c r="BB672" s="72"/>
      <c r="BC672" s="72"/>
      <c r="BD672" s="72"/>
      <c r="BE672" s="72"/>
    </row>
    <row r="673" spans="1:57" ht="20">
      <c r="A673" s="72"/>
      <c r="B673" s="72"/>
      <c r="C673" s="72"/>
      <c r="D673" s="72"/>
      <c r="E673" s="71"/>
      <c r="F673" s="72"/>
      <c r="G673" s="72"/>
      <c r="H673" s="72"/>
      <c r="I673" s="72"/>
      <c r="J673" s="72"/>
      <c r="K673" s="72"/>
      <c r="L673" s="72"/>
      <c r="M673" s="72"/>
      <c r="N673" s="72"/>
      <c r="O673" s="72"/>
      <c r="P673" s="72"/>
      <c r="Q673" s="72"/>
      <c r="R673" s="72"/>
      <c r="S673" s="72"/>
      <c r="T673" s="72"/>
      <c r="U673" s="72"/>
      <c r="V673" s="72"/>
      <c r="W673" s="72"/>
      <c r="X673" s="72"/>
      <c r="Y673" s="72"/>
      <c r="Z673" s="72"/>
      <c r="AA673" s="72"/>
      <c r="AB673" s="72"/>
      <c r="AC673" s="72"/>
      <c r="AD673" s="72"/>
      <c r="AE673" s="72"/>
      <c r="AF673" s="72"/>
      <c r="AG673" s="72"/>
      <c r="AH673" s="72"/>
      <c r="AI673" s="72"/>
      <c r="AJ673" s="72"/>
      <c r="AK673" s="72"/>
      <c r="AL673" s="72"/>
      <c r="AM673" s="72"/>
      <c r="AN673" s="72"/>
      <c r="AO673" s="72"/>
      <c r="AP673" s="72"/>
      <c r="AQ673" s="72"/>
      <c r="AR673" s="72"/>
      <c r="AS673" s="72"/>
      <c r="AT673" s="72"/>
      <c r="AU673" s="72"/>
      <c r="AV673" s="72"/>
      <c r="AW673" s="72"/>
      <c r="AX673" s="72"/>
      <c r="AY673" s="72"/>
      <c r="AZ673" s="72"/>
      <c r="BA673" s="72"/>
      <c r="BB673" s="72"/>
      <c r="BC673" s="72"/>
      <c r="BD673" s="72"/>
      <c r="BE673" s="72"/>
    </row>
    <row r="674" spans="1:57" ht="20">
      <c r="A674" s="72"/>
      <c r="B674" s="72"/>
      <c r="C674" s="72"/>
      <c r="D674" s="72"/>
      <c r="E674" s="71"/>
      <c r="F674" s="72"/>
      <c r="G674" s="72"/>
      <c r="H674" s="72"/>
      <c r="I674" s="72"/>
      <c r="J674" s="72"/>
      <c r="K674" s="72"/>
      <c r="L674" s="72"/>
      <c r="M674" s="72"/>
      <c r="N674" s="72"/>
      <c r="O674" s="72"/>
      <c r="P674" s="72"/>
      <c r="Q674" s="72"/>
      <c r="R674" s="72"/>
      <c r="S674" s="72"/>
      <c r="T674" s="72"/>
      <c r="U674" s="72"/>
      <c r="V674" s="72"/>
      <c r="W674" s="72"/>
      <c r="X674" s="72"/>
      <c r="Y674" s="72"/>
      <c r="Z674" s="72"/>
      <c r="AA674" s="72"/>
      <c r="AB674" s="72"/>
      <c r="AC674" s="72"/>
      <c r="AD674" s="72"/>
      <c r="AE674" s="72"/>
      <c r="AF674" s="72"/>
      <c r="AG674" s="72"/>
      <c r="AH674" s="72"/>
      <c r="AI674" s="72"/>
      <c r="AJ674" s="72"/>
      <c r="AK674" s="72"/>
      <c r="AL674" s="72"/>
      <c r="AM674" s="72"/>
      <c r="AN674" s="72"/>
      <c r="AO674" s="72"/>
      <c r="AP674" s="72"/>
      <c r="AQ674" s="72"/>
      <c r="AR674" s="72"/>
      <c r="AS674" s="72"/>
      <c r="AT674" s="72"/>
      <c r="AU674" s="72"/>
      <c r="AV674" s="72"/>
      <c r="AW674" s="72"/>
      <c r="AX674" s="72"/>
      <c r="AY674" s="72"/>
      <c r="AZ674" s="72"/>
      <c r="BA674" s="72"/>
      <c r="BB674" s="72"/>
      <c r="BC674" s="72"/>
      <c r="BD674" s="72"/>
      <c r="BE674" s="72"/>
    </row>
    <row r="675" spans="1:57" ht="20">
      <c r="A675" s="72"/>
      <c r="B675" s="72"/>
      <c r="C675" s="72"/>
      <c r="D675" s="72"/>
      <c r="E675" s="71"/>
      <c r="F675" s="72"/>
      <c r="G675" s="72"/>
      <c r="H675" s="72"/>
      <c r="I675" s="72"/>
      <c r="J675" s="72"/>
      <c r="K675" s="72"/>
      <c r="L675" s="72"/>
      <c r="M675" s="72"/>
      <c r="N675" s="72"/>
      <c r="O675" s="72"/>
      <c r="P675" s="72"/>
      <c r="Q675" s="72"/>
      <c r="R675" s="72"/>
      <c r="S675" s="72"/>
      <c r="T675" s="72"/>
      <c r="U675" s="72"/>
      <c r="V675" s="72"/>
      <c r="W675" s="72"/>
      <c r="X675" s="72"/>
      <c r="Y675" s="72"/>
      <c r="Z675" s="72"/>
      <c r="AA675" s="72"/>
      <c r="AB675" s="72"/>
      <c r="AC675" s="72"/>
      <c r="AD675" s="72"/>
      <c r="AE675" s="72"/>
      <c r="AF675" s="72"/>
      <c r="AG675" s="72"/>
      <c r="AH675" s="72"/>
      <c r="AI675" s="72"/>
      <c r="AJ675" s="72"/>
      <c r="AK675" s="72"/>
      <c r="AL675" s="72"/>
      <c r="AM675" s="72"/>
      <c r="AN675" s="72"/>
      <c r="AO675" s="72"/>
      <c r="AP675" s="72"/>
      <c r="AQ675" s="72"/>
      <c r="AR675" s="72"/>
      <c r="AS675" s="72"/>
      <c r="AT675" s="72"/>
      <c r="AU675" s="72"/>
      <c r="AV675" s="72"/>
      <c r="AW675" s="72"/>
      <c r="AX675" s="72"/>
      <c r="AY675" s="72"/>
      <c r="AZ675" s="72"/>
      <c r="BA675" s="72"/>
      <c r="BB675" s="72"/>
      <c r="BC675" s="72"/>
      <c r="BD675" s="72"/>
      <c r="BE675" s="72"/>
    </row>
    <row r="676" spans="1:57" ht="20">
      <c r="A676" s="72"/>
      <c r="B676" s="72"/>
      <c r="C676" s="72"/>
      <c r="D676" s="72"/>
      <c r="E676" s="71"/>
      <c r="F676" s="72"/>
      <c r="G676" s="72"/>
      <c r="H676" s="72"/>
      <c r="I676" s="72"/>
      <c r="J676" s="72"/>
      <c r="K676" s="72"/>
      <c r="L676" s="72"/>
      <c r="M676" s="72"/>
      <c r="N676" s="72"/>
      <c r="O676" s="72"/>
      <c r="P676" s="72"/>
      <c r="Q676" s="72"/>
      <c r="R676" s="72"/>
      <c r="S676" s="72"/>
      <c r="T676" s="72"/>
      <c r="U676" s="72"/>
      <c r="V676" s="72"/>
      <c r="W676" s="72"/>
      <c r="X676" s="72"/>
      <c r="Y676" s="72"/>
      <c r="Z676" s="72"/>
      <c r="AA676" s="72"/>
      <c r="AB676" s="72"/>
      <c r="AC676" s="72"/>
      <c r="AD676" s="72"/>
      <c r="AE676" s="72"/>
      <c r="AF676" s="72"/>
      <c r="AG676" s="72"/>
      <c r="AH676" s="72"/>
      <c r="AI676" s="72"/>
      <c r="AJ676" s="72"/>
      <c r="AK676" s="72"/>
      <c r="AL676" s="72"/>
      <c r="AM676" s="72"/>
      <c r="AN676" s="72"/>
      <c r="AO676" s="72"/>
      <c r="AP676" s="72"/>
      <c r="AQ676" s="72"/>
      <c r="AR676" s="72"/>
      <c r="AS676" s="72"/>
      <c r="AT676" s="72"/>
      <c r="AU676" s="72"/>
      <c r="AV676" s="72"/>
      <c r="AW676" s="72"/>
      <c r="AX676" s="72"/>
      <c r="AY676" s="72"/>
      <c r="AZ676" s="72"/>
      <c r="BA676" s="72"/>
      <c r="BB676" s="72"/>
      <c r="BC676" s="72"/>
      <c r="BD676" s="72"/>
      <c r="BE676" s="72"/>
    </row>
    <row r="677" spans="1:57" ht="20">
      <c r="A677" s="72"/>
      <c r="B677" s="72"/>
      <c r="C677" s="72"/>
      <c r="D677" s="72"/>
      <c r="E677" s="71"/>
      <c r="F677" s="72"/>
      <c r="G677" s="72"/>
      <c r="H677" s="72"/>
      <c r="I677" s="72"/>
      <c r="J677" s="72"/>
      <c r="K677" s="72"/>
      <c r="L677" s="72"/>
      <c r="M677" s="72"/>
      <c r="N677" s="72"/>
      <c r="O677" s="72"/>
      <c r="P677" s="72"/>
      <c r="Q677" s="72"/>
      <c r="R677" s="72"/>
      <c r="S677" s="72"/>
      <c r="T677" s="72"/>
      <c r="U677" s="72"/>
      <c r="V677" s="72"/>
      <c r="W677" s="72"/>
      <c r="X677" s="72"/>
      <c r="Y677" s="72"/>
      <c r="Z677" s="72"/>
      <c r="AA677" s="72"/>
      <c r="AB677" s="72"/>
      <c r="AC677" s="72"/>
      <c r="AD677" s="72"/>
      <c r="AE677" s="72"/>
      <c r="AF677" s="72"/>
      <c r="AG677" s="72"/>
      <c r="AH677" s="72"/>
      <c r="AI677" s="72"/>
      <c r="AJ677" s="72"/>
      <c r="AK677" s="72"/>
      <c r="AL677" s="72"/>
      <c r="AM677" s="72"/>
      <c r="AN677" s="72"/>
      <c r="AO677" s="72"/>
      <c r="AP677" s="72"/>
      <c r="AQ677" s="72"/>
      <c r="AR677" s="72"/>
      <c r="AS677" s="72"/>
      <c r="AT677" s="72"/>
      <c r="AU677" s="72"/>
      <c r="AV677" s="72"/>
      <c r="AW677" s="72"/>
      <c r="AX677" s="72"/>
      <c r="AY677" s="72"/>
      <c r="AZ677" s="72"/>
      <c r="BA677" s="72"/>
      <c r="BB677" s="72"/>
      <c r="BC677" s="72"/>
      <c r="BD677" s="72"/>
      <c r="BE677" s="72"/>
    </row>
    <row r="678" spans="1:57" ht="20">
      <c r="A678" s="72"/>
      <c r="B678" s="72"/>
      <c r="C678" s="72"/>
      <c r="D678" s="72"/>
      <c r="E678" s="71"/>
      <c r="F678" s="72"/>
      <c r="G678" s="72"/>
      <c r="H678" s="72"/>
      <c r="I678" s="72"/>
      <c r="J678" s="72"/>
      <c r="K678" s="72"/>
      <c r="L678" s="72"/>
      <c r="M678" s="72"/>
      <c r="N678" s="72"/>
      <c r="O678" s="72"/>
      <c r="P678" s="72"/>
      <c r="Q678" s="72"/>
      <c r="R678" s="72"/>
      <c r="S678" s="72"/>
      <c r="T678" s="72"/>
      <c r="U678" s="72"/>
      <c r="V678" s="72"/>
      <c r="W678" s="72"/>
      <c r="X678" s="72"/>
      <c r="Y678" s="72"/>
      <c r="Z678" s="72"/>
      <c r="AA678" s="72"/>
      <c r="AB678" s="72"/>
      <c r="AC678" s="72"/>
      <c r="AD678" s="72"/>
      <c r="AE678" s="72"/>
      <c r="AF678" s="72"/>
      <c r="AG678" s="72"/>
      <c r="AH678" s="72"/>
      <c r="AI678" s="72"/>
      <c r="AJ678" s="72"/>
      <c r="AK678" s="72"/>
      <c r="AL678" s="72"/>
      <c r="AM678" s="72"/>
      <c r="AN678" s="72"/>
      <c r="AO678" s="72"/>
      <c r="AP678" s="72"/>
      <c r="AQ678" s="72"/>
      <c r="AR678" s="72"/>
      <c r="AS678" s="72"/>
      <c r="AT678" s="72"/>
      <c r="AU678" s="72"/>
      <c r="AV678" s="72"/>
      <c r="AW678" s="72"/>
      <c r="AX678" s="72"/>
      <c r="AY678" s="72"/>
      <c r="AZ678" s="72"/>
      <c r="BA678" s="72"/>
      <c r="BB678" s="72"/>
      <c r="BC678" s="72"/>
      <c r="BD678" s="72"/>
      <c r="BE678" s="72"/>
    </row>
    <row r="679" spans="1:57" ht="20">
      <c r="A679" s="72"/>
      <c r="B679" s="72"/>
      <c r="C679" s="72"/>
      <c r="D679" s="72"/>
      <c r="E679" s="71"/>
      <c r="F679" s="72"/>
      <c r="G679" s="72"/>
      <c r="H679" s="72"/>
      <c r="I679" s="72"/>
      <c r="J679" s="72"/>
      <c r="K679" s="72"/>
      <c r="L679" s="72"/>
      <c r="M679" s="72"/>
      <c r="N679" s="72"/>
      <c r="O679" s="72"/>
      <c r="P679" s="72"/>
      <c r="Q679" s="72"/>
      <c r="R679" s="72"/>
      <c r="S679" s="72"/>
      <c r="T679" s="72"/>
      <c r="U679" s="72"/>
      <c r="V679" s="72"/>
      <c r="W679" s="72"/>
      <c r="X679" s="72"/>
      <c r="Y679" s="72"/>
      <c r="Z679" s="72"/>
      <c r="AA679" s="72"/>
      <c r="AB679" s="72"/>
      <c r="AC679" s="72"/>
      <c r="AD679" s="72"/>
      <c r="AE679" s="72"/>
      <c r="AF679" s="72"/>
      <c r="AG679" s="72"/>
      <c r="AH679" s="72"/>
      <c r="AI679" s="72"/>
      <c r="AJ679" s="72"/>
      <c r="AK679" s="72"/>
      <c r="AL679" s="72"/>
      <c r="AM679" s="72"/>
      <c r="AN679" s="72"/>
      <c r="AO679" s="72"/>
      <c r="AP679" s="72"/>
      <c r="AQ679" s="72"/>
      <c r="AR679" s="72"/>
      <c r="AS679" s="72"/>
      <c r="AT679" s="72"/>
      <c r="AU679" s="72"/>
      <c r="AV679" s="72"/>
      <c r="AW679" s="72"/>
      <c r="AX679" s="72"/>
      <c r="AY679" s="72"/>
      <c r="AZ679" s="72"/>
      <c r="BA679" s="72"/>
      <c r="BB679" s="72"/>
      <c r="BC679" s="72"/>
      <c r="BD679" s="72"/>
      <c r="BE679" s="72"/>
    </row>
    <row r="680" spans="1:57" ht="20">
      <c r="A680" s="72"/>
      <c r="B680" s="72"/>
      <c r="C680" s="72"/>
      <c r="D680" s="72"/>
      <c r="E680" s="71"/>
      <c r="F680" s="72"/>
      <c r="G680" s="72"/>
      <c r="H680" s="72"/>
      <c r="I680" s="72"/>
      <c r="J680" s="72"/>
      <c r="K680" s="72"/>
      <c r="L680" s="72"/>
      <c r="M680" s="72"/>
      <c r="N680" s="72"/>
      <c r="O680" s="72"/>
      <c r="P680" s="72"/>
      <c r="Q680" s="72"/>
      <c r="R680" s="72"/>
      <c r="S680" s="72"/>
      <c r="T680" s="72"/>
      <c r="U680" s="72"/>
      <c r="V680" s="72"/>
      <c r="W680" s="72"/>
      <c r="X680" s="72"/>
      <c r="Y680" s="72"/>
      <c r="Z680" s="72"/>
      <c r="AA680" s="72"/>
      <c r="AB680" s="72"/>
      <c r="AC680" s="72"/>
      <c r="AD680" s="72"/>
      <c r="AE680" s="72"/>
      <c r="AF680" s="72"/>
      <c r="AG680" s="72"/>
      <c r="AH680" s="72"/>
      <c r="AI680" s="72"/>
      <c r="AJ680" s="72"/>
      <c r="AK680" s="72"/>
      <c r="AL680" s="72"/>
      <c r="AM680" s="72"/>
      <c r="AN680" s="72"/>
      <c r="AO680" s="72"/>
      <c r="AP680" s="72"/>
      <c r="AQ680" s="72"/>
      <c r="AR680" s="72"/>
      <c r="AS680" s="72"/>
      <c r="AT680" s="72"/>
      <c r="AU680" s="72"/>
      <c r="AV680" s="72"/>
      <c r="AW680" s="72"/>
      <c r="AX680" s="72"/>
      <c r="AY680" s="72"/>
      <c r="AZ680" s="72"/>
      <c r="BA680" s="72"/>
      <c r="BB680" s="72"/>
      <c r="BC680" s="72"/>
      <c r="BD680" s="72"/>
      <c r="BE680" s="72"/>
    </row>
    <row r="681" spans="1:57" ht="20">
      <c r="A681" s="72"/>
      <c r="B681" s="72"/>
      <c r="C681" s="72"/>
      <c r="D681" s="72"/>
      <c r="E681" s="71"/>
      <c r="F681" s="72"/>
      <c r="G681" s="72"/>
      <c r="H681" s="72"/>
      <c r="I681" s="72"/>
      <c r="J681" s="72"/>
      <c r="K681" s="72"/>
      <c r="L681" s="72"/>
      <c r="M681" s="72"/>
      <c r="N681" s="72"/>
      <c r="O681" s="72"/>
      <c r="P681" s="72"/>
      <c r="Q681" s="72"/>
      <c r="R681" s="72"/>
      <c r="S681" s="72"/>
      <c r="T681" s="72"/>
      <c r="U681" s="72"/>
      <c r="V681" s="72"/>
      <c r="W681" s="72"/>
      <c r="X681" s="72"/>
      <c r="Y681" s="72"/>
      <c r="Z681" s="72"/>
      <c r="AA681" s="72"/>
      <c r="AB681" s="72"/>
      <c r="AC681" s="72"/>
      <c r="AD681" s="72"/>
      <c r="AE681" s="72"/>
      <c r="AF681" s="72"/>
      <c r="AG681" s="72"/>
      <c r="AH681" s="72"/>
      <c r="AI681" s="72"/>
      <c r="AJ681" s="72"/>
      <c r="AK681" s="72"/>
      <c r="AL681" s="72"/>
      <c r="AM681" s="72"/>
      <c r="AN681" s="72"/>
      <c r="AO681" s="72"/>
      <c r="AP681" s="72"/>
      <c r="AQ681" s="72"/>
      <c r="AR681" s="72"/>
      <c r="AS681" s="72"/>
      <c r="AT681" s="72"/>
      <c r="AU681" s="72"/>
      <c r="AV681" s="72"/>
      <c r="AW681" s="72"/>
      <c r="AX681" s="72"/>
      <c r="AY681" s="72"/>
      <c r="AZ681" s="72"/>
      <c r="BA681" s="72"/>
      <c r="BB681" s="72"/>
      <c r="BC681" s="72"/>
      <c r="BD681" s="72"/>
      <c r="BE681" s="72"/>
    </row>
    <row r="682" spans="1:57" ht="20">
      <c r="A682" s="72"/>
      <c r="B682" s="72"/>
      <c r="C682" s="72"/>
      <c r="D682" s="72"/>
      <c r="E682" s="71"/>
      <c r="F682" s="72"/>
      <c r="G682" s="72"/>
      <c r="H682" s="72"/>
      <c r="I682" s="72"/>
      <c r="J682" s="72"/>
      <c r="K682" s="72"/>
      <c r="L682" s="72"/>
      <c r="M682" s="72"/>
      <c r="N682" s="72"/>
      <c r="O682" s="72"/>
      <c r="P682" s="72"/>
      <c r="Q682" s="72"/>
      <c r="R682" s="72"/>
      <c r="S682" s="72"/>
      <c r="T682" s="72"/>
      <c r="U682" s="72"/>
      <c r="V682" s="72"/>
      <c r="W682" s="72"/>
      <c r="X682" s="72"/>
      <c r="Y682" s="72"/>
      <c r="Z682" s="72"/>
      <c r="AA682" s="72"/>
      <c r="AB682" s="72"/>
      <c r="AC682" s="72"/>
      <c r="AD682" s="72"/>
      <c r="AE682" s="72"/>
      <c r="AF682" s="72"/>
      <c r="AG682" s="72"/>
      <c r="AH682" s="72"/>
      <c r="AI682" s="72"/>
      <c r="AJ682" s="72"/>
      <c r="AK682" s="72"/>
      <c r="AL682" s="72"/>
      <c r="AM682" s="72"/>
      <c r="AN682" s="72"/>
      <c r="AO682" s="72"/>
      <c r="AP682" s="72"/>
      <c r="AQ682" s="72"/>
      <c r="AR682" s="72"/>
      <c r="AS682" s="72"/>
      <c r="AT682" s="72"/>
      <c r="AU682" s="72"/>
      <c r="AV682" s="72"/>
      <c r="AW682" s="72"/>
      <c r="AX682" s="72"/>
      <c r="AY682" s="72"/>
      <c r="AZ682" s="72"/>
      <c r="BA682" s="72"/>
      <c r="BB682" s="72"/>
      <c r="BC682" s="72"/>
      <c r="BD682" s="72"/>
      <c r="BE682" s="72"/>
    </row>
    <row r="683" spans="1:57" ht="20">
      <c r="A683" s="72"/>
      <c r="B683" s="72"/>
      <c r="C683" s="72"/>
      <c r="D683" s="72"/>
      <c r="E683" s="71"/>
      <c r="F683" s="72"/>
      <c r="G683" s="72"/>
      <c r="H683" s="72"/>
      <c r="I683" s="72"/>
      <c r="J683" s="72"/>
      <c r="K683" s="72"/>
      <c r="L683" s="72"/>
      <c r="M683" s="72"/>
      <c r="N683" s="72"/>
      <c r="O683" s="72"/>
      <c r="P683" s="72"/>
      <c r="Q683" s="72"/>
      <c r="R683" s="72"/>
      <c r="S683" s="72"/>
      <c r="T683" s="72"/>
      <c r="U683" s="72"/>
      <c r="V683" s="72"/>
      <c r="W683" s="72"/>
      <c r="X683" s="72"/>
      <c r="Y683" s="72"/>
      <c r="Z683" s="72"/>
      <c r="AA683" s="72"/>
      <c r="AB683" s="72"/>
      <c r="AC683" s="72"/>
      <c r="AD683" s="72"/>
      <c r="AE683" s="72"/>
      <c r="AF683" s="72"/>
      <c r="AG683" s="72"/>
      <c r="AH683" s="72"/>
      <c r="AI683" s="72"/>
      <c r="AJ683" s="72"/>
      <c r="AK683" s="72"/>
      <c r="AL683" s="72"/>
      <c r="AM683" s="72"/>
      <c r="AN683" s="72"/>
      <c r="AO683" s="72"/>
      <c r="AP683" s="72"/>
      <c r="AQ683" s="72"/>
      <c r="AR683" s="72"/>
      <c r="AS683" s="72"/>
      <c r="AT683" s="72"/>
      <c r="AU683" s="72"/>
      <c r="AV683" s="72"/>
      <c r="AW683" s="72"/>
      <c r="AX683" s="72"/>
      <c r="AY683" s="72"/>
      <c r="AZ683" s="72"/>
      <c r="BA683" s="72"/>
      <c r="BB683" s="72"/>
      <c r="BC683" s="72"/>
      <c r="BD683" s="72"/>
      <c r="BE683" s="72"/>
    </row>
    <row r="684" spans="1:57" ht="20">
      <c r="A684" s="72"/>
      <c r="B684" s="72"/>
      <c r="C684" s="72"/>
      <c r="D684" s="72"/>
      <c r="E684" s="71"/>
      <c r="F684" s="72"/>
      <c r="G684" s="72"/>
      <c r="H684" s="72"/>
      <c r="I684" s="72"/>
      <c r="J684" s="72"/>
      <c r="K684" s="72"/>
      <c r="L684" s="72"/>
      <c r="M684" s="72"/>
      <c r="N684" s="72"/>
      <c r="O684" s="72"/>
      <c r="P684" s="72"/>
      <c r="Q684" s="72"/>
      <c r="R684" s="72"/>
      <c r="S684" s="72"/>
      <c r="T684" s="72"/>
      <c r="U684" s="72"/>
      <c r="V684" s="72"/>
      <c r="W684" s="72"/>
      <c r="X684" s="72"/>
      <c r="Y684" s="72"/>
      <c r="Z684" s="72"/>
      <c r="AA684" s="72"/>
      <c r="AB684" s="72"/>
      <c r="AC684" s="72"/>
      <c r="AD684" s="72"/>
      <c r="AE684" s="72"/>
      <c r="AF684" s="72"/>
      <c r="AG684" s="72"/>
      <c r="AH684" s="72"/>
      <c r="AI684" s="72"/>
      <c r="AJ684" s="72"/>
      <c r="AK684" s="72"/>
      <c r="AL684" s="72"/>
      <c r="AM684" s="72"/>
      <c r="AN684" s="72"/>
      <c r="AO684" s="72"/>
      <c r="AP684" s="72"/>
      <c r="AQ684" s="72"/>
      <c r="AR684" s="72"/>
      <c r="AS684" s="72"/>
      <c r="AT684" s="72"/>
      <c r="AU684" s="72"/>
      <c r="AV684" s="72"/>
      <c r="AW684" s="72"/>
      <c r="AX684" s="72"/>
      <c r="AY684" s="72"/>
      <c r="AZ684" s="72"/>
      <c r="BA684" s="72"/>
      <c r="BB684" s="72"/>
      <c r="BC684" s="72"/>
      <c r="BD684" s="72"/>
      <c r="BE684" s="72"/>
    </row>
    <row r="685" spans="1:57" ht="20">
      <c r="A685" s="72"/>
      <c r="B685" s="72"/>
      <c r="C685" s="72"/>
      <c r="D685" s="72"/>
      <c r="E685" s="71"/>
      <c r="F685" s="72"/>
      <c r="G685" s="72"/>
      <c r="H685" s="72"/>
      <c r="I685" s="72"/>
      <c r="J685" s="72"/>
      <c r="K685" s="72"/>
      <c r="L685" s="72"/>
      <c r="M685" s="72"/>
      <c r="N685" s="72"/>
      <c r="O685" s="72"/>
      <c r="P685" s="72"/>
      <c r="Q685" s="72"/>
      <c r="R685" s="72"/>
      <c r="S685" s="72"/>
      <c r="T685" s="72"/>
      <c r="U685" s="72"/>
      <c r="V685" s="72"/>
      <c r="W685" s="72"/>
      <c r="X685" s="72"/>
      <c r="Y685" s="72"/>
      <c r="Z685" s="72"/>
      <c r="AA685" s="72"/>
      <c r="AB685" s="72"/>
      <c r="AC685" s="72"/>
      <c r="AD685" s="72"/>
      <c r="AE685" s="72"/>
      <c r="AF685" s="72"/>
      <c r="AG685" s="72"/>
      <c r="AH685" s="72"/>
      <c r="AI685" s="72"/>
      <c r="AJ685" s="72"/>
      <c r="AK685" s="72"/>
      <c r="AL685" s="72"/>
      <c r="AM685" s="72"/>
      <c r="AN685" s="72"/>
      <c r="AO685" s="72"/>
      <c r="AP685" s="72"/>
      <c r="AQ685" s="72"/>
      <c r="AR685" s="72"/>
      <c r="AS685" s="72"/>
      <c r="AT685" s="72"/>
      <c r="AU685" s="72"/>
      <c r="AV685" s="72"/>
      <c r="AW685" s="72"/>
      <c r="AX685" s="72"/>
      <c r="AY685" s="72"/>
      <c r="AZ685" s="72"/>
      <c r="BA685" s="72"/>
      <c r="BB685" s="72"/>
      <c r="BC685" s="72"/>
      <c r="BD685" s="72"/>
      <c r="BE685" s="72"/>
    </row>
    <row r="686" spans="1:57" ht="20">
      <c r="A686" s="72"/>
      <c r="B686" s="72"/>
      <c r="C686" s="72"/>
      <c r="D686" s="72"/>
      <c r="E686" s="71"/>
      <c r="F686" s="72"/>
      <c r="G686" s="72"/>
      <c r="H686" s="72"/>
      <c r="I686" s="72"/>
      <c r="J686" s="72"/>
      <c r="K686" s="72"/>
      <c r="L686" s="72"/>
      <c r="M686" s="72"/>
      <c r="N686" s="72"/>
      <c r="O686" s="72"/>
      <c r="P686" s="72"/>
      <c r="Q686" s="72"/>
      <c r="R686" s="72"/>
      <c r="S686" s="72"/>
      <c r="T686" s="72"/>
      <c r="U686" s="72"/>
      <c r="V686" s="72"/>
      <c r="W686" s="72"/>
      <c r="X686" s="72"/>
      <c r="Y686" s="72"/>
      <c r="Z686" s="72"/>
      <c r="AA686" s="72"/>
      <c r="AB686" s="72"/>
      <c r="AC686" s="72"/>
      <c r="AD686" s="72"/>
      <c r="AE686" s="72"/>
      <c r="AF686" s="72"/>
      <c r="AG686" s="72"/>
      <c r="AH686" s="72"/>
      <c r="AI686" s="72"/>
      <c r="AJ686" s="72"/>
      <c r="AK686" s="72"/>
      <c r="AL686" s="72"/>
      <c r="AM686" s="72"/>
      <c r="AN686" s="72"/>
      <c r="AO686" s="72"/>
      <c r="AP686" s="72"/>
      <c r="AQ686" s="72"/>
      <c r="AR686" s="72"/>
      <c r="AS686" s="72"/>
      <c r="AT686" s="72"/>
      <c r="AU686" s="72"/>
      <c r="AV686" s="72"/>
      <c r="AW686" s="72"/>
      <c r="AX686" s="72"/>
      <c r="AY686" s="72"/>
      <c r="AZ686" s="72"/>
      <c r="BA686" s="72"/>
      <c r="BB686" s="72"/>
      <c r="BC686" s="72"/>
      <c r="BD686" s="72"/>
      <c r="BE686" s="72"/>
    </row>
    <row r="687" spans="1:57" ht="20">
      <c r="A687" s="72"/>
      <c r="B687" s="72"/>
      <c r="C687" s="72"/>
      <c r="D687" s="72"/>
      <c r="E687" s="71"/>
      <c r="F687" s="72"/>
      <c r="G687" s="72"/>
      <c r="H687" s="72"/>
      <c r="I687" s="72"/>
      <c r="J687" s="72"/>
      <c r="K687" s="72"/>
      <c r="L687" s="72"/>
      <c r="M687" s="72"/>
      <c r="N687" s="72"/>
      <c r="O687" s="72"/>
      <c r="P687" s="72"/>
      <c r="Q687" s="72"/>
      <c r="R687" s="72"/>
      <c r="S687" s="72"/>
      <c r="T687" s="72"/>
      <c r="U687" s="72"/>
      <c r="V687" s="72"/>
      <c r="W687" s="72"/>
      <c r="X687" s="72"/>
      <c r="Y687" s="72"/>
      <c r="Z687" s="72"/>
      <c r="AA687" s="72"/>
      <c r="AB687" s="72"/>
      <c r="AC687" s="72"/>
      <c r="AD687" s="72"/>
      <c r="AE687" s="72"/>
      <c r="AF687" s="72"/>
      <c r="AG687" s="72"/>
      <c r="AH687" s="72"/>
      <c r="AI687" s="72"/>
      <c r="AJ687" s="72"/>
      <c r="AK687" s="72"/>
      <c r="AL687" s="72"/>
      <c r="AM687" s="72"/>
      <c r="AN687" s="72"/>
      <c r="AO687" s="72"/>
      <c r="AP687" s="72"/>
      <c r="AQ687" s="72"/>
      <c r="AR687" s="72"/>
      <c r="AS687" s="72"/>
      <c r="AT687" s="72"/>
      <c r="AU687" s="72"/>
      <c r="AV687" s="72"/>
      <c r="AW687" s="72"/>
      <c r="AX687" s="72"/>
      <c r="AY687" s="72"/>
      <c r="AZ687" s="72"/>
      <c r="BA687" s="72"/>
      <c r="BB687" s="72"/>
      <c r="BC687" s="72"/>
      <c r="BD687" s="72"/>
      <c r="BE687" s="72"/>
    </row>
    <row r="688" spans="1:57" ht="20">
      <c r="A688" s="72"/>
      <c r="B688" s="72"/>
      <c r="C688" s="72"/>
      <c r="D688" s="72"/>
      <c r="E688" s="71"/>
      <c r="F688" s="72"/>
      <c r="G688" s="72"/>
      <c r="H688" s="72"/>
      <c r="I688" s="72"/>
      <c r="J688" s="72"/>
      <c r="K688" s="72"/>
      <c r="L688" s="72"/>
      <c r="M688" s="72"/>
      <c r="N688" s="72"/>
      <c r="O688" s="72"/>
      <c r="P688" s="72"/>
      <c r="Q688" s="72"/>
      <c r="R688" s="72"/>
      <c r="S688" s="72"/>
      <c r="T688" s="72"/>
      <c r="U688" s="72"/>
      <c r="V688" s="72"/>
      <c r="W688" s="72"/>
      <c r="X688" s="72"/>
      <c r="Y688" s="72"/>
      <c r="Z688" s="72"/>
      <c r="AA688" s="72"/>
      <c r="AB688" s="72"/>
      <c r="AC688" s="72"/>
      <c r="AD688" s="72"/>
      <c r="AE688" s="72"/>
      <c r="AF688" s="72"/>
      <c r="AG688" s="72"/>
      <c r="AH688" s="72"/>
      <c r="AI688" s="72"/>
      <c r="AJ688" s="72"/>
      <c r="AK688" s="72"/>
      <c r="AL688" s="72"/>
      <c r="AM688" s="72"/>
      <c r="AN688" s="72"/>
      <c r="AO688" s="72"/>
      <c r="AP688" s="72"/>
      <c r="AQ688" s="72"/>
      <c r="AR688" s="72"/>
      <c r="AS688" s="72"/>
      <c r="AT688" s="72"/>
      <c r="AU688" s="72"/>
      <c r="AV688" s="72"/>
      <c r="AW688" s="72"/>
      <c r="AX688" s="72"/>
      <c r="AY688" s="72"/>
      <c r="AZ688" s="72"/>
      <c r="BA688" s="72"/>
      <c r="BB688" s="72"/>
      <c r="BC688" s="72"/>
      <c r="BD688" s="72"/>
      <c r="BE688" s="72"/>
    </row>
    <row r="689" spans="1:57" ht="20">
      <c r="A689" s="72"/>
      <c r="B689" s="72"/>
      <c r="C689" s="72"/>
      <c r="D689" s="72"/>
      <c r="E689" s="71"/>
      <c r="F689" s="72"/>
      <c r="G689" s="72"/>
      <c r="H689" s="72"/>
      <c r="I689" s="72"/>
      <c r="J689" s="72"/>
      <c r="K689" s="72"/>
      <c r="L689" s="72"/>
      <c r="M689" s="72"/>
      <c r="N689" s="72"/>
      <c r="O689" s="72"/>
      <c r="P689" s="72"/>
      <c r="Q689" s="72"/>
      <c r="R689" s="72"/>
      <c r="S689" s="72"/>
      <c r="T689" s="72"/>
      <c r="U689" s="72"/>
      <c r="V689" s="72"/>
      <c r="W689" s="72"/>
      <c r="X689" s="72"/>
      <c r="Y689" s="72"/>
      <c r="Z689" s="72"/>
      <c r="AA689" s="72"/>
      <c r="AB689" s="72"/>
      <c r="AC689" s="72"/>
      <c r="AD689" s="72"/>
      <c r="AE689" s="72"/>
      <c r="AF689" s="72"/>
      <c r="AG689" s="72"/>
      <c r="AH689" s="72"/>
      <c r="AI689" s="72"/>
      <c r="AJ689" s="72"/>
      <c r="AK689" s="72"/>
      <c r="AL689" s="72"/>
      <c r="AM689" s="72"/>
      <c r="AN689" s="72"/>
      <c r="AO689" s="72"/>
      <c r="AP689" s="72"/>
      <c r="AQ689" s="72"/>
      <c r="AR689" s="72"/>
      <c r="AS689" s="72"/>
      <c r="AT689" s="72"/>
      <c r="AU689" s="72"/>
      <c r="AV689" s="72"/>
      <c r="AW689" s="72"/>
      <c r="AX689" s="72"/>
      <c r="AY689" s="72"/>
      <c r="AZ689" s="72"/>
      <c r="BA689" s="72"/>
      <c r="BB689" s="72"/>
      <c r="BC689" s="72"/>
      <c r="BD689" s="72"/>
      <c r="BE689" s="72"/>
    </row>
    <row r="690" spans="1:57" ht="20">
      <c r="A690" s="72"/>
      <c r="B690" s="72"/>
      <c r="C690" s="72"/>
      <c r="D690" s="72"/>
      <c r="E690" s="71"/>
      <c r="F690" s="72"/>
      <c r="G690" s="72"/>
      <c r="H690" s="72"/>
      <c r="I690" s="72"/>
      <c r="J690" s="72"/>
      <c r="K690" s="72"/>
      <c r="L690" s="72"/>
      <c r="M690" s="72"/>
      <c r="N690" s="72"/>
      <c r="O690" s="72"/>
      <c r="P690" s="72"/>
      <c r="Q690" s="72"/>
      <c r="R690" s="72"/>
      <c r="S690" s="72"/>
      <c r="T690" s="72"/>
      <c r="U690" s="72"/>
      <c r="V690" s="72"/>
      <c r="W690" s="72"/>
      <c r="X690" s="72"/>
      <c r="Y690" s="72"/>
      <c r="Z690" s="72"/>
      <c r="AA690" s="72"/>
      <c r="AB690" s="72"/>
      <c r="AC690" s="72"/>
      <c r="AD690" s="72"/>
      <c r="AE690" s="72"/>
      <c r="AF690" s="72"/>
      <c r="AG690" s="72"/>
      <c r="AH690" s="72"/>
      <c r="AI690" s="72"/>
      <c r="AJ690" s="72"/>
      <c r="AK690" s="72"/>
      <c r="AL690" s="72"/>
      <c r="AM690" s="72"/>
      <c r="AN690" s="72"/>
      <c r="AO690" s="72"/>
      <c r="AP690" s="72"/>
      <c r="AQ690" s="72"/>
      <c r="AR690" s="72"/>
      <c r="AS690" s="72"/>
      <c r="AT690" s="72"/>
      <c r="AU690" s="72"/>
      <c r="AV690" s="72"/>
      <c r="AW690" s="72"/>
      <c r="AX690" s="72"/>
      <c r="AY690" s="72"/>
      <c r="AZ690" s="72"/>
      <c r="BA690" s="72"/>
      <c r="BB690" s="72"/>
      <c r="BC690" s="72"/>
      <c r="BD690" s="72"/>
      <c r="BE690" s="72"/>
    </row>
    <row r="691" spans="1:57" ht="20">
      <c r="A691" s="72"/>
      <c r="B691" s="72"/>
      <c r="C691" s="72"/>
      <c r="D691" s="72"/>
      <c r="E691" s="71"/>
      <c r="F691" s="72"/>
      <c r="G691" s="72"/>
      <c r="H691" s="72"/>
      <c r="I691" s="72"/>
      <c r="J691" s="72"/>
      <c r="K691" s="72"/>
      <c r="L691" s="72"/>
      <c r="M691" s="72"/>
      <c r="N691" s="72"/>
      <c r="O691" s="72"/>
      <c r="P691" s="72"/>
      <c r="Q691" s="72"/>
      <c r="R691" s="72"/>
      <c r="S691" s="72"/>
      <c r="T691" s="72"/>
      <c r="U691" s="72"/>
      <c r="V691" s="72"/>
      <c r="W691" s="72"/>
      <c r="X691" s="72"/>
      <c r="Y691" s="72"/>
      <c r="Z691" s="72"/>
      <c r="AA691" s="72"/>
      <c r="AB691" s="72"/>
      <c r="AC691" s="72"/>
      <c r="AD691" s="72"/>
      <c r="AE691" s="72"/>
      <c r="AF691" s="72"/>
      <c r="AG691" s="72"/>
      <c r="AH691" s="72"/>
      <c r="AI691" s="72"/>
      <c r="AJ691" s="72"/>
      <c r="AK691" s="72"/>
      <c r="AL691" s="72"/>
      <c r="AM691" s="72"/>
      <c r="AN691" s="72"/>
      <c r="AO691" s="72"/>
      <c r="AP691" s="72"/>
      <c r="AQ691" s="72"/>
      <c r="AR691" s="72"/>
      <c r="AS691" s="72"/>
      <c r="AT691" s="72"/>
      <c r="AU691" s="72"/>
      <c r="AV691" s="72"/>
      <c r="AW691" s="72"/>
      <c r="AX691" s="72"/>
      <c r="AY691" s="72"/>
      <c r="AZ691" s="72"/>
      <c r="BA691" s="72"/>
      <c r="BB691" s="72"/>
      <c r="BC691" s="72"/>
      <c r="BD691" s="72"/>
      <c r="BE691" s="72"/>
    </row>
    <row r="692" spans="1:57" ht="20">
      <c r="A692" s="72"/>
      <c r="B692" s="72"/>
      <c r="C692" s="72"/>
      <c r="D692" s="72"/>
      <c r="E692" s="71"/>
      <c r="F692" s="72"/>
      <c r="G692" s="72"/>
      <c r="H692" s="72"/>
      <c r="I692" s="72"/>
      <c r="J692" s="72"/>
      <c r="K692" s="72"/>
      <c r="L692" s="72"/>
      <c r="M692" s="72"/>
      <c r="N692" s="72"/>
      <c r="O692" s="72"/>
      <c r="P692" s="72"/>
      <c r="Q692" s="72"/>
      <c r="R692" s="72"/>
      <c r="S692" s="72"/>
      <c r="T692" s="72"/>
      <c r="U692" s="72"/>
      <c r="V692" s="72"/>
      <c r="W692" s="72"/>
      <c r="X692" s="72"/>
      <c r="Y692" s="72"/>
      <c r="Z692" s="72"/>
      <c r="AA692" s="72"/>
      <c r="AB692" s="72"/>
      <c r="AC692" s="72"/>
      <c r="AD692" s="72"/>
      <c r="AE692" s="72"/>
      <c r="AF692" s="72"/>
      <c r="AG692" s="72"/>
      <c r="AH692" s="72"/>
      <c r="AI692" s="72"/>
      <c r="AJ692" s="72"/>
      <c r="AK692" s="72"/>
      <c r="AL692" s="72"/>
      <c r="AM692" s="72"/>
      <c r="AN692" s="72"/>
      <c r="AO692" s="72"/>
      <c r="AP692" s="72"/>
      <c r="AQ692" s="72"/>
      <c r="AR692" s="72"/>
      <c r="AS692" s="72"/>
      <c r="AT692" s="72"/>
      <c r="AU692" s="72"/>
      <c r="AV692" s="72"/>
      <c r="AW692" s="72"/>
      <c r="AX692" s="72"/>
      <c r="AY692" s="72"/>
      <c r="AZ692" s="72"/>
      <c r="BA692" s="72"/>
      <c r="BB692" s="72"/>
      <c r="BC692" s="72"/>
      <c r="BD692" s="72"/>
      <c r="BE692" s="72"/>
    </row>
    <row r="693" spans="1:57" ht="20">
      <c r="A693" s="72"/>
      <c r="B693" s="72"/>
      <c r="C693" s="72"/>
      <c r="D693" s="72"/>
      <c r="E693" s="71"/>
      <c r="F693" s="72"/>
      <c r="G693" s="72"/>
      <c r="H693" s="72"/>
      <c r="I693" s="72"/>
      <c r="J693" s="72"/>
      <c r="K693" s="72"/>
      <c r="L693" s="72"/>
      <c r="M693" s="72"/>
      <c r="N693" s="72"/>
      <c r="O693" s="72"/>
      <c r="P693" s="72"/>
      <c r="Q693" s="72"/>
      <c r="R693" s="72"/>
      <c r="S693" s="72"/>
      <c r="T693" s="72"/>
      <c r="U693" s="72"/>
      <c r="V693" s="72"/>
      <c r="W693" s="72"/>
      <c r="X693" s="72"/>
      <c r="Y693" s="72"/>
      <c r="Z693" s="72"/>
      <c r="AA693" s="72"/>
      <c r="AB693" s="72"/>
      <c r="AC693" s="72"/>
      <c r="AD693" s="72"/>
      <c r="AE693" s="72"/>
      <c r="AF693" s="72"/>
      <c r="AG693" s="72"/>
      <c r="AH693" s="72"/>
      <c r="AI693" s="72"/>
      <c r="AJ693" s="72"/>
      <c r="AK693" s="72"/>
      <c r="AL693" s="72"/>
      <c r="AM693" s="72"/>
      <c r="AN693" s="72"/>
      <c r="AO693" s="72"/>
      <c r="AP693" s="72"/>
      <c r="AQ693" s="72"/>
      <c r="AR693" s="72"/>
      <c r="AS693" s="72"/>
      <c r="AT693" s="72"/>
      <c r="AU693" s="72"/>
      <c r="AV693" s="72"/>
      <c r="AW693" s="72"/>
      <c r="AX693" s="72"/>
      <c r="AY693" s="72"/>
      <c r="AZ693" s="72"/>
      <c r="BA693" s="72"/>
      <c r="BB693" s="72"/>
      <c r="BC693" s="72"/>
      <c r="BD693" s="72"/>
      <c r="BE693" s="72"/>
    </row>
    <row r="694" spans="1:57" ht="20">
      <c r="A694" s="72"/>
      <c r="B694" s="72"/>
      <c r="C694" s="72"/>
      <c r="D694" s="72"/>
      <c r="E694" s="71"/>
      <c r="F694" s="72"/>
      <c r="G694" s="72"/>
      <c r="H694" s="72"/>
      <c r="I694" s="72"/>
      <c r="J694" s="72"/>
      <c r="K694" s="72"/>
      <c r="L694" s="72"/>
      <c r="M694" s="72"/>
      <c r="N694" s="72"/>
      <c r="O694" s="72"/>
      <c r="P694" s="72"/>
      <c r="Q694" s="72"/>
      <c r="R694" s="72"/>
      <c r="S694" s="72"/>
      <c r="T694" s="72"/>
      <c r="U694" s="72"/>
      <c r="V694" s="72"/>
      <c r="W694" s="72"/>
      <c r="X694" s="72"/>
      <c r="Y694" s="72"/>
      <c r="Z694" s="72"/>
      <c r="AA694" s="72"/>
      <c r="AB694" s="72"/>
      <c r="AC694" s="72"/>
      <c r="AD694" s="72"/>
      <c r="AE694" s="72"/>
      <c r="AF694" s="72"/>
      <c r="AG694" s="72"/>
      <c r="AH694" s="72"/>
      <c r="AI694" s="72"/>
      <c r="AJ694" s="72"/>
      <c r="AK694" s="72"/>
      <c r="AL694" s="72"/>
      <c r="AM694" s="72"/>
      <c r="AN694" s="72"/>
      <c r="AO694" s="72"/>
      <c r="AP694" s="72"/>
      <c r="AQ694" s="72"/>
      <c r="AR694" s="72"/>
      <c r="AS694" s="72"/>
      <c r="AT694" s="72"/>
      <c r="AU694" s="72"/>
      <c r="AV694" s="72"/>
      <c r="AW694" s="72"/>
      <c r="AX694" s="72"/>
      <c r="AY694" s="72"/>
      <c r="AZ694" s="72"/>
      <c r="BA694" s="72"/>
      <c r="BB694" s="72"/>
      <c r="BC694" s="72"/>
      <c r="BD694" s="72"/>
      <c r="BE694" s="72"/>
    </row>
    <row r="695" spans="1:57" ht="20">
      <c r="A695" s="72"/>
      <c r="B695" s="72"/>
      <c r="C695" s="72"/>
      <c r="D695" s="72"/>
      <c r="E695" s="71"/>
      <c r="F695" s="72"/>
      <c r="G695" s="72"/>
      <c r="H695" s="72"/>
      <c r="I695" s="72"/>
      <c r="J695" s="72"/>
      <c r="K695" s="72"/>
      <c r="L695" s="72"/>
      <c r="M695" s="72"/>
      <c r="N695" s="72"/>
      <c r="O695" s="72"/>
      <c r="P695" s="72"/>
      <c r="Q695" s="72"/>
      <c r="R695" s="72"/>
      <c r="S695" s="72"/>
      <c r="T695" s="72"/>
      <c r="U695" s="72"/>
      <c r="V695" s="72"/>
      <c r="W695" s="72"/>
      <c r="X695" s="72"/>
      <c r="Y695" s="72"/>
      <c r="Z695" s="72"/>
      <c r="AA695" s="72"/>
      <c r="AB695" s="72"/>
      <c r="AC695" s="72"/>
      <c r="AD695" s="72"/>
      <c r="AE695" s="72"/>
      <c r="AF695" s="72"/>
      <c r="AG695" s="72"/>
      <c r="AH695" s="72"/>
      <c r="AI695" s="72"/>
      <c r="AJ695" s="72"/>
      <c r="AK695" s="72"/>
      <c r="AL695" s="72"/>
      <c r="AM695" s="72"/>
      <c r="AN695" s="72"/>
      <c r="AO695" s="72"/>
      <c r="AP695" s="72"/>
      <c r="AQ695" s="72"/>
      <c r="AR695" s="72"/>
      <c r="AS695" s="72"/>
      <c r="AT695" s="72"/>
      <c r="AU695" s="72"/>
      <c r="AV695" s="72"/>
      <c r="AW695" s="72"/>
      <c r="AX695" s="72"/>
      <c r="AY695" s="72"/>
      <c r="AZ695" s="72"/>
      <c r="BA695" s="72"/>
      <c r="BB695" s="72"/>
      <c r="BC695" s="72"/>
      <c r="BD695" s="72"/>
      <c r="BE695" s="72"/>
    </row>
    <row r="696" spans="1:57" ht="20">
      <c r="A696" s="72"/>
      <c r="B696" s="72"/>
      <c r="C696" s="72"/>
      <c r="D696" s="72"/>
      <c r="E696" s="71"/>
      <c r="F696" s="72"/>
      <c r="G696" s="72"/>
      <c r="H696" s="72"/>
      <c r="I696" s="72"/>
      <c r="J696" s="72"/>
      <c r="K696" s="72"/>
      <c r="L696" s="72"/>
      <c r="M696" s="72"/>
      <c r="N696" s="72"/>
      <c r="O696" s="72"/>
      <c r="P696" s="72"/>
      <c r="Q696" s="72"/>
      <c r="R696" s="72"/>
      <c r="S696" s="72"/>
      <c r="T696" s="72"/>
      <c r="U696" s="72"/>
      <c r="V696" s="72"/>
      <c r="W696" s="72"/>
      <c r="X696" s="72"/>
      <c r="Y696" s="72"/>
      <c r="Z696" s="72"/>
      <c r="AA696" s="72"/>
      <c r="AB696" s="72"/>
      <c r="AC696" s="72"/>
      <c r="AD696" s="72"/>
      <c r="AE696" s="72"/>
      <c r="AF696" s="72"/>
      <c r="AG696" s="72"/>
      <c r="AH696" s="72"/>
      <c r="AI696" s="72"/>
      <c r="AJ696" s="72"/>
      <c r="AK696" s="72"/>
      <c r="AL696" s="72"/>
      <c r="AM696" s="72"/>
      <c r="AN696" s="72"/>
      <c r="AO696" s="72"/>
      <c r="AP696" s="72"/>
      <c r="AQ696" s="72"/>
      <c r="AR696" s="72"/>
      <c r="AS696" s="72"/>
      <c r="AT696" s="72"/>
      <c r="AU696" s="72"/>
      <c r="AV696" s="72"/>
      <c r="AW696" s="72"/>
      <c r="AX696" s="72"/>
      <c r="AY696" s="72"/>
      <c r="AZ696" s="72"/>
      <c r="BA696" s="72"/>
      <c r="BB696" s="72"/>
      <c r="BC696" s="72"/>
      <c r="BD696" s="72"/>
      <c r="BE696" s="72"/>
    </row>
    <row r="697" spans="1:57" ht="20">
      <c r="A697" s="72"/>
      <c r="B697" s="72"/>
      <c r="C697" s="72"/>
      <c r="D697" s="72"/>
      <c r="E697" s="71"/>
      <c r="F697" s="72"/>
      <c r="G697" s="72"/>
      <c r="H697" s="72"/>
      <c r="I697" s="72"/>
      <c r="J697" s="72"/>
      <c r="K697" s="72"/>
      <c r="L697" s="72"/>
      <c r="M697" s="72"/>
      <c r="N697" s="72"/>
      <c r="O697" s="72"/>
      <c r="P697" s="72"/>
      <c r="Q697" s="72"/>
      <c r="R697" s="72"/>
      <c r="S697" s="72"/>
      <c r="T697" s="72"/>
      <c r="U697" s="72"/>
      <c r="V697" s="72"/>
      <c r="W697" s="72"/>
      <c r="X697" s="72"/>
      <c r="Y697" s="72"/>
      <c r="Z697" s="72"/>
      <c r="AA697" s="72"/>
      <c r="AB697" s="72"/>
      <c r="AC697" s="72"/>
      <c r="AD697" s="72"/>
      <c r="AE697" s="72"/>
      <c r="AF697" s="72"/>
      <c r="AG697" s="72"/>
      <c r="AH697" s="72"/>
      <c r="AI697" s="72"/>
      <c r="AJ697" s="72"/>
      <c r="AK697" s="72"/>
      <c r="AL697" s="72"/>
      <c r="AM697" s="72"/>
      <c r="AN697" s="72"/>
      <c r="AO697" s="72"/>
      <c r="AP697" s="72"/>
      <c r="AQ697" s="72"/>
      <c r="AR697" s="72"/>
      <c r="AS697" s="72"/>
      <c r="AT697" s="72"/>
      <c r="AU697" s="72"/>
      <c r="AV697" s="72"/>
      <c r="AW697" s="72"/>
      <c r="AX697" s="72"/>
      <c r="AY697" s="72"/>
      <c r="AZ697" s="72"/>
      <c r="BA697" s="72"/>
      <c r="BB697" s="72"/>
      <c r="BC697" s="72"/>
      <c r="BD697" s="72"/>
      <c r="BE697" s="72"/>
    </row>
    <row r="698" spans="1:57" ht="20">
      <c r="A698" s="72"/>
      <c r="B698" s="72"/>
      <c r="C698" s="72"/>
      <c r="D698" s="72"/>
      <c r="E698" s="71"/>
      <c r="F698" s="72"/>
      <c r="G698" s="72"/>
      <c r="H698" s="72"/>
      <c r="I698" s="72"/>
      <c r="J698" s="72"/>
      <c r="K698" s="72"/>
      <c r="L698" s="72"/>
      <c r="M698" s="72"/>
      <c r="N698" s="72"/>
      <c r="O698" s="72"/>
      <c r="P698" s="72"/>
      <c r="Q698" s="72"/>
      <c r="R698" s="72"/>
      <c r="S698" s="72"/>
      <c r="T698" s="72"/>
      <c r="U698" s="72"/>
      <c r="V698" s="72"/>
      <c r="W698" s="72"/>
      <c r="X698" s="72"/>
      <c r="Y698" s="72"/>
      <c r="Z698" s="72"/>
      <c r="AA698" s="72"/>
      <c r="AB698" s="72"/>
      <c r="AC698" s="72"/>
      <c r="AD698" s="72"/>
      <c r="AE698" s="72"/>
      <c r="AF698" s="72"/>
      <c r="AG698" s="72"/>
      <c r="AH698" s="72"/>
      <c r="AI698" s="72"/>
      <c r="AJ698" s="72"/>
      <c r="AK698" s="72"/>
      <c r="AL698" s="72"/>
      <c r="AM698" s="72"/>
      <c r="AN698" s="72"/>
      <c r="AO698" s="72"/>
      <c r="AP698" s="72"/>
      <c r="AQ698" s="72"/>
      <c r="AR698" s="72"/>
      <c r="AS698" s="72"/>
      <c r="AT698" s="72"/>
      <c r="AU698" s="72"/>
      <c r="AV698" s="72"/>
      <c r="AW698" s="72"/>
      <c r="AX698" s="72"/>
      <c r="AY698" s="72"/>
      <c r="AZ698" s="72"/>
      <c r="BA698" s="72"/>
      <c r="BB698" s="72"/>
      <c r="BC698" s="72"/>
      <c r="BD698" s="72"/>
      <c r="BE698" s="72"/>
    </row>
    <row r="699" spans="1:57" ht="20">
      <c r="A699" s="72"/>
      <c r="B699" s="72"/>
      <c r="C699" s="72"/>
      <c r="D699" s="72"/>
      <c r="E699" s="71"/>
      <c r="F699" s="72"/>
      <c r="G699" s="72"/>
      <c r="H699" s="72"/>
      <c r="I699" s="72"/>
      <c r="J699" s="72"/>
      <c r="K699" s="72"/>
      <c r="L699" s="72"/>
      <c r="M699" s="72"/>
      <c r="N699" s="72"/>
      <c r="O699" s="72"/>
      <c r="P699" s="72"/>
      <c r="Q699" s="72"/>
      <c r="R699" s="72"/>
      <c r="S699" s="72"/>
      <c r="T699" s="72"/>
      <c r="U699" s="72"/>
      <c r="V699" s="72"/>
      <c r="W699" s="72"/>
      <c r="X699" s="72"/>
      <c r="Y699" s="72"/>
      <c r="Z699" s="72"/>
      <c r="AA699" s="72"/>
      <c r="AB699" s="72"/>
      <c r="AC699" s="72"/>
      <c r="AD699" s="72"/>
      <c r="AE699" s="72"/>
      <c r="AF699" s="72"/>
      <c r="AG699" s="72"/>
      <c r="AH699" s="72"/>
      <c r="AI699" s="72"/>
      <c r="AJ699" s="72"/>
      <c r="AK699" s="72"/>
      <c r="AL699" s="72"/>
      <c r="AM699" s="72"/>
      <c r="AN699" s="72"/>
      <c r="AO699" s="72"/>
      <c r="AP699" s="72"/>
      <c r="AQ699" s="72"/>
      <c r="AR699" s="72"/>
      <c r="AS699" s="72"/>
      <c r="AT699" s="72"/>
      <c r="AU699" s="72"/>
      <c r="AV699" s="72"/>
      <c r="AW699" s="72"/>
      <c r="AX699" s="72"/>
      <c r="AY699" s="72"/>
      <c r="AZ699" s="72"/>
      <c r="BA699" s="72"/>
      <c r="BB699" s="72"/>
      <c r="BC699" s="72"/>
      <c r="BD699" s="72"/>
      <c r="BE699" s="72"/>
    </row>
    <row r="700" spans="1:57" ht="20">
      <c r="A700" s="72"/>
      <c r="B700" s="72"/>
      <c r="C700" s="72"/>
      <c r="D700" s="72"/>
      <c r="E700" s="71"/>
      <c r="F700" s="72"/>
      <c r="G700" s="72"/>
      <c r="H700" s="72"/>
      <c r="I700" s="72"/>
      <c r="J700" s="72"/>
      <c r="K700" s="72"/>
      <c r="L700" s="72"/>
      <c r="M700" s="72"/>
      <c r="N700" s="72"/>
      <c r="O700" s="72"/>
      <c r="P700" s="72"/>
      <c r="Q700" s="72"/>
      <c r="R700" s="72"/>
      <c r="S700" s="72"/>
      <c r="T700" s="72"/>
      <c r="U700" s="72"/>
      <c r="V700" s="72"/>
      <c r="W700" s="72"/>
      <c r="X700" s="72"/>
      <c r="Y700" s="72"/>
      <c r="Z700" s="72"/>
      <c r="AA700" s="72"/>
      <c r="AB700" s="72"/>
      <c r="AC700" s="72"/>
      <c r="AD700" s="72"/>
      <c r="AE700" s="72"/>
      <c r="AF700" s="72"/>
      <c r="AG700" s="72"/>
      <c r="AH700" s="72"/>
      <c r="AI700" s="72"/>
      <c r="AJ700" s="72"/>
      <c r="AK700" s="72"/>
      <c r="AL700" s="72"/>
      <c r="AM700" s="72"/>
      <c r="AN700" s="72"/>
      <c r="AO700" s="72"/>
      <c r="AP700" s="72"/>
      <c r="AQ700" s="72"/>
      <c r="AR700" s="72"/>
      <c r="AS700" s="72"/>
      <c r="AT700" s="72"/>
      <c r="AU700" s="72"/>
      <c r="AV700" s="72"/>
      <c r="AW700" s="72"/>
      <c r="AX700" s="72"/>
      <c r="AY700" s="72"/>
      <c r="AZ700" s="72"/>
      <c r="BA700" s="72"/>
      <c r="BB700" s="72"/>
      <c r="BC700" s="72"/>
      <c r="BD700" s="72"/>
      <c r="BE700" s="72"/>
    </row>
    <row r="701" spans="1:57" ht="20">
      <c r="A701" s="72"/>
      <c r="B701" s="72"/>
      <c r="C701" s="72"/>
      <c r="D701" s="72"/>
      <c r="E701" s="71"/>
      <c r="F701" s="72"/>
      <c r="G701" s="72"/>
      <c r="H701" s="72"/>
      <c r="I701" s="72"/>
      <c r="J701" s="72"/>
      <c r="K701" s="72"/>
      <c r="L701" s="72"/>
      <c r="M701" s="72"/>
      <c r="N701" s="72"/>
      <c r="O701" s="72"/>
      <c r="P701" s="72"/>
      <c r="Q701" s="72"/>
      <c r="R701" s="72"/>
      <c r="S701" s="72"/>
      <c r="T701" s="72"/>
      <c r="U701" s="72"/>
      <c r="V701" s="72"/>
      <c r="W701" s="72"/>
      <c r="X701" s="72"/>
      <c r="Y701" s="72"/>
      <c r="Z701" s="72"/>
      <c r="AA701" s="72"/>
      <c r="AB701" s="72"/>
      <c r="AC701" s="72"/>
      <c r="AD701" s="72"/>
      <c r="AE701" s="72"/>
      <c r="AF701" s="72"/>
      <c r="AG701" s="72"/>
      <c r="AH701" s="72"/>
      <c r="AI701" s="72"/>
      <c r="AJ701" s="72"/>
      <c r="AK701" s="72"/>
      <c r="AL701" s="72"/>
      <c r="AM701" s="72"/>
      <c r="AN701" s="72"/>
      <c r="AO701" s="72"/>
      <c r="AP701" s="72"/>
      <c r="AQ701" s="72"/>
      <c r="AR701" s="72"/>
      <c r="AS701" s="72"/>
      <c r="AT701" s="72"/>
      <c r="AU701" s="72"/>
      <c r="AV701" s="72"/>
      <c r="AW701" s="72"/>
      <c r="AX701" s="72"/>
      <c r="AY701" s="72"/>
      <c r="AZ701" s="72"/>
      <c r="BA701" s="72"/>
      <c r="BB701" s="72"/>
      <c r="BC701" s="72"/>
      <c r="BD701" s="72"/>
      <c r="BE701" s="72"/>
    </row>
    <row r="702" spans="1:57" ht="20">
      <c r="A702" s="72"/>
      <c r="B702" s="72"/>
      <c r="C702" s="72"/>
      <c r="D702" s="72"/>
      <c r="E702" s="71"/>
      <c r="F702" s="72"/>
      <c r="G702" s="72"/>
      <c r="H702" s="72"/>
      <c r="I702" s="72"/>
      <c r="J702" s="72"/>
      <c r="K702" s="72"/>
      <c r="L702" s="72"/>
      <c r="M702" s="72"/>
      <c r="N702" s="72"/>
      <c r="O702" s="72"/>
      <c r="P702" s="72"/>
      <c r="Q702" s="72"/>
      <c r="R702" s="72"/>
      <c r="S702" s="72"/>
      <c r="T702" s="72"/>
      <c r="U702" s="72"/>
      <c r="V702" s="72"/>
      <c r="W702" s="72"/>
      <c r="X702" s="72"/>
      <c r="Y702" s="72"/>
      <c r="Z702" s="72"/>
      <c r="AA702" s="72"/>
      <c r="AB702" s="72"/>
      <c r="AC702" s="72"/>
      <c r="AD702" s="72"/>
      <c r="AE702" s="72"/>
      <c r="AF702" s="72"/>
      <c r="AG702" s="72"/>
      <c r="AH702" s="72"/>
      <c r="AI702" s="72"/>
      <c r="AJ702" s="72"/>
      <c r="AK702" s="72"/>
      <c r="AL702" s="72"/>
      <c r="AM702" s="72"/>
      <c r="AN702" s="72"/>
      <c r="AO702" s="72"/>
      <c r="AP702" s="72"/>
      <c r="AQ702" s="72"/>
      <c r="AR702" s="72"/>
      <c r="AS702" s="72"/>
      <c r="AT702" s="72"/>
      <c r="AU702" s="72"/>
      <c r="AV702" s="72"/>
      <c r="AW702" s="72"/>
      <c r="AX702" s="72"/>
      <c r="AY702" s="72"/>
      <c r="AZ702" s="72"/>
      <c r="BA702" s="72"/>
      <c r="BB702" s="72"/>
      <c r="BC702" s="72"/>
      <c r="BD702" s="72"/>
      <c r="BE702" s="72"/>
    </row>
    <row r="703" spans="1:57" ht="20">
      <c r="A703" s="72"/>
      <c r="B703" s="72"/>
      <c r="C703" s="72"/>
      <c r="D703" s="72"/>
      <c r="E703" s="71"/>
      <c r="F703" s="72"/>
      <c r="G703" s="72"/>
      <c r="H703" s="72"/>
      <c r="I703" s="72"/>
      <c r="J703" s="72"/>
      <c r="K703" s="72"/>
      <c r="L703" s="72"/>
      <c r="M703" s="72"/>
      <c r="N703" s="72"/>
      <c r="O703" s="72"/>
      <c r="P703" s="72"/>
      <c r="Q703" s="72"/>
      <c r="R703" s="72"/>
      <c r="S703" s="72"/>
      <c r="T703" s="72"/>
      <c r="U703" s="72"/>
      <c r="V703" s="72"/>
      <c r="W703" s="72"/>
      <c r="X703" s="72"/>
      <c r="Y703" s="72"/>
      <c r="Z703" s="72"/>
      <c r="AA703" s="72"/>
      <c r="AB703" s="72"/>
      <c r="AC703" s="72"/>
      <c r="AD703" s="72"/>
      <c r="AE703" s="72"/>
      <c r="AF703" s="72"/>
      <c r="AG703" s="72"/>
      <c r="AH703" s="72"/>
      <c r="AI703" s="72"/>
      <c r="AJ703" s="72"/>
      <c r="AK703" s="72"/>
      <c r="AL703" s="72"/>
      <c r="AM703" s="72"/>
      <c r="AN703" s="72"/>
      <c r="AO703" s="72"/>
      <c r="AP703" s="72"/>
      <c r="AQ703" s="72"/>
      <c r="AR703" s="72"/>
      <c r="AS703" s="72"/>
      <c r="AT703" s="72"/>
      <c r="AU703" s="72"/>
      <c r="AV703" s="72"/>
      <c r="AW703" s="72"/>
      <c r="AX703" s="72"/>
      <c r="AY703" s="72"/>
      <c r="AZ703" s="72"/>
      <c r="BA703" s="72"/>
      <c r="BB703" s="72"/>
      <c r="BC703" s="72"/>
      <c r="BD703" s="72"/>
      <c r="BE703" s="72"/>
    </row>
    <row r="704" spans="1:57" ht="20">
      <c r="A704" s="72"/>
      <c r="B704" s="72"/>
      <c r="C704" s="72"/>
      <c r="D704" s="72"/>
      <c r="E704" s="71"/>
      <c r="F704" s="72"/>
      <c r="G704" s="72"/>
      <c r="H704" s="72"/>
      <c r="I704" s="72"/>
      <c r="J704" s="72"/>
      <c r="K704" s="72"/>
      <c r="L704" s="72"/>
      <c r="M704" s="72"/>
      <c r="N704" s="72"/>
      <c r="O704" s="72"/>
      <c r="P704" s="72"/>
      <c r="Q704" s="72"/>
      <c r="R704" s="72"/>
      <c r="S704" s="72"/>
      <c r="T704" s="72"/>
      <c r="U704" s="72"/>
      <c r="V704" s="72"/>
      <c r="W704" s="72"/>
      <c r="X704" s="72"/>
      <c r="Y704" s="72"/>
      <c r="Z704" s="72"/>
      <c r="AA704" s="72"/>
      <c r="AB704" s="72"/>
      <c r="AC704" s="72"/>
      <c r="AD704" s="72"/>
      <c r="AE704" s="72"/>
      <c r="AF704" s="72"/>
      <c r="AG704" s="72"/>
      <c r="AH704" s="72"/>
      <c r="AI704" s="72"/>
      <c r="AJ704" s="72"/>
      <c r="AK704" s="72"/>
      <c r="AL704" s="72"/>
      <c r="AM704" s="72"/>
      <c r="AN704" s="72"/>
      <c r="AO704" s="72"/>
      <c r="AP704" s="72"/>
      <c r="AQ704" s="72"/>
      <c r="AR704" s="72"/>
      <c r="AS704" s="72"/>
      <c r="AT704" s="72"/>
      <c r="AU704" s="72"/>
      <c r="AV704" s="72"/>
      <c r="AW704" s="72"/>
      <c r="AX704" s="72"/>
      <c r="AY704" s="72"/>
      <c r="AZ704" s="72"/>
      <c r="BA704" s="72"/>
      <c r="BB704" s="72"/>
      <c r="BC704" s="72"/>
      <c r="BD704" s="72"/>
      <c r="BE704" s="72"/>
    </row>
    <row r="705" spans="1:57" ht="20">
      <c r="A705" s="72"/>
      <c r="B705" s="72"/>
      <c r="C705" s="72"/>
      <c r="D705" s="72"/>
      <c r="E705" s="71"/>
      <c r="F705" s="72"/>
      <c r="G705" s="72"/>
      <c r="H705" s="72"/>
      <c r="I705" s="72"/>
      <c r="J705" s="72"/>
      <c r="K705" s="72"/>
      <c r="L705" s="72"/>
      <c r="M705" s="72"/>
      <c r="N705" s="72"/>
      <c r="O705" s="72"/>
      <c r="P705" s="72"/>
      <c r="Q705" s="72"/>
      <c r="R705" s="72"/>
      <c r="S705" s="72"/>
      <c r="T705" s="72"/>
      <c r="U705" s="72"/>
      <c r="V705" s="72"/>
      <c r="W705" s="72"/>
      <c r="X705" s="72"/>
      <c r="Y705" s="72"/>
      <c r="Z705" s="72"/>
      <c r="AA705" s="72"/>
      <c r="AB705" s="72"/>
      <c r="AC705" s="72"/>
      <c r="AD705" s="72"/>
      <c r="AE705" s="72"/>
      <c r="AF705" s="72"/>
      <c r="AG705" s="72"/>
      <c r="AH705" s="72"/>
      <c r="AI705" s="72"/>
      <c r="AJ705" s="72"/>
      <c r="AK705" s="72"/>
      <c r="AL705" s="72"/>
      <c r="AM705" s="72"/>
      <c r="AN705" s="72"/>
      <c r="AO705" s="72"/>
      <c r="AP705" s="72"/>
      <c r="AQ705" s="72"/>
      <c r="AR705" s="72"/>
      <c r="AS705" s="72"/>
      <c r="AT705" s="72"/>
      <c r="AU705" s="72"/>
      <c r="AV705" s="72"/>
      <c r="AW705" s="72"/>
      <c r="AX705" s="72"/>
      <c r="AY705" s="72"/>
      <c r="AZ705" s="72"/>
      <c r="BA705" s="72"/>
      <c r="BB705" s="72"/>
      <c r="BC705" s="72"/>
      <c r="BD705" s="72"/>
      <c r="BE705" s="72"/>
    </row>
    <row r="706" spans="1:57" ht="20">
      <c r="A706" s="72"/>
      <c r="B706" s="72"/>
      <c r="C706" s="72"/>
      <c r="D706" s="72"/>
      <c r="E706" s="71"/>
      <c r="F706" s="72"/>
      <c r="G706" s="72"/>
      <c r="H706" s="72"/>
      <c r="I706" s="72"/>
      <c r="J706" s="72"/>
      <c r="K706" s="72"/>
      <c r="L706" s="72"/>
      <c r="M706" s="72"/>
      <c r="N706" s="72"/>
      <c r="O706" s="72"/>
      <c r="P706" s="72"/>
      <c r="Q706" s="72"/>
      <c r="R706" s="72"/>
      <c r="S706" s="72"/>
      <c r="T706" s="72"/>
      <c r="U706" s="72"/>
      <c r="V706" s="72"/>
      <c r="W706" s="72"/>
      <c r="X706" s="72"/>
      <c r="Y706" s="72"/>
      <c r="Z706" s="72"/>
      <c r="AA706" s="72"/>
      <c r="AB706" s="72"/>
      <c r="AC706" s="72"/>
      <c r="AD706" s="72"/>
      <c r="AE706" s="72"/>
      <c r="AF706" s="72"/>
      <c r="AG706" s="72"/>
      <c r="AH706" s="72"/>
      <c r="AI706" s="72"/>
      <c r="AJ706" s="72"/>
      <c r="AK706" s="72"/>
      <c r="AL706" s="72"/>
      <c r="AM706" s="72"/>
      <c r="AN706" s="72"/>
      <c r="AO706" s="72"/>
      <c r="AP706" s="72"/>
      <c r="AQ706" s="72"/>
      <c r="AR706" s="72"/>
      <c r="AS706" s="72"/>
      <c r="AT706" s="72"/>
      <c r="AU706" s="72"/>
      <c r="AV706" s="72"/>
      <c r="AW706" s="72"/>
      <c r="AX706" s="72"/>
      <c r="AY706" s="72"/>
      <c r="AZ706" s="72"/>
      <c r="BA706" s="72"/>
      <c r="BB706" s="72"/>
      <c r="BC706" s="72"/>
      <c r="BD706" s="72"/>
      <c r="BE706" s="72"/>
    </row>
    <row r="707" spans="1:57" ht="20">
      <c r="A707" s="72"/>
      <c r="B707" s="72"/>
      <c r="C707" s="72"/>
      <c r="D707" s="72"/>
      <c r="E707" s="71"/>
      <c r="F707" s="72"/>
      <c r="G707" s="72"/>
      <c r="H707" s="72"/>
      <c r="I707" s="72"/>
      <c r="J707" s="72"/>
      <c r="K707" s="72"/>
      <c r="L707" s="72"/>
      <c r="M707" s="72"/>
      <c r="N707" s="72"/>
      <c r="O707" s="72"/>
      <c r="P707" s="72"/>
      <c r="Q707" s="72"/>
      <c r="R707" s="72"/>
      <c r="S707" s="72"/>
      <c r="T707" s="72"/>
      <c r="U707" s="72"/>
      <c r="V707" s="72"/>
      <c r="W707" s="72"/>
      <c r="X707" s="72"/>
      <c r="Y707" s="72"/>
      <c r="Z707" s="72"/>
      <c r="AA707" s="72"/>
      <c r="AB707" s="72"/>
      <c r="AC707" s="72"/>
      <c r="AD707" s="72"/>
      <c r="AE707" s="72"/>
      <c r="AF707" s="72"/>
      <c r="AG707" s="72"/>
      <c r="AH707" s="72"/>
      <c r="AI707" s="72"/>
      <c r="AJ707" s="72"/>
      <c r="AK707" s="72"/>
      <c r="AL707" s="72"/>
      <c r="AM707" s="72"/>
      <c r="AN707" s="72"/>
      <c r="AO707" s="72"/>
      <c r="AP707" s="72"/>
      <c r="AQ707" s="72"/>
      <c r="AR707" s="72"/>
      <c r="AS707" s="72"/>
      <c r="AT707" s="72"/>
      <c r="AU707" s="72"/>
      <c r="AV707" s="72"/>
      <c r="AW707" s="72"/>
      <c r="AX707" s="72"/>
      <c r="AY707" s="72"/>
      <c r="AZ707" s="72"/>
      <c r="BA707" s="72"/>
      <c r="BB707" s="72"/>
      <c r="BC707" s="72"/>
      <c r="BD707" s="72"/>
      <c r="BE707" s="72"/>
    </row>
    <row r="708" spans="1:57" ht="20">
      <c r="A708" s="72"/>
      <c r="B708" s="72"/>
      <c r="C708" s="72"/>
      <c r="D708" s="72"/>
      <c r="E708" s="71"/>
      <c r="F708" s="72"/>
      <c r="G708" s="72"/>
      <c r="H708" s="72"/>
      <c r="I708" s="72"/>
      <c r="J708" s="72"/>
      <c r="K708" s="72"/>
      <c r="L708" s="72"/>
      <c r="M708" s="72"/>
      <c r="N708" s="72"/>
      <c r="O708" s="72"/>
      <c r="P708" s="72"/>
      <c r="Q708" s="72"/>
      <c r="R708" s="72"/>
      <c r="S708" s="72"/>
      <c r="T708" s="72"/>
      <c r="U708" s="72"/>
      <c r="V708" s="72"/>
      <c r="W708" s="72"/>
      <c r="X708" s="72"/>
      <c r="Y708" s="72"/>
      <c r="Z708" s="72"/>
      <c r="AA708" s="72"/>
      <c r="AB708" s="72"/>
      <c r="AC708" s="72"/>
      <c r="AD708" s="72"/>
      <c r="AE708" s="72"/>
      <c r="AF708" s="72"/>
      <c r="AG708" s="72"/>
      <c r="AH708" s="72"/>
      <c r="AI708" s="72"/>
      <c r="AJ708" s="72"/>
      <c r="AK708" s="72"/>
      <c r="AL708" s="72"/>
      <c r="AM708" s="72"/>
      <c r="AN708" s="72"/>
      <c r="AO708" s="72"/>
      <c r="AP708" s="72"/>
      <c r="AQ708" s="72"/>
      <c r="AR708" s="72"/>
      <c r="AS708" s="72"/>
      <c r="AT708" s="72"/>
      <c r="AU708" s="72"/>
      <c r="AV708" s="72"/>
      <c r="AW708" s="72"/>
      <c r="AX708" s="72"/>
      <c r="AY708" s="72"/>
      <c r="AZ708" s="72"/>
      <c r="BA708" s="72"/>
      <c r="BB708" s="72"/>
      <c r="BC708" s="72"/>
      <c r="BD708" s="72"/>
      <c r="BE708" s="72"/>
    </row>
    <row r="709" spans="1:57" ht="20">
      <c r="A709" s="72"/>
      <c r="B709" s="72"/>
      <c r="C709" s="72"/>
      <c r="D709" s="72"/>
      <c r="E709" s="71"/>
      <c r="F709" s="72"/>
      <c r="G709" s="72"/>
      <c r="H709" s="72"/>
      <c r="I709" s="72"/>
      <c r="J709" s="72"/>
      <c r="K709" s="72"/>
      <c r="L709" s="72"/>
      <c r="M709" s="72"/>
      <c r="N709" s="72"/>
      <c r="O709" s="72"/>
      <c r="P709" s="72"/>
      <c r="Q709" s="72"/>
      <c r="R709" s="72"/>
      <c r="S709" s="72"/>
      <c r="T709" s="72"/>
      <c r="U709" s="72"/>
      <c r="V709" s="72"/>
      <c r="W709" s="72"/>
      <c r="X709" s="72"/>
      <c r="Y709" s="72"/>
      <c r="Z709" s="72"/>
      <c r="AA709" s="72"/>
      <c r="AB709" s="72"/>
      <c r="AC709" s="72"/>
      <c r="AD709" s="72"/>
      <c r="AE709" s="72"/>
      <c r="AF709" s="72"/>
      <c r="AG709" s="72"/>
      <c r="AH709" s="72"/>
      <c r="AI709" s="72"/>
      <c r="AJ709" s="72"/>
      <c r="AK709" s="72"/>
      <c r="AL709" s="72"/>
      <c r="AM709" s="72"/>
      <c r="AN709" s="72"/>
      <c r="AO709" s="72"/>
      <c r="AP709" s="72"/>
      <c r="AQ709" s="72"/>
      <c r="AR709" s="72"/>
      <c r="AS709" s="72"/>
      <c r="AT709" s="72"/>
      <c r="AU709" s="72"/>
      <c r="AV709" s="72"/>
      <c r="AW709" s="72"/>
      <c r="AX709" s="72"/>
      <c r="AY709" s="72"/>
      <c r="AZ709" s="72"/>
      <c r="BA709" s="72"/>
      <c r="BB709" s="72"/>
      <c r="BC709" s="72"/>
      <c r="BD709" s="72"/>
      <c r="BE709" s="72"/>
    </row>
    <row r="710" spans="1:57" ht="20">
      <c r="A710" s="72"/>
      <c r="B710" s="72"/>
      <c r="C710" s="72"/>
      <c r="D710" s="72"/>
      <c r="E710" s="71"/>
      <c r="F710" s="72"/>
      <c r="G710" s="72"/>
      <c r="H710" s="72"/>
      <c r="I710" s="72"/>
      <c r="J710" s="72"/>
      <c r="K710" s="72"/>
      <c r="L710" s="72"/>
      <c r="M710" s="72"/>
      <c r="N710" s="72"/>
      <c r="O710" s="72"/>
      <c r="P710" s="72"/>
      <c r="Q710" s="72"/>
      <c r="R710" s="72"/>
      <c r="S710" s="72"/>
      <c r="T710" s="72"/>
      <c r="U710" s="72"/>
      <c r="V710" s="72"/>
      <c r="W710" s="72"/>
      <c r="X710" s="72"/>
      <c r="Y710" s="72"/>
      <c r="Z710" s="72"/>
      <c r="AA710" s="72"/>
      <c r="AB710" s="72"/>
      <c r="AC710" s="72"/>
      <c r="AD710" s="72"/>
      <c r="AE710" s="72"/>
      <c r="AF710" s="72"/>
      <c r="AG710" s="72"/>
      <c r="AH710" s="72"/>
      <c r="AI710" s="72"/>
      <c r="AJ710" s="72"/>
      <c r="AK710" s="72"/>
      <c r="AL710" s="72"/>
      <c r="AM710" s="72"/>
      <c r="AN710" s="72"/>
      <c r="AO710" s="72"/>
      <c r="AP710" s="72"/>
      <c r="AQ710" s="72"/>
      <c r="AR710" s="72"/>
      <c r="AS710" s="72"/>
      <c r="AT710" s="72"/>
      <c r="AU710" s="72"/>
      <c r="AV710" s="72"/>
      <c r="AW710" s="72"/>
      <c r="AX710" s="72"/>
      <c r="AY710" s="72"/>
      <c r="AZ710" s="72"/>
      <c r="BA710" s="72"/>
      <c r="BB710" s="72"/>
      <c r="BC710" s="72"/>
      <c r="BD710" s="72"/>
      <c r="BE710" s="72"/>
    </row>
    <row r="711" spans="1:57" ht="20">
      <c r="A711" s="72"/>
      <c r="B711" s="72"/>
      <c r="C711" s="72"/>
      <c r="D711" s="72"/>
      <c r="E711" s="71"/>
      <c r="F711" s="72"/>
      <c r="G711" s="72"/>
      <c r="H711" s="72"/>
      <c r="I711" s="72"/>
      <c r="J711" s="72"/>
      <c r="K711" s="72"/>
      <c r="L711" s="72"/>
      <c r="M711" s="72"/>
      <c r="N711" s="72"/>
      <c r="O711" s="72"/>
      <c r="P711" s="72"/>
      <c r="Q711" s="72"/>
      <c r="R711" s="72"/>
      <c r="S711" s="72"/>
      <c r="T711" s="72"/>
      <c r="U711" s="72"/>
      <c r="V711" s="72"/>
      <c r="W711" s="72"/>
      <c r="X711" s="72"/>
      <c r="Y711" s="72"/>
      <c r="Z711" s="72"/>
      <c r="AA711" s="72"/>
      <c r="AB711" s="72"/>
      <c r="AC711" s="72"/>
      <c r="AD711" s="72"/>
      <c r="AE711" s="72"/>
      <c r="AF711" s="72"/>
      <c r="AG711" s="72"/>
      <c r="AH711" s="72"/>
      <c r="AI711" s="72"/>
      <c r="AJ711" s="72"/>
      <c r="AK711" s="72"/>
      <c r="AL711" s="72"/>
      <c r="AM711" s="72"/>
      <c r="AN711" s="72"/>
      <c r="AO711" s="72"/>
      <c r="AP711" s="72"/>
      <c r="AQ711" s="72"/>
      <c r="AR711" s="72"/>
      <c r="AS711" s="72"/>
      <c r="AT711" s="72"/>
      <c r="AU711" s="72"/>
      <c r="AV711" s="72"/>
      <c r="AW711" s="72"/>
      <c r="AX711" s="72"/>
      <c r="AY711" s="72"/>
      <c r="AZ711" s="72"/>
      <c r="BA711" s="72"/>
      <c r="BB711" s="72"/>
      <c r="BC711" s="72"/>
      <c r="BD711" s="72"/>
      <c r="BE711" s="72"/>
    </row>
    <row r="712" spans="1:57" ht="20">
      <c r="A712" s="72"/>
      <c r="B712" s="72"/>
      <c r="C712" s="72"/>
      <c r="D712" s="72"/>
      <c r="E712" s="71"/>
      <c r="F712" s="72"/>
      <c r="G712" s="72"/>
      <c r="H712" s="72"/>
      <c r="I712" s="72"/>
      <c r="J712" s="72"/>
      <c r="K712" s="72"/>
      <c r="L712" s="72"/>
      <c r="M712" s="72"/>
      <c r="N712" s="72"/>
      <c r="O712" s="72"/>
      <c r="P712" s="72"/>
      <c r="Q712" s="72"/>
      <c r="R712" s="72"/>
      <c r="S712" s="72"/>
      <c r="T712" s="72"/>
      <c r="U712" s="72"/>
      <c r="V712" s="72"/>
      <c r="W712" s="72"/>
      <c r="X712" s="72"/>
      <c r="Y712" s="72"/>
      <c r="Z712" s="72"/>
      <c r="AA712" s="72"/>
      <c r="AB712" s="72"/>
      <c r="AC712" s="72"/>
      <c r="AD712" s="72"/>
      <c r="AE712" s="72"/>
      <c r="AF712" s="72"/>
      <c r="AG712" s="72"/>
      <c r="AH712" s="72"/>
      <c r="AI712" s="72"/>
      <c r="AJ712" s="72"/>
      <c r="AK712" s="72"/>
      <c r="AL712" s="72"/>
      <c r="AM712" s="72"/>
      <c r="AN712" s="72"/>
      <c r="AO712" s="72"/>
      <c r="AP712" s="72"/>
      <c r="AQ712" s="72"/>
      <c r="AR712" s="72"/>
      <c r="AS712" s="72"/>
      <c r="AT712" s="72"/>
      <c r="AU712" s="72"/>
      <c r="AV712" s="72"/>
      <c r="AW712" s="72"/>
      <c r="AX712" s="72"/>
      <c r="AY712" s="72"/>
      <c r="AZ712" s="72"/>
      <c r="BA712" s="72"/>
      <c r="BB712" s="72"/>
      <c r="BC712" s="72"/>
      <c r="BD712" s="72"/>
      <c r="BE712" s="72"/>
    </row>
    <row r="713" spans="1:57" ht="20">
      <c r="A713" s="72"/>
      <c r="B713" s="72"/>
      <c r="C713" s="72"/>
      <c r="D713" s="72"/>
      <c r="E713" s="71"/>
      <c r="F713" s="72"/>
      <c r="G713" s="72"/>
      <c r="H713" s="72"/>
      <c r="I713" s="72"/>
      <c r="J713" s="72"/>
      <c r="K713" s="72"/>
      <c r="L713" s="72"/>
      <c r="M713" s="72"/>
      <c r="N713" s="72"/>
      <c r="O713" s="72"/>
      <c r="P713" s="72"/>
      <c r="Q713" s="72"/>
      <c r="R713" s="72"/>
      <c r="S713" s="72"/>
      <c r="T713" s="72"/>
      <c r="U713" s="72"/>
      <c r="V713" s="72"/>
      <c r="W713" s="72"/>
      <c r="X713" s="72"/>
      <c r="Y713" s="72"/>
      <c r="Z713" s="72"/>
      <c r="AA713" s="72"/>
      <c r="AB713" s="72"/>
      <c r="AC713" s="72"/>
      <c r="AD713" s="72"/>
      <c r="AE713" s="72"/>
      <c r="AF713" s="72"/>
      <c r="AG713" s="72"/>
      <c r="AH713" s="72"/>
      <c r="AI713" s="72"/>
      <c r="AJ713" s="72"/>
      <c r="AK713" s="72"/>
      <c r="AL713" s="72"/>
      <c r="AM713" s="72"/>
      <c r="AN713" s="72"/>
      <c r="AO713" s="72"/>
      <c r="AP713" s="72"/>
      <c r="AQ713" s="72"/>
      <c r="AR713" s="72"/>
      <c r="AS713" s="72"/>
      <c r="AT713" s="72"/>
      <c r="AU713" s="72"/>
      <c r="AV713" s="72"/>
      <c r="AW713" s="72"/>
      <c r="AX713" s="72"/>
      <c r="AY713" s="72"/>
      <c r="AZ713" s="72"/>
      <c r="BA713" s="72"/>
      <c r="BB713" s="72"/>
      <c r="BC713" s="72"/>
      <c r="BD713" s="72"/>
      <c r="BE713" s="72"/>
    </row>
    <row r="714" spans="1:57" ht="20">
      <c r="A714" s="72"/>
      <c r="B714" s="72"/>
      <c r="C714" s="72"/>
      <c r="D714" s="72"/>
      <c r="E714" s="71"/>
      <c r="F714" s="72"/>
      <c r="G714" s="72"/>
      <c r="H714" s="72"/>
      <c r="I714" s="72"/>
      <c r="J714" s="72"/>
      <c r="K714" s="72"/>
      <c r="L714" s="72"/>
      <c r="M714" s="72"/>
      <c r="N714" s="72"/>
      <c r="O714" s="72"/>
      <c r="P714" s="72"/>
      <c r="Q714" s="72"/>
      <c r="R714" s="72"/>
      <c r="S714" s="72"/>
      <c r="T714" s="72"/>
      <c r="U714" s="72"/>
      <c r="V714" s="72"/>
      <c r="W714" s="72"/>
      <c r="X714" s="72"/>
      <c r="Y714" s="72"/>
      <c r="Z714" s="72"/>
      <c r="AA714" s="72"/>
      <c r="AB714" s="72"/>
      <c r="AC714" s="72"/>
      <c r="AD714" s="72"/>
      <c r="AE714" s="72"/>
      <c r="AF714" s="72"/>
      <c r="AG714" s="72"/>
      <c r="AH714" s="72"/>
      <c r="AI714" s="72"/>
      <c r="AJ714" s="72"/>
      <c r="AK714" s="72"/>
      <c r="AL714" s="72"/>
      <c r="AM714" s="72"/>
      <c r="AN714" s="72"/>
      <c r="AO714" s="72"/>
      <c r="AP714" s="72"/>
      <c r="AQ714" s="72"/>
      <c r="AR714" s="72"/>
      <c r="AS714" s="72"/>
      <c r="AT714" s="72"/>
      <c r="AU714" s="72"/>
      <c r="AV714" s="72"/>
      <c r="AW714" s="72"/>
      <c r="AX714" s="72"/>
      <c r="AY714" s="72"/>
      <c r="AZ714" s="72"/>
      <c r="BA714" s="72"/>
      <c r="BB714" s="72"/>
      <c r="BC714" s="72"/>
      <c r="BD714" s="72"/>
      <c r="BE714" s="72"/>
    </row>
    <row r="715" spans="1:57" ht="20">
      <c r="A715" s="72"/>
      <c r="B715" s="72"/>
      <c r="C715" s="72"/>
      <c r="D715" s="72"/>
      <c r="E715" s="71"/>
      <c r="F715" s="72"/>
      <c r="G715" s="72"/>
      <c r="H715" s="72"/>
      <c r="I715" s="72"/>
      <c r="J715" s="72"/>
      <c r="K715" s="72"/>
      <c r="L715" s="72"/>
      <c r="M715" s="72"/>
      <c r="N715" s="72"/>
      <c r="O715" s="72"/>
      <c r="P715" s="72"/>
      <c r="Q715" s="72"/>
      <c r="R715" s="72"/>
      <c r="S715" s="72"/>
      <c r="T715" s="72"/>
      <c r="U715" s="72"/>
      <c r="V715" s="72"/>
      <c r="W715" s="72"/>
      <c r="X715" s="72"/>
      <c r="Y715" s="72"/>
      <c r="Z715" s="72"/>
      <c r="AA715" s="72"/>
      <c r="AB715" s="72"/>
      <c r="AC715" s="72"/>
      <c r="AD715" s="72"/>
      <c r="AE715" s="72"/>
      <c r="AF715" s="72"/>
      <c r="AG715" s="72"/>
      <c r="AH715" s="72"/>
      <c r="AI715" s="72"/>
      <c r="AJ715" s="72"/>
      <c r="AK715" s="72"/>
      <c r="AL715" s="72"/>
      <c r="AM715" s="72"/>
      <c r="AN715" s="72"/>
      <c r="AO715" s="72"/>
      <c r="AP715" s="72"/>
      <c r="AQ715" s="72"/>
      <c r="AR715" s="72"/>
      <c r="AS715" s="72"/>
      <c r="AT715" s="72"/>
      <c r="AU715" s="72"/>
      <c r="AV715" s="72"/>
      <c r="AW715" s="72"/>
      <c r="AX715" s="72"/>
      <c r="AY715" s="72"/>
      <c r="AZ715" s="72"/>
      <c r="BA715" s="72"/>
      <c r="BB715" s="72"/>
      <c r="BC715" s="72"/>
      <c r="BD715" s="72"/>
      <c r="BE715" s="72"/>
    </row>
    <row r="716" spans="1:57" ht="20">
      <c r="A716" s="72"/>
      <c r="B716" s="72"/>
      <c r="C716" s="72"/>
      <c r="D716" s="72"/>
      <c r="E716" s="71"/>
      <c r="F716" s="72"/>
      <c r="G716" s="72"/>
      <c r="H716" s="72"/>
      <c r="I716" s="72"/>
      <c r="J716" s="72"/>
      <c r="K716" s="72"/>
      <c r="L716" s="72"/>
      <c r="M716" s="72"/>
      <c r="N716" s="72"/>
      <c r="O716" s="72"/>
      <c r="P716" s="72"/>
      <c r="Q716" s="72"/>
      <c r="R716" s="72"/>
      <c r="S716" s="72"/>
      <c r="T716" s="72"/>
      <c r="U716" s="72"/>
      <c r="V716" s="72"/>
      <c r="W716" s="72"/>
      <c r="X716" s="72"/>
      <c r="Y716" s="72"/>
      <c r="Z716" s="72"/>
      <c r="AA716" s="72"/>
      <c r="AB716" s="72"/>
      <c r="AC716" s="72"/>
      <c r="AD716" s="72"/>
      <c r="AE716" s="72"/>
      <c r="AF716" s="72"/>
      <c r="AG716" s="72"/>
      <c r="AH716" s="72"/>
      <c r="AI716" s="72"/>
      <c r="AJ716" s="72"/>
      <c r="AK716" s="72"/>
      <c r="AL716" s="72"/>
      <c r="AM716" s="72"/>
      <c r="AN716" s="72"/>
      <c r="AO716" s="72"/>
      <c r="AP716" s="72"/>
      <c r="AQ716" s="72"/>
      <c r="AR716" s="72"/>
      <c r="AS716" s="72"/>
      <c r="AT716" s="72"/>
      <c r="AU716" s="72"/>
      <c r="AV716" s="72"/>
      <c r="AW716" s="72"/>
      <c r="AX716" s="72"/>
      <c r="AY716" s="72"/>
      <c r="AZ716" s="72"/>
      <c r="BA716" s="72"/>
      <c r="BB716" s="72"/>
      <c r="BC716" s="72"/>
      <c r="BD716" s="72"/>
      <c r="BE716" s="72"/>
    </row>
    <row r="717" spans="1:57" ht="20">
      <c r="A717" s="72"/>
      <c r="B717" s="72"/>
      <c r="C717" s="72"/>
      <c r="D717" s="72"/>
      <c r="E717" s="71"/>
      <c r="F717" s="72"/>
      <c r="G717" s="72"/>
      <c r="H717" s="72"/>
      <c r="I717" s="72"/>
      <c r="J717" s="72"/>
      <c r="K717" s="72"/>
      <c r="L717" s="72"/>
      <c r="M717" s="72"/>
      <c r="N717" s="72"/>
      <c r="O717" s="72"/>
      <c r="P717" s="72"/>
      <c r="Q717" s="72"/>
      <c r="R717" s="72"/>
      <c r="S717" s="72"/>
      <c r="T717" s="72"/>
      <c r="U717" s="72"/>
      <c r="V717" s="72"/>
      <c r="W717" s="72"/>
      <c r="X717" s="72"/>
      <c r="Y717" s="72"/>
      <c r="Z717" s="72"/>
      <c r="AA717" s="72"/>
      <c r="AB717" s="72"/>
      <c r="AC717" s="72"/>
      <c r="AD717" s="72"/>
      <c r="AE717" s="72"/>
      <c r="AF717" s="72"/>
      <c r="AG717" s="72"/>
      <c r="AH717" s="72"/>
      <c r="AI717" s="72"/>
      <c r="AJ717" s="72"/>
      <c r="AK717" s="72"/>
      <c r="AL717" s="72"/>
      <c r="AM717" s="72"/>
      <c r="AN717" s="72"/>
      <c r="AO717" s="72"/>
      <c r="AP717" s="72"/>
      <c r="AQ717" s="72"/>
      <c r="AR717" s="72"/>
      <c r="AS717" s="72"/>
      <c r="AT717" s="72"/>
      <c r="AU717" s="72"/>
      <c r="AV717" s="72"/>
      <c r="AW717" s="72"/>
      <c r="AX717" s="72"/>
      <c r="AY717" s="72"/>
      <c r="AZ717" s="72"/>
      <c r="BA717" s="72"/>
      <c r="BB717" s="72"/>
      <c r="BC717" s="72"/>
      <c r="BD717" s="72"/>
      <c r="BE717" s="72"/>
    </row>
    <row r="718" spans="1:57" ht="20">
      <c r="A718" s="72"/>
      <c r="B718" s="72"/>
      <c r="C718" s="72"/>
      <c r="D718" s="72"/>
      <c r="E718" s="71"/>
      <c r="F718" s="72"/>
      <c r="G718" s="72"/>
      <c r="H718" s="72"/>
      <c r="I718" s="72"/>
      <c r="J718" s="72"/>
      <c r="K718" s="72"/>
      <c r="L718" s="72"/>
      <c r="M718" s="72"/>
      <c r="N718" s="72"/>
      <c r="O718" s="72"/>
      <c r="P718" s="72"/>
      <c r="Q718" s="72"/>
      <c r="R718" s="72"/>
      <c r="S718" s="72"/>
      <c r="T718" s="72"/>
      <c r="U718" s="72"/>
      <c r="V718" s="72"/>
      <c r="W718" s="72"/>
      <c r="X718" s="72"/>
      <c r="Y718" s="72"/>
      <c r="Z718" s="72"/>
      <c r="AA718" s="72"/>
      <c r="AB718" s="72"/>
      <c r="AC718" s="72"/>
      <c r="AD718" s="72"/>
      <c r="AE718" s="72"/>
      <c r="AF718" s="72"/>
      <c r="AG718" s="72"/>
      <c r="AH718" s="72"/>
      <c r="AI718" s="72"/>
      <c r="AJ718" s="72"/>
      <c r="AK718" s="72"/>
      <c r="AL718" s="72"/>
      <c r="AM718" s="72"/>
      <c r="AN718" s="72"/>
      <c r="AO718" s="72"/>
      <c r="AP718" s="72"/>
      <c r="AQ718" s="72"/>
      <c r="AR718" s="72"/>
      <c r="AS718" s="72"/>
      <c r="AT718" s="72"/>
      <c r="AU718" s="72"/>
      <c r="AV718" s="72"/>
      <c r="AW718" s="72"/>
      <c r="AX718" s="72"/>
      <c r="AY718" s="72"/>
      <c r="AZ718" s="72"/>
      <c r="BA718" s="72"/>
      <c r="BB718" s="72"/>
      <c r="BC718" s="72"/>
      <c r="BD718" s="72"/>
      <c r="BE718" s="72"/>
    </row>
    <row r="719" spans="1:57" ht="20">
      <c r="A719" s="72"/>
      <c r="B719" s="72"/>
      <c r="C719" s="72"/>
      <c r="D719" s="72"/>
      <c r="E719" s="71"/>
      <c r="F719" s="72"/>
      <c r="G719" s="72"/>
      <c r="H719" s="72"/>
      <c r="I719" s="72"/>
      <c r="J719" s="72"/>
      <c r="K719" s="72"/>
      <c r="L719" s="72"/>
      <c r="M719" s="72"/>
      <c r="N719" s="72"/>
      <c r="O719" s="72"/>
      <c r="P719" s="72"/>
      <c r="Q719" s="72"/>
      <c r="R719" s="72"/>
      <c r="S719" s="72"/>
      <c r="T719" s="72"/>
      <c r="U719" s="72"/>
      <c r="V719" s="72"/>
      <c r="W719" s="72"/>
      <c r="X719" s="72"/>
      <c r="Y719" s="72"/>
      <c r="Z719" s="72"/>
      <c r="AA719" s="72"/>
      <c r="AB719" s="72"/>
      <c r="AC719" s="72"/>
      <c r="AD719" s="72"/>
      <c r="AE719" s="72"/>
      <c r="AF719" s="72"/>
      <c r="AG719" s="72"/>
      <c r="AH719" s="72"/>
      <c r="AI719" s="72"/>
      <c r="AJ719" s="72"/>
      <c r="AK719" s="72"/>
      <c r="AL719" s="72"/>
      <c r="AM719" s="72"/>
      <c r="AN719" s="72"/>
      <c r="AO719" s="72"/>
      <c r="AP719" s="72"/>
      <c r="AQ719" s="72"/>
      <c r="AR719" s="72"/>
      <c r="AS719" s="72"/>
      <c r="AT719" s="72"/>
      <c r="AU719" s="72"/>
      <c r="AV719" s="72"/>
      <c r="AW719" s="72"/>
      <c r="AX719" s="72"/>
      <c r="AY719" s="72"/>
      <c r="AZ719" s="72"/>
      <c r="BA719" s="72"/>
      <c r="BB719" s="72"/>
      <c r="BC719" s="72"/>
      <c r="BD719" s="72"/>
      <c r="BE719" s="72"/>
    </row>
    <row r="720" spans="1:57" ht="20">
      <c r="A720" s="72"/>
      <c r="B720" s="72"/>
      <c r="C720" s="72"/>
      <c r="D720" s="72"/>
      <c r="E720" s="71"/>
      <c r="F720" s="72"/>
      <c r="G720" s="72"/>
      <c r="H720" s="72"/>
      <c r="I720" s="72"/>
      <c r="J720" s="72"/>
      <c r="K720" s="72"/>
      <c r="L720" s="72"/>
      <c r="M720" s="72"/>
      <c r="N720" s="72"/>
      <c r="O720" s="72"/>
      <c r="P720" s="72"/>
      <c r="Q720" s="72"/>
      <c r="R720" s="72"/>
      <c r="S720" s="72"/>
      <c r="T720" s="72"/>
      <c r="U720" s="72"/>
      <c r="V720" s="72"/>
      <c r="W720" s="72"/>
      <c r="X720" s="72"/>
      <c r="Y720" s="72"/>
      <c r="Z720" s="72"/>
      <c r="AA720" s="72"/>
      <c r="AB720" s="72"/>
      <c r="AC720" s="72"/>
      <c r="AD720" s="72"/>
      <c r="AE720" s="72"/>
      <c r="AF720" s="72"/>
      <c r="AG720" s="72"/>
      <c r="AH720" s="72"/>
      <c r="AI720" s="72"/>
      <c r="AJ720" s="72"/>
      <c r="AK720" s="72"/>
      <c r="AL720" s="72"/>
      <c r="AM720" s="72"/>
      <c r="AN720" s="72"/>
      <c r="AO720" s="72"/>
      <c r="AP720" s="72"/>
      <c r="AQ720" s="72"/>
      <c r="AR720" s="72"/>
      <c r="AS720" s="72"/>
      <c r="AT720" s="72"/>
      <c r="AU720" s="72"/>
      <c r="AV720" s="72"/>
      <c r="AW720" s="72"/>
      <c r="AX720" s="72"/>
      <c r="AY720" s="72"/>
      <c r="AZ720" s="72"/>
      <c r="BA720" s="72"/>
      <c r="BB720" s="72"/>
      <c r="BC720" s="72"/>
      <c r="BD720" s="72"/>
      <c r="BE720" s="72"/>
    </row>
    <row r="721" spans="1:57" ht="20">
      <c r="A721" s="72"/>
      <c r="B721" s="72"/>
      <c r="C721" s="72"/>
      <c r="D721" s="72"/>
      <c r="E721" s="71"/>
      <c r="F721" s="72"/>
      <c r="G721" s="72"/>
      <c r="H721" s="72"/>
      <c r="I721" s="72"/>
      <c r="J721" s="72"/>
      <c r="K721" s="72"/>
      <c r="L721" s="72"/>
      <c r="M721" s="72"/>
      <c r="N721" s="72"/>
      <c r="O721" s="72"/>
      <c r="P721" s="72"/>
      <c r="Q721" s="72"/>
      <c r="R721" s="72"/>
      <c r="S721" s="72"/>
      <c r="T721" s="72"/>
      <c r="U721" s="72"/>
      <c r="V721" s="72"/>
      <c r="W721" s="72"/>
      <c r="X721" s="72"/>
      <c r="Y721" s="72"/>
      <c r="Z721" s="72"/>
      <c r="AA721" s="72"/>
      <c r="AB721" s="72"/>
      <c r="AC721" s="72"/>
      <c r="AD721" s="72"/>
      <c r="AE721" s="72"/>
      <c r="AF721" s="72"/>
      <c r="AG721" s="72"/>
      <c r="AH721" s="72"/>
      <c r="AI721" s="72"/>
      <c r="AJ721" s="72"/>
      <c r="AK721" s="72"/>
      <c r="AL721" s="72"/>
      <c r="AM721" s="72"/>
      <c r="AN721" s="72"/>
      <c r="AO721" s="72"/>
      <c r="AP721" s="72"/>
      <c r="AQ721" s="72"/>
      <c r="AR721" s="72"/>
      <c r="AS721" s="72"/>
      <c r="AT721" s="72"/>
      <c r="AU721" s="72"/>
      <c r="AV721" s="72"/>
      <c r="AW721" s="72"/>
      <c r="AX721" s="72"/>
      <c r="AY721" s="72"/>
      <c r="AZ721" s="72"/>
      <c r="BA721" s="72"/>
      <c r="BB721" s="72"/>
      <c r="BC721" s="72"/>
      <c r="BD721" s="72"/>
      <c r="BE721" s="72"/>
    </row>
    <row r="722" spans="1:57" ht="20">
      <c r="A722" s="72"/>
      <c r="B722" s="72"/>
      <c r="C722" s="72"/>
      <c r="D722" s="72"/>
      <c r="E722" s="71"/>
      <c r="F722" s="72"/>
      <c r="G722" s="72"/>
      <c r="H722" s="72"/>
      <c r="I722" s="72"/>
      <c r="J722" s="72"/>
      <c r="K722" s="72"/>
      <c r="L722" s="72"/>
      <c r="M722" s="72"/>
      <c r="N722" s="72"/>
      <c r="O722" s="72"/>
      <c r="P722" s="72"/>
      <c r="Q722" s="72"/>
      <c r="R722" s="72"/>
      <c r="S722" s="72"/>
      <c r="T722" s="72"/>
      <c r="U722" s="72"/>
      <c r="V722" s="72"/>
      <c r="W722" s="72"/>
      <c r="X722" s="72"/>
      <c r="Y722" s="72"/>
      <c r="Z722" s="72"/>
      <c r="AA722" s="72"/>
      <c r="AB722" s="72"/>
      <c r="AC722" s="72"/>
      <c r="AD722" s="72"/>
      <c r="AE722" s="72"/>
      <c r="AF722" s="72"/>
      <c r="AG722" s="72"/>
      <c r="AH722" s="72"/>
      <c r="AI722" s="72"/>
      <c r="AJ722" s="72"/>
      <c r="AK722" s="72"/>
      <c r="AL722" s="72"/>
      <c r="AM722" s="72"/>
      <c r="AN722" s="72"/>
      <c r="AO722" s="72"/>
      <c r="AP722" s="72"/>
      <c r="AQ722" s="72"/>
      <c r="AR722" s="72"/>
      <c r="AS722" s="72"/>
      <c r="AT722" s="72"/>
      <c r="AU722" s="72"/>
      <c r="AV722" s="72"/>
      <c r="AW722" s="72"/>
      <c r="AX722" s="72"/>
      <c r="AY722" s="72"/>
      <c r="AZ722" s="72"/>
      <c r="BA722" s="72"/>
      <c r="BB722" s="72"/>
      <c r="BC722" s="72"/>
      <c r="BD722" s="72"/>
      <c r="BE722" s="72"/>
    </row>
    <row r="723" spans="1:57" ht="20">
      <c r="A723" s="72"/>
      <c r="B723" s="72"/>
      <c r="C723" s="72"/>
      <c r="D723" s="72"/>
      <c r="E723" s="71"/>
      <c r="F723" s="72"/>
      <c r="G723" s="72"/>
      <c r="H723" s="72"/>
      <c r="I723" s="72"/>
      <c r="J723" s="72"/>
      <c r="K723" s="72"/>
      <c r="L723" s="72"/>
      <c r="M723" s="72"/>
      <c r="N723" s="72"/>
      <c r="O723" s="72"/>
      <c r="P723" s="72"/>
      <c r="Q723" s="72"/>
      <c r="R723" s="72"/>
      <c r="S723" s="72"/>
      <c r="T723" s="72"/>
      <c r="U723" s="72"/>
      <c r="V723" s="72"/>
      <c r="W723" s="72"/>
      <c r="X723" s="72"/>
      <c r="Y723" s="72"/>
      <c r="Z723" s="72"/>
      <c r="AA723" s="72"/>
      <c r="AB723" s="72"/>
      <c r="AC723" s="72"/>
      <c r="AD723" s="72"/>
      <c r="AE723" s="72"/>
      <c r="AF723" s="72"/>
      <c r="AG723" s="72"/>
      <c r="AH723" s="72"/>
      <c r="AI723" s="72"/>
      <c r="AJ723" s="72"/>
      <c r="AK723" s="72"/>
      <c r="AL723" s="72"/>
      <c r="AM723" s="72"/>
      <c r="AN723" s="72"/>
      <c r="AO723" s="72"/>
      <c r="AP723" s="72"/>
      <c r="AQ723" s="72"/>
      <c r="AR723" s="72"/>
      <c r="AS723" s="72"/>
      <c r="AT723" s="72"/>
      <c r="AU723" s="72"/>
      <c r="AV723" s="72"/>
      <c r="AW723" s="72"/>
      <c r="AX723" s="72"/>
      <c r="AY723" s="72"/>
      <c r="AZ723" s="72"/>
      <c r="BA723" s="72"/>
      <c r="BB723" s="72"/>
      <c r="BC723" s="72"/>
      <c r="BD723" s="72"/>
      <c r="BE723" s="72"/>
    </row>
    <row r="724" spans="1:57" ht="20">
      <c r="A724" s="72"/>
      <c r="B724" s="72"/>
      <c r="C724" s="72"/>
      <c r="D724" s="72"/>
      <c r="E724" s="71"/>
      <c r="F724" s="72"/>
      <c r="G724" s="72"/>
      <c r="H724" s="72"/>
      <c r="I724" s="72"/>
      <c r="J724" s="72"/>
      <c r="K724" s="72"/>
      <c r="L724" s="72"/>
      <c r="M724" s="72"/>
      <c r="N724" s="72"/>
      <c r="O724" s="72"/>
      <c r="P724" s="72"/>
      <c r="Q724" s="72"/>
      <c r="R724" s="72"/>
      <c r="S724" s="72"/>
      <c r="T724" s="72"/>
      <c r="U724" s="72"/>
      <c r="V724" s="72"/>
      <c r="W724" s="72"/>
      <c r="X724" s="72"/>
      <c r="Y724" s="72"/>
      <c r="Z724" s="72"/>
      <c r="AA724" s="72"/>
      <c r="AB724" s="72"/>
      <c r="AC724" s="72"/>
      <c r="AD724" s="72"/>
      <c r="AE724" s="72"/>
      <c r="AF724" s="72"/>
      <c r="AG724" s="72"/>
      <c r="AH724" s="72"/>
      <c r="AI724" s="72"/>
      <c r="AJ724" s="72"/>
      <c r="AK724" s="72"/>
      <c r="AL724" s="72"/>
      <c r="AM724" s="72"/>
      <c r="AN724" s="72"/>
      <c r="AO724" s="72"/>
      <c r="AP724" s="72"/>
      <c r="AQ724" s="72"/>
      <c r="AR724" s="72"/>
      <c r="AS724" s="72"/>
      <c r="AT724" s="72"/>
      <c r="AU724" s="72"/>
      <c r="AV724" s="72"/>
      <c r="AW724" s="72"/>
      <c r="AX724" s="72"/>
      <c r="AY724" s="72"/>
      <c r="AZ724" s="72"/>
      <c r="BA724" s="72"/>
      <c r="BB724" s="72"/>
      <c r="BC724" s="72"/>
      <c r="BD724" s="72"/>
      <c r="BE724" s="72"/>
    </row>
    <row r="725" spans="1:57" ht="20">
      <c r="A725" s="72"/>
      <c r="B725" s="72"/>
      <c r="C725" s="72"/>
      <c r="D725" s="72"/>
      <c r="E725" s="71"/>
      <c r="F725" s="72"/>
      <c r="G725" s="72"/>
      <c r="H725" s="72"/>
      <c r="I725" s="72"/>
      <c r="J725" s="72"/>
      <c r="K725" s="72"/>
      <c r="L725" s="72"/>
      <c r="M725" s="72"/>
      <c r="N725" s="72"/>
      <c r="O725" s="72"/>
      <c r="P725" s="72"/>
      <c r="Q725" s="72"/>
      <c r="R725" s="72"/>
      <c r="S725" s="72"/>
      <c r="T725" s="72"/>
      <c r="U725" s="72"/>
      <c r="V725" s="72"/>
      <c r="W725" s="72"/>
      <c r="X725" s="72"/>
      <c r="Y725" s="72"/>
      <c r="Z725" s="72"/>
      <c r="AA725" s="72"/>
      <c r="AB725" s="72"/>
      <c r="AC725" s="72"/>
      <c r="AD725" s="72"/>
      <c r="AE725" s="72"/>
      <c r="AF725" s="72"/>
      <c r="AG725" s="72"/>
      <c r="AH725" s="72"/>
      <c r="AI725" s="72"/>
      <c r="AJ725" s="72"/>
      <c r="AK725" s="72"/>
      <c r="AL725" s="72"/>
      <c r="AM725" s="72"/>
      <c r="AN725" s="72"/>
      <c r="AO725" s="72"/>
      <c r="AP725" s="72"/>
      <c r="AQ725" s="72"/>
      <c r="AR725" s="72"/>
      <c r="AS725" s="72"/>
      <c r="AT725" s="72"/>
      <c r="AU725" s="72"/>
      <c r="AV725" s="72"/>
      <c r="AW725" s="72"/>
      <c r="AX725" s="72"/>
      <c r="AY725" s="72"/>
      <c r="AZ725" s="72"/>
      <c r="BA725" s="72"/>
      <c r="BB725" s="72"/>
      <c r="BC725" s="72"/>
      <c r="BD725" s="72"/>
      <c r="BE725" s="72"/>
    </row>
    <row r="726" spans="1:57" ht="20">
      <c r="A726" s="72"/>
      <c r="B726" s="72"/>
      <c r="C726" s="72"/>
      <c r="D726" s="72"/>
      <c r="E726" s="71"/>
      <c r="F726" s="72"/>
      <c r="G726" s="72"/>
      <c r="H726" s="72"/>
      <c r="I726" s="72"/>
      <c r="J726" s="72"/>
      <c r="K726" s="72"/>
      <c r="L726" s="72"/>
      <c r="M726" s="72"/>
      <c r="N726" s="72"/>
      <c r="O726" s="72"/>
      <c r="P726" s="72"/>
      <c r="Q726" s="72"/>
      <c r="R726" s="72"/>
      <c r="S726" s="72"/>
      <c r="T726" s="72"/>
      <c r="U726" s="72"/>
      <c r="V726" s="72"/>
      <c r="W726" s="72"/>
      <c r="X726" s="72"/>
      <c r="Y726" s="72"/>
      <c r="Z726" s="72"/>
      <c r="AA726" s="72"/>
      <c r="AB726" s="72"/>
      <c r="AC726" s="72"/>
      <c r="AD726" s="72"/>
      <c r="AE726" s="72"/>
      <c r="AF726" s="72"/>
      <c r="AG726" s="72"/>
      <c r="AH726" s="72"/>
      <c r="AI726" s="72"/>
      <c r="AJ726" s="72"/>
      <c r="AK726" s="72"/>
      <c r="AL726" s="72"/>
      <c r="AM726" s="72"/>
      <c r="AN726" s="72"/>
      <c r="AO726" s="72"/>
      <c r="AP726" s="72"/>
      <c r="AQ726" s="72"/>
      <c r="AR726" s="72"/>
      <c r="AS726" s="72"/>
      <c r="AT726" s="72"/>
      <c r="AU726" s="72"/>
      <c r="AV726" s="72"/>
      <c r="AW726" s="72"/>
      <c r="AX726" s="72"/>
      <c r="AY726" s="72"/>
      <c r="AZ726" s="72"/>
      <c r="BA726" s="72"/>
      <c r="BB726" s="72"/>
      <c r="BC726" s="72"/>
      <c r="BD726" s="72"/>
      <c r="BE726" s="72"/>
    </row>
    <row r="727" spans="1:57" ht="20">
      <c r="A727" s="72"/>
      <c r="B727" s="72"/>
      <c r="C727" s="72"/>
      <c r="D727" s="72"/>
      <c r="E727" s="71"/>
      <c r="F727" s="72"/>
      <c r="G727" s="72"/>
      <c r="H727" s="72"/>
      <c r="I727" s="72"/>
      <c r="J727" s="72"/>
      <c r="K727" s="72"/>
      <c r="L727" s="72"/>
      <c r="M727" s="72"/>
      <c r="N727" s="72"/>
      <c r="O727" s="72"/>
      <c r="P727" s="72"/>
      <c r="Q727" s="72"/>
      <c r="R727" s="72"/>
      <c r="S727" s="72"/>
      <c r="T727" s="72"/>
      <c r="U727" s="72"/>
      <c r="V727" s="72"/>
      <c r="W727" s="72"/>
      <c r="X727" s="72"/>
      <c r="Y727" s="72"/>
      <c r="Z727" s="72"/>
      <c r="AA727" s="72"/>
      <c r="AB727" s="72"/>
      <c r="AC727" s="72"/>
      <c r="AD727" s="72"/>
      <c r="AE727" s="72"/>
      <c r="AF727" s="72"/>
      <c r="AG727" s="72"/>
      <c r="AH727" s="72"/>
      <c r="AI727" s="72"/>
      <c r="AJ727" s="72"/>
      <c r="AK727" s="72"/>
      <c r="AL727" s="72"/>
      <c r="AM727" s="72"/>
      <c r="AN727" s="72"/>
      <c r="AO727" s="72"/>
      <c r="AP727" s="72"/>
      <c r="AQ727" s="72"/>
      <c r="AR727" s="72"/>
      <c r="AS727" s="72"/>
      <c r="AT727" s="72"/>
      <c r="AU727" s="72"/>
      <c r="AV727" s="72"/>
      <c r="AW727" s="72"/>
      <c r="AX727" s="72"/>
      <c r="AY727" s="72"/>
      <c r="AZ727" s="72"/>
      <c r="BA727" s="72"/>
      <c r="BB727" s="72"/>
      <c r="BC727" s="72"/>
      <c r="BD727" s="72"/>
      <c r="BE727" s="72"/>
    </row>
    <row r="728" spans="1:57" ht="20">
      <c r="A728" s="72"/>
      <c r="B728" s="72"/>
      <c r="C728" s="72"/>
      <c r="D728" s="72"/>
      <c r="E728" s="71"/>
      <c r="F728" s="72"/>
      <c r="G728" s="72"/>
      <c r="H728" s="72"/>
      <c r="I728" s="72"/>
      <c r="J728" s="72"/>
      <c r="K728" s="72"/>
      <c r="L728" s="72"/>
      <c r="M728" s="72"/>
      <c r="N728" s="72"/>
      <c r="O728" s="72"/>
      <c r="P728" s="72"/>
      <c r="Q728" s="72"/>
      <c r="R728" s="72"/>
      <c r="S728" s="72"/>
      <c r="T728" s="72"/>
      <c r="U728" s="72"/>
      <c r="V728" s="72"/>
      <c r="W728" s="72"/>
      <c r="X728" s="72"/>
      <c r="Y728" s="72"/>
      <c r="Z728" s="72"/>
      <c r="AA728" s="72"/>
      <c r="AB728" s="72"/>
      <c r="AC728" s="72"/>
      <c r="AD728" s="72"/>
      <c r="AE728" s="72"/>
      <c r="AF728" s="72"/>
      <c r="AG728" s="72"/>
      <c r="AH728" s="72"/>
      <c r="AI728" s="72"/>
      <c r="AJ728" s="72"/>
      <c r="AK728" s="72"/>
      <c r="AL728" s="72"/>
      <c r="AM728" s="72"/>
      <c r="AN728" s="72"/>
      <c r="AO728" s="72"/>
      <c r="AP728" s="72"/>
      <c r="AQ728" s="72"/>
      <c r="AR728" s="72"/>
      <c r="AS728" s="72"/>
      <c r="AT728" s="72"/>
      <c r="AU728" s="72"/>
      <c r="AV728" s="72"/>
      <c r="AW728" s="72"/>
      <c r="AX728" s="72"/>
      <c r="AY728" s="72"/>
      <c r="AZ728" s="72"/>
      <c r="BA728" s="72"/>
      <c r="BB728" s="72"/>
      <c r="BC728" s="72"/>
      <c r="BD728" s="72"/>
      <c r="BE728" s="72"/>
    </row>
    <row r="729" spans="1:57" ht="20">
      <c r="A729" s="72"/>
      <c r="B729" s="72"/>
      <c r="C729" s="72"/>
      <c r="D729" s="72"/>
      <c r="E729" s="71"/>
      <c r="F729" s="72"/>
      <c r="G729" s="72"/>
      <c r="H729" s="72"/>
      <c r="I729" s="72"/>
      <c r="J729" s="72"/>
      <c r="K729" s="72"/>
      <c r="L729" s="72"/>
      <c r="M729" s="72"/>
      <c r="N729" s="72"/>
      <c r="O729" s="72"/>
      <c r="P729" s="72"/>
      <c r="Q729" s="72"/>
      <c r="R729" s="72"/>
      <c r="S729" s="72"/>
      <c r="T729" s="72"/>
      <c r="U729" s="72"/>
      <c r="V729" s="72"/>
      <c r="W729" s="72"/>
      <c r="X729" s="72"/>
      <c r="Y729" s="72"/>
      <c r="Z729" s="72"/>
      <c r="AA729" s="72"/>
      <c r="AB729" s="72"/>
      <c r="AC729" s="72"/>
      <c r="AD729" s="72"/>
      <c r="AE729" s="72"/>
      <c r="AF729" s="72"/>
      <c r="AG729" s="72"/>
      <c r="AH729" s="72"/>
      <c r="AI729" s="72"/>
      <c r="AJ729" s="72"/>
      <c r="AK729" s="72"/>
      <c r="AL729" s="72"/>
      <c r="AM729" s="72"/>
      <c r="AN729" s="72"/>
      <c r="AO729" s="72"/>
      <c r="AP729" s="72"/>
      <c r="AQ729" s="72"/>
      <c r="AR729" s="72"/>
      <c r="AS729" s="72"/>
      <c r="AT729" s="72"/>
      <c r="AU729" s="72"/>
      <c r="AV729" s="72"/>
      <c r="AW729" s="72"/>
      <c r="AX729" s="72"/>
      <c r="AY729" s="72"/>
      <c r="AZ729" s="72"/>
      <c r="BA729" s="72"/>
      <c r="BB729" s="72"/>
      <c r="BC729" s="72"/>
      <c r="BD729" s="72"/>
      <c r="BE729" s="72"/>
    </row>
    <row r="730" spans="1:57" ht="20">
      <c r="A730" s="72"/>
      <c r="B730" s="72"/>
      <c r="C730" s="72"/>
      <c r="D730" s="72"/>
      <c r="E730" s="71"/>
      <c r="F730" s="72"/>
      <c r="G730" s="72"/>
      <c r="H730" s="72"/>
      <c r="I730" s="72"/>
      <c r="J730" s="72"/>
      <c r="K730" s="72"/>
      <c r="L730" s="72"/>
      <c r="M730" s="72"/>
      <c r="N730" s="72"/>
      <c r="O730" s="72"/>
      <c r="P730" s="72"/>
      <c r="Q730" s="72"/>
      <c r="R730" s="72"/>
      <c r="S730" s="72"/>
      <c r="T730" s="72"/>
      <c r="U730" s="72"/>
      <c r="V730" s="72"/>
      <c r="W730" s="72"/>
      <c r="X730" s="72"/>
      <c r="Y730" s="72"/>
      <c r="Z730" s="72"/>
      <c r="AA730" s="72"/>
      <c r="AB730" s="72"/>
      <c r="AC730" s="72"/>
      <c r="AD730" s="72"/>
      <c r="AE730" s="72"/>
      <c r="AF730" s="72"/>
      <c r="AG730" s="72"/>
      <c r="AH730" s="72"/>
      <c r="AI730" s="72"/>
      <c r="AJ730" s="72"/>
      <c r="AK730" s="72"/>
      <c r="AL730" s="72"/>
      <c r="AM730" s="72"/>
      <c r="AN730" s="72"/>
      <c r="AO730" s="72"/>
      <c r="AP730" s="72"/>
      <c r="AQ730" s="72"/>
      <c r="AR730" s="72"/>
      <c r="AS730" s="72"/>
      <c r="AT730" s="72"/>
      <c r="AU730" s="72"/>
      <c r="AV730" s="72"/>
      <c r="AW730" s="72"/>
      <c r="AX730" s="72"/>
      <c r="AY730" s="72"/>
      <c r="AZ730" s="72"/>
      <c r="BA730" s="72"/>
      <c r="BB730" s="72"/>
      <c r="BC730" s="72"/>
      <c r="BD730" s="72"/>
      <c r="BE730" s="72"/>
    </row>
    <row r="731" spans="1:57" ht="20">
      <c r="A731" s="72"/>
      <c r="B731" s="72"/>
      <c r="C731" s="72"/>
      <c r="D731" s="72"/>
      <c r="E731" s="71"/>
      <c r="F731" s="72"/>
      <c r="G731" s="72"/>
      <c r="H731" s="72"/>
      <c r="I731" s="72"/>
      <c r="J731" s="72"/>
      <c r="K731" s="72"/>
      <c r="L731" s="72"/>
      <c r="M731" s="72"/>
      <c r="N731" s="72"/>
      <c r="O731" s="72"/>
      <c r="P731" s="72"/>
      <c r="Q731" s="72"/>
      <c r="R731" s="72"/>
      <c r="S731" s="72"/>
      <c r="T731" s="72"/>
      <c r="U731" s="72"/>
      <c r="V731" s="72"/>
      <c r="W731" s="72"/>
      <c r="X731" s="72"/>
      <c r="Y731" s="72"/>
      <c r="Z731" s="72"/>
      <c r="AA731" s="72"/>
      <c r="AB731" s="72"/>
      <c r="AC731" s="72"/>
      <c r="AD731" s="72"/>
      <c r="AE731" s="72"/>
      <c r="AF731" s="72"/>
      <c r="AG731" s="72"/>
      <c r="AH731" s="72"/>
      <c r="AI731" s="72"/>
      <c r="AJ731" s="72"/>
      <c r="AK731" s="72"/>
      <c r="AL731" s="72"/>
      <c r="AM731" s="72"/>
      <c r="AN731" s="72"/>
      <c r="AO731" s="72"/>
      <c r="AP731" s="72"/>
      <c r="AQ731" s="72"/>
      <c r="AR731" s="72"/>
      <c r="AS731" s="72"/>
      <c r="AT731" s="72"/>
      <c r="AU731" s="72"/>
      <c r="AV731" s="72"/>
      <c r="AW731" s="72"/>
      <c r="AX731" s="72"/>
      <c r="AY731" s="72"/>
      <c r="AZ731" s="72"/>
      <c r="BA731" s="72"/>
      <c r="BB731" s="72"/>
      <c r="BC731" s="72"/>
      <c r="BD731" s="72"/>
      <c r="BE731" s="72"/>
    </row>
    <row r="732" spans="1:57" ht="20">
      <c r="A732" s="72"/>
      <c r="B732" s="72"/>
      <c r="C732" s="72"/>
      <c r="D732" s="72"/>
      <c r="E732" s="71"/>
      <c r="F732" s="72"/>
      <c r="G732" s="72"/>
      <c r="H732" s="72"/>
      <c r="I732" s="72"/>
      <c r="J732" s="72"/>
      <c r="K732" s="72"/>
      <c r="L732" s="72"/>
      <c r="M732" s="72"/>
      <c r="N732" s="72"/>
      <c r="O732" s="72"/>
      <c r="P732" s="72"/>
      <c r="Q732" s="72"/>
      <c r="R732" s="72"/>
      <c r="S732" s="72"/>
      <c r="T732" s="72"/>
      <c r="U732" s="72"/>
      <c r="V732" s="72"/>
      <c r="W732" s="72"/>
      <c r="X732" s="72"/>
      <c r="Y732" s="72"/>
      <c r="Z732" s="72"/>
      <c r="AA732" s="72"/>
      <c r="AB732" s="72"/>
      <c r="AC732" s="72"/>
      <c r="AD732" s="72"/>
      <c r="AE732" s="72"/>
      <c r="AF732" s="72"/>
      <c r="AG732" s="72"/>
      <c r="AH732" s="72"/>
      <c r="AI732" s="72"/>
      <c r="AJ732" s="72"/>
      <c r="AK732" s="72"/>
      <c r="AL732" s="72"/>
      <c r="AM732" s="72"/>
      <c r="AN732" s="72"/>
      <c r="AO732" s="72"/>
      <c r="AP732" s="72"/>
      <c r="AQ732" s="72"/>
      <c r="AR732" s="72"/>
      <c r="AS732" s="72"/>
      <c r="AT732" s="72"/>
      <c r="AU732" s="72"/>
      <c r="AV732" s="72"/>
      <c r="AW732" s="72"/>
      <c r="AX732" s="72"/>
      <c r="AY732" s="72"/>
      <c r="AZ732" s="72"/>
      <c r="BA732" s="72"/>
      <c r="BB732" s="72"/>
      <c r="BC732" s="72"/>
      <c r="BD732" s="72"/>
      <c r="BE732" s="72"/>
    </row>
    <row r="733" spans="1:57" ht="20">
      <c r="A733" s="72"/>
      <c r="B733" s="72"/>
      <c r="C733" s="72"/>
      <c r="D733" s="72"/>
      <c r="E733" s="71"/>
      <c r="F733" s="72"/>
      <c r="G733" s="72"/>
      <c r="H733" s="72"/>
      <c r="I733" s="72"/>
      <c r="J733" s="72"/>
      <c r="K733" s="72"/>
      <c r="L733" s="72"/>
      <c r="M733" s="72"/>
      <c r="N733" s="72"/>
      <c r="O733" s="72"/>
      <c r="P733" s="72"/>
      <c r="Q733" s="72"/>
      <c r="R733" s="72"/>
      <c r="S733" s="72"/>
      <c r="T733" s="72"/>
      <c r="U733" s="72"/>
      <c r="V733" s="72"/>
      <c r="W733" s="72"/>
      <c r="X733" s="72"/>
      <c r="Y733" s="72"/>
      <c r="Z733" s="72"/>
      <c r="AA733" s="72"/>
      <c r="AB733" s="72"/>
      <c r="AC733" s="72"/>
      <c r="AD733" s="72"/>
      <c r="AE733" s="72"/>
      <c r="AF733" s="72"/>
      <c r="AG733" s="72"/>
      <c r="AH733" s="72"/>
      <c r="AI733" s="72"/>
      <c r="AJ733" s="72"/>
      <c r="AK733" s="72"/>
      <c r="AL733" s="72"/>
      <c r="AM733" s="72"/>
      <c r="AN733" s="72"/>
      <c r="AO733" s="72"/>
      <c r="AP733" s="72"/>
      <c r="AQ733" s="72"/>
      <c r="AR733" s="72"/>
      <c r="AS733" s="72"/>
      <c r="AT733" s="72"/>
      <c r="AU733" s="72"/>
      <c r="AV733" s="72"/>
      <c r="AW733" s="72"/>
      <c r="AX733" s="72"/>
      <c r="AY733" s="72"/>
      <c r="AZ733" s="72"/>
      <c r="BA733" s="72"/>
      <c r="BB733" s="72"/>
      <c r="BC733" s="72"/>
      <c r="BD733" s="72"/>
      <c r="BE733" s="72"/>
    </row>
    <row r="734" spans="1:57" ht="20">
      <c r="A734" s="72"/>
      <c r="B734" s="72"/>
      <c r="C734" s="72"/>
      <c r="D734" s="72"/>
      <c r="E734" s="71"/>
      <c r="F734" s="72"/>
      <c r="G734" s="72"/>
      <c r="H734" s="72"/>
      <c r="I734" s="72"/>
      <c r="J734" s="72"/>
      <c r="K734" s="72"/>
      <c r="L734" s="72"/>
      <c r="M734" s="72"/>
      <c r="N734" s="72"/>
      <c r="O734" s="72"/>
      <c r="P734" s="72"/>
      <c r="Q734" s="72"/>
      <c r="R734" s="72"/>
      <c r="S734" s="72"/>
      <c r="T734" s="72"/>
      <c r="U734" s="72"/>
      <c r="V734" s="72"/>
      <c r="W734" s="72"/>
      <c r="X734" s="72"/>
      <c r="Y734" s="72"/>
      <c r="Z734" s="72"/>
      <c r="AA734" s="72"/>
      <c r="AB734" s="72"/>
      <c r="AC734" s="72"/>
      <c r="AD734" s="72"/>
      <c r="AE734" s="72"/>
      <c r="AF734" s="72"/>
      <c r="AG734" s="72"/>
      <c r="AH734" s="72"/>
      <c r="AI734" s="72"/>
      <c r="AJ734" s="72"/>
      <c r="AK734" s="72"/>
      <c r="AL734" s="72"/>
      <c r="AM734" s="72"/>
      <c r="AN734" s="72"/>
      <c r="AO734" s="72"/>
      <c r="AP734" s="72"/>
      <c r="AQ734" s="72"/>
      <c r="AR734" s="72"/>
      <c r="AS734" s="72"/>
      <c r="AT734" s="72"/>
      <c r="AU734" s="72"/>
      <c r="AV734" s="72"/>
      <c r="AW734" s="72"/>
      <c r="AX734" s="72"/>
      <c r="AY734" s="72"/>
      <c r="AZ734" s="72"/>
      <c r="BA734" s="72"/>
      <c r="BB734" s="72"/>
      <c r="BC734" s="72"/>
      <c r="BD734" s="72"/>
      <c r="BE734" s="72"/>
    </row>
    <row r="735" spans="1:57" ht="20">
      <c r="A735" s="72"/>
      <c r="B735" s="72"/>
      <c r="C735" s="72"/>
      <c r="D735" s="72"/>
      <c r="E735" s="71"/>
      <c r="F735" s="72"/>
      <c r="G735" s="72"/>
      <c r="H735" s="72"/>
      <c r="I735" s="72"/>
      <c r="J735" s="72"/>
      <c r="K735" s="72"/>
      <c r="L735" s="72"/>
      <c r="M735" s="72"/>
      <c r="N735" s="72"/>
      <c r="O735" s="72"/>
      <c r="P735" s="72"/>
      <c r="Q735" s="72"/>
      <c r="R735" s="72"/>
      <c r="S735" s="72"/>
      <c r="T735" s="72"/>
      <c r="U735" s="72"/>
      <c r="V735" s="72"/>
      <c r="W735" s="72"/>
      <c r="X735" s="72"/>
      <c r="Y735" s="72"/>
      <c r="Z735" s="72"/>
      <c r="AA735" s="72"/>
      <c r="AB735" s="72"/>
      <c r="AC735" s="72"/>
      <c r="AD735" s="72"/>
      <c r="AE735" s="72"/>
      <c r="AF735" s="72"/>
      <c r="AG735" s="72"/>
      <c r="AH735" s="72"/>
      <c r="AI735" s="72"/>
      <c r="AJ735" s="72"/>
      <c r="AK735" s="72"/>
      <c r="AL735" s="72"/>
      <c r="AM735" s="72"/>
      <c r="AN735" s="72"/>
      <c r="AO735" s="72"/>
      <c r="AP735" s="72"/>
      <c r="AQ735" s="72"/>
      <c r="AR735" s="72"/>
      <c r="AS735" s="72"/>
      <c r="AT735" s="72"/>
      <c r="AU735" s="72"/>
      <c r="AV735" s="72"/>
      <c r="AW735" s="72"/>
      <c r="AX735" s="72"/>
      <c r="AY735" s="72"/>
      <c r="AZ735" s="72"/>
      <c r="BA735" s="72"/>
      <c r="BB735" s="72"/>
      <c r="BC735" s="72"/>
      <c r="BD735" s="72"/>
      <c r="BE735" s="72"/>
    </row>
    <row r="736" spans="1:57" ht="20">
      <c r="A736" s="72"/>
      <c r="B736" s="72"/>
      <c r="C736" s="72"/>
      <c r="D736" s="72"/>
      <c r="E736" s="71"/>
      <c r="F736" s="72"/>
      <c r="G736" s="72"/>
      <c r="H736" s="72"/>
      <c r="I736" s="72"/>
      <c r="J736" s="72"/>
      <c r="K736" s="72"/>
      <c r="L736" s="72"/>
      <c r="M736" s="72"/>
      <c r="N736" s="72"/>
      <c r="O736" s="72"/>
      <c r="P736" s="72"/>
      <c r="Q736" s="72"/>
      <c r="R736" s="72"/>
      <c r="S736" s="72"/>
      <c r="T736" s="72"/>
      <c r="U736" s="72"/>
      <c r="V736" s="72"/>
      <c r="W736" s="72"/>
      <c r="X736" s="72"/>
      <c r="Y736" s="72"/>
      <c r="Z736" s="72"/>
      <c r="AA736" s="72"/>
      <c r="AB736" s="72"/>
      <c r="AC736" s="72"/>
      <c r="AD736" s="72"/>
      <c r="AE736" s="72"/>
      <c r="AF736" s="72"/>
      <c r="AG736" s="72"/>
      <c r="AH736" s="72"/>
      <c r="AI736" s="72"/>
      <c r="AJ736" s="72"/>
      <c r="AK736" s="72"/>
      <c r="AL736" s="72"/>
      <c r="AM736" s="72"/>
      <c r="AN736" s="72"/>
      <c r="AO736" s="72"/>
      <c r="AP736" s="72"/>
      <c r="AQ736" s="72"/>
      <c r="AR736" s="72"/>
      <c r="AS736" s="72"/>
      <c r="AT736" s="72"/>
      <c r="AU736" s="72"/>
      <c r="AV736" s="72"/>
      <c r="AW736" s="72"/>
      <c r="AX736" s="72"/>
      <c r="AY736" s="72"/>
      <c r="AZ736" s="72"/>
      <c r="BA736" s="72"/>
      <c r="BB736" s="72"/>
      <c r="BC736" s="72"/>
      <c r="BD736" s="72"/>
      <c r="BE736" s="72"/>
    </row>
    <row r="737" spans="1:57" ht="20">
      <c r="A737" s="72"/>
      <c r="B737" s="72"/>
      <c r="C737" s="72"/>
      <c r="D737" s="72"/>
      <c r="E737" s="71"/>
      <c r="F737" s="72"/>
      <c r="G737" s="72"/>
      <c r="H737" s="72"/>
      <c r="I737" s="72"/>
      <c r="J737" s="72"/>
      <c r="K737" s="72"/>
      <c r="L737" s="72"/>
      <c r="M737" s="72"/>
      <c r="N737" s="72"/>
      <c r="O737" s="72"/>
      <c r="P737" s="72"/>
      <c r="Q737" s="72"/>
      <c r="R737" s="72"/>
      <c r="S737" s="72"/>
      <c r="T737" s="72"/>
      <c r="U737" s="72"/>
      <c r="V737" s="72"/>
      <c r="W737" s="72"/>
      <c r="X737" s="72"/>
      <c r="Y737" s="72"/>
      <c r="Z737" s="72"/>
      <c r="AA737" s="72"/>
      <c r="AB737" s="72"/>
      <c r="AC737" s="72"/>
      <c r="AD737" s="72"/>
      <c r="AE737" s="72"/>
      <c r="AF737" s="72"/>
      <c r="AG737" s="72"/>
      <c r="AH737" s="72"/>
      <c r="AI737" s="72"/>
      <c r="AJ737" s="72"/>
      <c r="AK737" s="72"/>
      <c r="AL737" s="72"/>
      <c r="AM737" s="72"/>
      <c r="AN737" s="72"/>
      <c r="AO737" s="72"/>
      <c r="AP737" s="72"/>
      <c r="AQ737" s="72"/>
      <c r="AR737" s="72"/>
      <c r="AS737" s="72"/>
      <c r="AT737" s="72"/>
      <c r="AU737" s="72"/>
      <c r="AV737" s="72"/>
      <c r="AW737" s="72"/>
      <c r="AX737" s="72"/>
      <c r="AY737" s="72"/>
      <c r="AZ737" s="72"/>
      <c r="BA737" s="72"/>
      <c r="BB737" s="72"/>
      <c r="BC737" s="72"/>
      <c r="BD737" s="72"/>
      <c r="BE737" s="72"/>
    </row>
    <row r="738" spans="1:57" ht="20">
      <c r="A738" s="72"/>
      <c r="B738" s="72"/>
      <c r="C738" s="72"/>
      <c r="D738" s="72"/>
      <c r="E738" s="71"/>
      <c r="F738" s="72"/>
      <c r="G738" s="72"/>
      <c r="H738" s="72"/>
      <c r="I738" s="72"/>
      <c r="J738" s="72"/>
      <c r="K738" s="72"/>
      <c r="L738" s="72"/>
      <c r="M738" s="72"/>
      <c r="N738" s="72"/>
      <c r="O738" s="72"/>
      <c r="P738" s="72"/>
      <c r="Q738" s="72"/>
      <c r="R738" s="72"/>
      <c r="S738" s="72"/>
      <c r="T738" s="72"/>
      <c r="U738" s="72"/>
      <c r="V738" s="72"/>
      <c r="W738" s="72"/>
      <c r="X738" s="72"/>
      <c r="Y738" s="72"/>
      <c r="Z738" s="72"/>
      <c r="AA738" s="72"/>
      <c r="AB738" s="72"/>
      <c r="AC738" s="72"/>
      <c r="AD738" s="72"/>
      <c r="AE738" s="72"/>
      <c r="AF738" s="72"/>
      <c r="AG738" s="72"/>
      <c r="AH738" s="72"/>
      <c r="AI738" s="72"/>
      <c r="AJ738" s="72"/>
      <c r="AK738" s="72"/>
      <c r="AL738" s="72"/>
      <c r="AM738" s="72"/>
      <c r="AN738" s="72"/>
      <c r="AO738" s="72"/>
      <c r="AP738" s="72"/>
      <c r="AQ738" s="72"/>
      <c r="AR738" s="72"/>
      <c r="AS738" s="72"/>
      <c r="AT738" s="72"/>
      <c r="AU738" s="72"/>
      <c r="AV738" s="72"/>
      <c r="AW738" s="72"/>
      <c r="AX738" s="72"/>
      <c r="AY738" s="72"/>
      <c r="AZ738" s="72"/>
      <c r="BA738" s="72"/>
      <c r="BB738" s="72"/>
      <c r="BC738" s="72"/>
      <c r="BD738" s="72"/>
      <c r="BE738" s="72"/>
    </row>
    <row r="739" spans="1:57" ht="20">
      <c r="A739" s="72"/>
      <c r="B739" s="72"/>
      <c r="C739" s="72"/>
      <c r="D739" s="72"/>
      <c r="E739" s="71"/>
      <c r="F739" s="72"/>
      <c r="G739" s="72"/>
      <c r="H739" s="72"/>
      <c r="I739" s="72"/>
      <c r="J739" s="72"/>
      <c r="K739" s="72"/>
      <c r="L739" s="72"/>
      <c r="M739" s="72"/>
      <c r="N739" s="72"/>
      <c r="O739" s="72"/>
      <c r="P739" s="72"/>
      <c r="Q739" s="72"/>
      <c r="R739" s="72"/>
      <c r="S739" s="72"/>
      <c r="T739" s="72"/>
      <c r="U739" s="72"/>
      <c r="V739" s="72"/>
      <c r="W739" s="72"/>
      <c r="X739" s="72"/>
      <c r="Y739" s="72"/>
      <c r="Z739" s="72"/>
      <c r="AA739" s="72"/>
      <c r="AB739" s="72"/>
      <c r="AC739" s="72"/>
      <c r="AD739" s="72"/>
      <c r="AE739" s="72"/>
      <c r="AF739" s="72"/>
      <c r="AG739" s="72"/>
      <c r="AH739" s="72"/>
      <c r="AI739" s="72"/>
      <c r="AJ739" s="72"/>
      <c r="AK739" s="72"/>
      <c r="AL739" s="72"/>
      <c r="AM739" s="72"/>
      <c r="AN739" s="72"/>
      <c r="AO739" s="72"/>
      <c r="AP739" s="72"/>
      <c r="AQ739" s="72"/>
      <c r="AR739" s="72"/>
      <c r="AS739" s="72"/>
      <c r="AT739" s="72"/>
      <c r="AU739" s="72"/>
      <c r="AV739" s="72"/>
      <c r="AW739" s="72"/>
      <c r="AX739" s="72"/>
      <c r="AY739" s="72"/>
      <c r="AZ739" s="72"/>
      <c r="BA739" s="72"/>
      <c r="BB739" s="72"/>
      <c r="BC739" s="72"/>
      <c r="BD739" s="72"/>
      <c r="BE739" s="72"/>
    </row>
    <row r="740" spans="1:57" ht="20">
      <c r="A740" s="72"/>
      <c r="B740" s="72"/>
      <c r="C740" s="72"/>
      <c r="D740" s="72"/>
      <c r="E740" s="71"/>
      <c r="F740" s="72"/>
      <c r="G740" s="72"/>
      <c r="H740" s="72"/>
      <c r="I740" s="72"/>
      <c r="J740" s="72"/>
      <c r="K740" s="72"/>
      <c r="L740" s="72"/>
      <c r="M740" s="72"/>
      <c r="N740" s="72"/>
      <c r="O740" s="72"/>
      <c r="P740" s="72"/>
      <c r="Q740" s="72"/>
      <c r="R740" s="72"/>
      <c r="S740" s="72"/>
      <c r="T740" s="72"/>
      <c r="U740" s="72"/>
      <c r="V740" s="72"/>
      <c r="W740" s="72"/>
      <c r="X740" s="72"/>
      <c r="Y740" s="72"/>
      <c r="Z740" s="72"/>
      <c r="AA740" s="72"/>
      <c r="AB740" s="72"/>
      <c r="AC740" s="72"/>
      <c r="AD740" s="72"/>
      <c r="AE740" s="72"/>
      <c r="AF740" s="72"/>
      <c r="AG740" s="72"/>
      <c r="AH740" s="72"/>
      <c r="AI740" s="72"/>
      <c r="AJ740" s="72"/>
      <c r="AK740" s="72"/>
      <c r="AL740" s="72"/>
      <c r="AM740" s="72"/>
      <c r="AN740" s="72"/>
      <c r="AO740" s="72"/>
      <c r="AP740" s="72"/>
      <c r="AQ740" s="72"/>
      <c r="AR740" s="72"/>
      <c r="AS740" s="72"/>
      <c r="AT740" s="72"/>
      <c r="AU740" s="72"/>
      <c r="AV740" s="72"/>
      <c r="AW740" s="72"/>
      <c r="AX740" s="72"/>
      <c r="AY740" s="72"/>
      <c r="AZ740" s="72"/>
      <c r="BA740" s="72"/>
      <c r="BB740" s="72"/>
      <c r="BC740" s="72"/>
      <c r="BD740" s="72"/>
      <c r="BE740" s="72"/>
    </row>
    <row r="741" spans="1:57" ht="20">
      <c r="A741" s="72"/>
      <c r="B741" s="72"/>
      <c r="C741" s="72"/>
      <c r="D741" s="72"/>
      <c r="E741" s="71"/>
      <c r="F741" s="72"/>
      <c r="G741" s="72"/>
      <c r="H741" s="72"/>
      <c r="I741" s="72"/>
      <c r="J741" s="72"/>
      <c r="K741" s="72"/>
      <c r="L741" s="72"/>
      <c r="M741" s="72"/>
      <c r="N741" s="72"/>
      <c r="O741" s="72"/>
      <c r="P741" s="72"/>
      <c r="Q741" s="72"/>
      <c r="R741" s="72"/>
      <c r="S741" s="72"/>
      <c r="T741" s="72"/>
      <c r="U741" s="72"/>
      <c r="V741" s="72"/>
      <c r="W741" s="72"/>
      <c r="X741" s="72"/>
      <c r="Y741" s="72"/>
      <c r="Z741" s="72"/>
      <c r="AA741" s="72"/>
      <c r="AB741" s="72"/>
      <c r="AC741" s="72"/>
      <c r="AD741" s="72"/>
      <c r="AE741" s="72"/>
      <c r="AF741" s="72"/>
      <c r="AG741" s="72"/>
      <c r="AH741" s="72"/>
      <c r="AI741" s="72"/>
      <c r="AJ741" s="72"/>
      <c r="AK741" s="72"/>
      <c r="AL741" s="72"/>
      <c r="AM741" s="72"/>
      <c r="AN741" s="72"/>
      <c r="AO741" s="72"/>
      <c r="AP741" s="72"/>
      <c r="AQ741" s="72"/>
      <c r="AR741" s="72"/>
      <c r="AS741" s="72"/>
      <c r="AT741" s="72"/>
      <c r="AU741" s="72"/>
      <c r="AV741" s="72"/>
      <c r="AW741" s="72"/>
      <c r="AX741" s="72"/>
      <c r="AY741" s="72"/>
      <c r="AZ741" s="72"/>
      <c r="BA741" s="72"/>
      <c r="BB741" s="72"/>
      <c r="BC741" s="72"/>
      <c r="BD741" s="72"/>
      <c r="BE741" s="72"/>
    </row>
    <row r="742" spans="1:57" ht="20">
      <c r="A742" s="72"/>
      <c r="B742" s="72"/>
      <c r="C742" s="72"/>
      <c r="D742" s="72"/>
      <c r="E742" s="71"/>
      <c r="F742" s="72"/>
      <c r="G742" s="72"/>
      <c r="H742" s="72"/>
      <c r="I742" s="72"/>
      <c r="J742" s="72"/>
      <c r="K742" s="72"/>
      <c r="L742" s="72"/>
      <c r="M742" s="72"/>
      <c r="N742" s="72"/>
      <c r="O742" s="72"/>
      <c r="P742" s="72"/>
      <c r="Q742" s="72"/>
      <c r="R742" s="72"/>
      <c r="S742" s="72"/>
      <c r="T742" s="72"/>
      <c r="U742" s="72"/>
      <c r="V742" s="72"/>
      <c r="W742" s="72"/>
      <c r="X742" s="72"/>
      <c r="Y742" s="72"/>
      <c r="Z742" s="72"/>
      <c r="AA742" s="72"/>
      <c r="AB742" s="72"/>
      <c r="AC742" s="72"/>
      <c r="AD742" s="72"/>
      <c r="AE742" s="72"/>
      <c r="AF742" s="72"/>
      <c r="AG742" s="72"/>
      <c r="AH742" s="72"/>
      <c r="AI742" s="72"/>
      <c r="AJ742" s="72"/>
      <c r="AK742" s="72"/>
      <c r="AL742" s="72"/>
      <c r="AM742" s="72"/>
      <c r="AN742" s="72"/>
      <c r="AO742" s="72"/>
      <c r="AP742" s="72"/>
      <c r="AQ742" s="72"/>
      <c r="AR742" s="72"/>
      <c r="AS742" s="72"/>
      <c r="AT742" s="72"/>
      <c r="AU742" s="72"/>
      <c r="AV742" s="72"/>
      <c r="AW742" s="72"/>
      <c r="AX742" s="72"/>
      <c r="AY742" s="72"/>
      <c r="AZ742" s="72"/>
      <c r="BA742" s="72"/>
      <c r="BB742" s="72"/>
      <c r="BC742" s="72"/>
      <c r="BD742" s="72"/>
      <c r="BE742" s="72"/>
    </row>
    <row r="743" spans="1:57" ht="20">
      <c r="A743" s="72"/>
      <c r="B743" s="72"/>
      <c r="C743" s="72"/>
      <c r="D743" s="72"/>
      <c r="E743" s="71"/>
      <c r="F743" s="72"/>
      <c r="G743" s="72"/>
      <c r="H743" s="72"/>
      <c r="I743" s="72"/>
      <c r="J743" s="72"/>
      <c r="K743" s="72"/>
      <c r="L743" s="72"/>
      <c r="M743" s="72"/>
      <c r="N743" s="72"/>
      <c r="O743" s="72"/>
      <c r="P743" s="72"/>
      <c r="Q743" s="72"/>
      <c r="R743" s="72"/>
      <c r="S743" s="72"/>
      <c r="T743" s="72"/>
      <c r="U743" s="72"/>
      <c r="V743" s="72"/>
      <c r="W743" s="72"/>
      <c r="X743" s="72"/>
      <c r="Y743" s="72"/>
      <c r="Z743" s="72"/>
      <c r="AA743" s="72"/>
      <c r="AB743" s="72"/>
      <c r="AC743" s="72"/>
      <c r="AD743" s="72"/>
      <c r="AE743" s="72"/>
      <c r="AF743" s="72"/>
      <c r="AG743" s="72"/>
      <c r="AH743" s="72"/>
      <c r="AI743" s="72"/>
      <c r="AJ743" s="72"/>
      <c r="AK743" s="72"/>
      <c r="AL743" s="72"/>
      <c r="AM743" s="72"/>
      <c r="AN743" s="72"/>
      <c r="AO743" s="72"/>
      <c r="AP743" s="72"/>
      <c r="AQ743" s="72"/>
      <c r="AR743" s="72"/>
      <c r="AS743" s="72"/>
      <c r="AT743" s="72"/>
      <c r="AU743" s="72"/>
      <c r="AV743" s="72"/>
      <c r="AW743" s="72"/>
      <c r="AX743" s="72"/>
      <c r="AY743" s="72"/>
      <c r="AZ743" s="72"/>
      <c r="BA743" s="72"/>
      <c r="BB743" s="72"/>
      <c r="BC743" s="72"/>
      <c r="BD743" s="72"/>
      <c r="BE743" s="72"/>
    </row>
    <row r="744" spans="1:57" ht="20">
      <c r="A744" s="72"/>
      <c r="B744" s="72"/>
      <c r="C744" s="72"/>
      <c r="D744" s="72"/>
      <c r="E744" s="71"/>
      <c r="F744" s="72"/>
      <c r="G744" s="72"/>
      <c r="H744" s="72"/>
      <c r="I744" s="72"/>
      <c r="J744" s="72"/>
      <c r="K744" s="72"/>
      <c r="L744" s="72"/>
      <c r="M744" s="72"/>
      <c r="N744" s="72"/>
      <c r="O744" s="72"/>
      <c r="P744" s="72"/>
      <c r="Q744" s="72"/>
      <c r="R744" s="72"/>
      <c r="S744" s="72"/>
      <c r="T744" s="72"/>
      <c r="U744" s="72"/>
      <c r="V744" s="72"/>
      <c r="W744" s="72"/>
      <c r="X744" s="72"/>
      <c r="Y744" s="72"/>
      <c r="Z744" s="72"/>
      <c r="AA744" s="72"/>
      <c r="AB744" s="72"/>
      <c r="AC744" s="72"/>
      <c r="AD744" s="72"/>
      <c r="AE744" s="72"/>
      <c r="AF744" s="72"/>
      <c r="AG744" s="72"/>
      <c r="AH744" s="72"/>
      <c r="AI744" s="72"/>
      <c r="AJ744" s="72"/>
      <c r="AK744" s="72"/>
      <c r="AL744" s="72"/>
      <c r="AM744" s="72"/>
      <c r="AN744" s="72"/>
      <c r="AO744" s="72"/>
      <c r="AP744" s="72"/>
      <c r="AQ744" s="72"/>
      <c r="AR744" s="72"/>
      <c r="AS744" s="72"/>
      <c r="AT744" s="72"/>
      <c r="AU744" s="72"/>
      <c r="AV744" s="72"/>
      <c r="AW744" s="72"/>
      <c r="AX744" s="72"/>
      <c r="AY744" s="72"/>
      <c r="AZ744" s="72"/>
      <c r="BA744" s="72"/>
      <c r="BB744" s="72"/>
      <c r="BC744" s="72"/>
      <c r="BD744" s="72"/>
      <c r="BE744" s="72"/>
    </row>
    <row r="745" spans="1:57" ht="20">
      <c r="A745" s="72"/>
      <c r="B745" s="72"/>
      <c r="C745" s="72"/>
      <c r="D745" s="72"/>
      <c r="E745" s="71"/>
      <c r="F745" s="72"/>
      <c r="G745" s="72"/>
      <c r="H745" s="72"/>
      <c r="I745" s="72"/>
      <c r="J745" s="72"/>
      <c r="K745" s="72"/>
      <c r="L745" s="72"/>
      <c r="M745" s="72"/>
      <c r="N745" s="72"/>
      <c r="O745" s="72"/>
      <c r="P745" s="72"/>
      <c r="Q745" s="72"/>
      <c r="R745" s="72"/>
      <c r="S745" s="72"/>
      <c r="T745" s="72"/>
      <c r="U745" s="72"/>
      <c r="V745" s="72"/>
      <c r="W745" s="72"/>
      <c r="X745" s="72"/>
      <c r="Y745" s="72"/>
      <c r="Z745" s="72"/>
      <c r="AA745" s="72"/>
      <c r="AB745" s="72"/>
      <c r="AC745" s="72"/>
      <c r="AD745" s="72"/>
      <c r="AE745" s="72"/>
      <c r="AF745" s="72"/>
      <c r="AG745" s="72"/>
      <c r="AH745" s="72"/>
      <c r="AI745" s="72"/>
      <c r="AJ745" s="72"/>
      <c r="AK745" s="72"/>
      <c r="AL745" s="72"/>
      <c r="AM745" s="72"/>
      <c r="AN745" s="72"/>
      <c r="AO745" s="72"/>
      <c r="AP745" s="72"/>
      <c r="AQ745" s="72"/>
      <c r="AR745" s="72"/>
      <c r="AS745" s="72"/>
      <c r="AT745" s="72"/>
      <c r="AU745" s="72"/>
      <c r="AV745" s="72"/>
      <c r="AW745" s="72"/>
      <c r="AX745" s="72"/>
      <c r="AY745" s="72"/>
      <c r="AZ745" s="72"/>
      <c r="BA745" s="72"/>
      <c r="BB745" s="72"/>
      <c r="BC745" s="72"/>
      <c r="BD745" s="72"/>
      <c r="BE745" s="72"/>
    </row>
    <row r="746" spans="1:57" ht="20">
      <c r="A746" s="72"/>
      <c r="B746" s="72"/>
      <c r="C746" s="72"/>
      <c r="D746" s="72"/>
      <c r="E746" s="71"/>
      <c r="F746" s="72"/>
      <c r="G746" s="72"/>
      <c r="H746" s="72"/>
      <c r="I746" s="72"/>
      <c r="J746" s="72"/>
      <c r="K746" s="72"/>
      <c r="L746" s="72"/>
      <c r="M746" s="72"/>
      <c r="N746" s="72"/>
      <c r="O746" s="72"/>
      <c r="P746" s="72"/>
      <c r="Q746" s="72"/>
      <c r="R746" s="72"/>
      <c r="S746" s="72"/>
      <c r="T746" s="72"/>
      <c r="U746" s="72"/>
      <c r="V746" s="72"/>
      <c r="W746" s="72"/>
      <c r="X746" s="72"/>
      <c r="Y746" s="72"/>
      <c r="Z746" s="72"/>
      <c r="AA746" s="72"/>
      <c r="AB746" s="72"/>
      <c r="AC746" s="72"/>
      <c r="AD746" s="72"/>
      <c r="AE746" s="72"/>
      <c r="AF746" s="72"/>
      <c r="AG746" s="72"/>
      <c r="AH746" s="72"/>
      <c r="AI746" s="72"/>
      <c r="AJ746" s="72"/>
      <c r="AK746" s="72"/>
      <c r="AL746" s="72"/>
      <c r="AM746" s="72"/>
      <c r="AN746" s="72"/>
      <c r="AO746" s="72"/>
      <c r="AP746" s="72"/>
      <c r="AQ746" s="72"/>
      <c r="AR746" s="72"/>
      <c r="AS746" s="72"/>
      <c r="AT746" s="72"/>
      <c r="AU746" s="72"/>
      <c r="AV746" s="72"/>
      <c r="AW746" s="72"/>
      <c r="AX746" s="72"/>
      <c r="AY746" s="72"/>
      <c r="AZ746" s="72"/>
      <c r="BA746" s="72"/>
      <c r="BB746" s="72"/>
      <c r="BC746" s="72"/>
      <c r="BD746" s="72"/>
      <c r="BE746" s="72"/>
    </row>
    <row r="747" spans="1:57" ht="20">
      <c r="A747" s="72"/>
      <c r="B747" s="72"/>
      <c r="C747" s="72"/>
      <c r="D747" s="72"/>
      <c r="E747" s="71"/>
      <c r="F747" s="72"/>
      <c r="G747" s="72"/>
      <c r="H747" s="72"/>
      <c r="I747" s="72"/>
      <c r="J747" s="72"/>
      <c r="K747" s="72"/>
      <c r="L747" s="72"/>
      <c r="M747" s="72"/>
      <c r="N747" s="72"/>
      <c r="O747" s="72"/>
      <c r="P747" s="72"/>
      <c r="Q747" s="72"/>
      <c r="R747" s="72"/>
      <c r="S747" s="72"/>
      <c r="T747" s="72"/>
      <c r="U747" s="72"/>
      <c r="V747" s="72"/>
      <c r="W747" s="72"/>
      <c r="X747" s="72"/>
      <c r="Y747" s="72"/>
      <c r="Z747" s="72"/>
      <c r="AA747" s="72"/>
      <c r="AB747" s="72"/>
      <c r="AC747" s="72"/>
      <c r="AD747" s="72"/>
      <c r="AE747" s="72"/>
      <c r="AF747" s="72"/>
      <c r="AG747" s="72"/>
      <c r="AH747" s="72"/>
      <c r="AI747" s="72"/>
      <c r="AJ747" s="72"/>
      <c r="AK747" s="72"/>
      <c r="AL747" s="72"/>
      <c r="AM747" s="72"/>
      <c r="AN747" s="72"/>
      <c r="AO747" s="72"/>
      <c r="AP747" s="72"/>
      <c r="AQ747" s="72"/>
      <c r="AR747" s="72"/>
      <c r="AS747" s="72"/>
      <c r="AT747" s="72"/>
      <c r="AU747" s="72"/>
      <c r="AV747" s="72"/>
      <c r="AW747" s="72"/>
      <c r="AX747" s="72"/>
      <c r="AY747" s="72"/>
      <c r="AZ747" s="72"/>
      <c r="BA747" s="72"/>
      <c r="BB747" s="72"/>
      <c r="BC747" s="72"/>
      <c r="BD747" s="72"/>
      <c r="BE747" s="72"/>
    </row>
    <row r="748" spans="1:57" ht="20">
      <c r="A748" s="72"/>
      <c r="B748" s="72"/>
      <c r="C748" s="72"/>
      <c r="D748" s="72"/>
      <c r="E748" s="71"/>
      <c r="F748" s="72"/>
      <c r="G748" s="72"/>
      <c r="H748" s="72"/>
      <c r="I748" s="72"/>
      <c r="J748" s="72"/>
      <c r="K748" s="72"/>
      <c r="L748" s="72"/>
      <c r="M748" s="72"/>
      <c r="N748" s="72"/>
      <c r="O748" s="72"/>
      <c r="P748" s="72"/>
      <c r="Q748" s="72"/>
      <c r="R748" s="72"/>
      <c r="S748" s="72"/>
      <c r="T748" s="72"/>
      <c r="U748" s="72"/>
      <c r="V748" s="72"/>
      <c r="W748" s="72"/>
      <c r="X748" s="72"/>
      <c r="Y748" s="72"/>
      <c r="Z748" s="72"/>
      <c r="AA748" s="72"/>
      <c r="AB748" s="72"/>
      <c r="AC748" s="72"/>
      <c r="AD748" s="72"/>
      <c r="AE748" s="72"/>
      <c r="AF748" s="72"/>
      <c r="AG748" s="72"/>
      <c r="AH748" s="72"/>
      <c r="AI748" s="72"/>
      <c r="AJ748" s="72"/>
      <c r="AK748" s="72"/>
      <c r="AL748" s="72"/>
      <c r="AM748" s="72"/>
      <c r="AN748" s="72"/>
      <c r="AO748" s="72"/>
      <c r="AP748" s="72"/>
      <c r="AQ748" s="72"/>
      <c r="AR748" s="72"/>
      <c r="AS748" s="72"/>
      <c r="AT748" s="72"/>
      <c r="AU748" s="72"/>
      <c r="AV748" s="72"/>
      <c r="AW748" s="72"/>
      <c r="AX748" s="72"/>
      <c r="AY748" s="72"/>
      <c r="AZ748" s="72"/>
      <c r="BA748" s="72"/>
      <c r="BB748" s="72"/>
      <c r="BC748" s="72"/>
      <c r="BD748" s="72"/>
      <c r="BE748" s="72"/>
    </row>
    <row r="749" spans="1:57" ht="20">
      <c r="A749" s="72"/>
      <c r="B749" s="72"/>
      <c r="C749" s="72"/>
      <c r="D749" s="72"/>
      <c r="E749" s="71"/>
      <c r="F749" s="72"/>
      <c r="G749" s="72"/>
      <c r="H749" s="72"/>
      <c r="I749" s="72"/>
      <c r="J749" s="72"/>
      <c r="K749" s="72"/>
      <c r="L749" s="72"/>
      <c r="M749" s="72"/>
      <c r="N749" s="72"/>
      <c r="O749" s="72"/>
      <c r="P749" s="72"/>
      <c r="Q749" s="72"/>
      <c r="R749" s="72"/>
      <c r="S749" s="72"/>
      <c r="T749" s="72"/>
      <c r="U749" s="72"/>
      <c r="V749" s="72"/>
      <c r="W749" s="72"/>
      <c r="X749" s="72"/>
      <c r="Y749" s="72"/>
      <c r="Z749" s="72"/>
      <c r="AA749" s="72"/>
      <c r="AB749" s="72"/>
      <c r="AC749" s="72"/>
      <c r="AD749" s="72"/>
      <c r="AE749" s="72"/>
      <c r="AF749" s="72"/>
      <c r="AG749" s="72"/>
      <c r="AH749" s="72"/>
      <c r="AI749" s="72"/>
      <c r="AJ749" s="72"/>
      <c r="AK749" s="72"/>
      <c r="AL749" s="72"/>
      <c r="AM749" s="72"/>
      <c r="AN749" s="72"/>
      <c r="AO749" s="72"/>
      <c r="AP749" s="72"/>
      <c r="AQ749" s="72"/>
      <c r="AR749" s="72"/>
      <c r="AS749" s="72"/>
      <c r="AT749" s="72"/>
      <c r="AU749" s="72"/>
      <c r="AV749" s="72"/>
      <c r="AW749" s="72"/>
      <c r="AX749" s="72"/>
      <c r="AY749" s="72"/>
      <c r="AZ749" s="72"/>
      <c r="BA749" s="72"/>
      <c r="BB749" s="72"/>
      <c r="BC749" s="72"/>
      <c r="BD749" s="72"/>
      <c r="BE749" s="72"/>
    </row>
    <row r="750" spans="1:57" ht="20">
      <c r="A750" s="72"/>
      <c r="B750" s="72"/>
      <c r="C750" s="72"/>
      <c r="D750" s="72"/>
      <c r="E750" s="71"/>
      <c r="F750" s="72"/>
      <c r="G750" s="72"/>
      <c r="H750" s="72"/>
      <c r="I750" s="72"/>
      <c r="J750" s="72"/>
      <c r="K750" s="72"/>
      <c r="L750" s="72"/>
      <c r="M750" s="72"/>
      <c r="N750" s="72"/>
      <c r="O750" s="72"/>
      <c r="P750" s="72"/>
      <c r="Q750" s="72"/>
      <c r="R750" s="72"/>
      <c r="S750" s="72"/>
      <c r="T750" s="72"/>
      <c r="U750" s="72"/>
      <c r="V750" s="72"/>
      <c r="W750" s="72"/>
      <c r="X750" s="72"/>
      <c r="Y750" s="72"/>
      <c r="Z750" s="72"/>
      <c r="AA750" s="72"/>
      <c r="AB750" s="72"/>
      <c r="AC750" s="72"/>
      <c r="AD750" s="72"/>
      <c r="AE750" s="72"/>
      <c r="AF750" s="72"/>
      <c r="AG750" s="72"/>
      <c r="AH750" s="72"/>
      <c r="AI750" s="72"/>
      <c r="AJ750" s="72"/>
      <c r="AK750" s="72"/>
      <c r="AL750" s="72"/>
      <c r="AM750" s="72"/>
      <c r="AN750" s="72"/>
      <c r="AO750" s="72"/>
      <c r="AP750" s="72"/>
      <c r="AQ750" s="72"/>
      <c r="AR750" s="72"/>
      <c r="AS750" s="72"/>
      <c r="AT750" s="72"/>
      <c r="AU750" s="72"/>
      <c r="AV750" s="72"/>
      <c r="AW750" s="72"/>
      <c r="AX750" s="72"/>
      <c r="AY750" s="72"/>
      <c r="AZ750" s="72"/>
      <c r="BA750" s="72"/>
      <c r="BB750" s="72"/>
      <c r="BC750" s="72"/>
      <c r="BD750" s="72"/>
      <c r="BE750" s="72"/>
    </row>
    <row r="751" spans="1:57" ht="20">
      <c r="A751" s="72"/>
      <c r="B751" s="72"/>
      <c r="C751" s="72"/>
      <c r="D751" s="72"/>
      <c r="E751" s="71"/>
      <c r="F751" s="72"/>
      <c r="G751" s="72"/>
      <c r="H751" s="72"/>
      <c r="I751" s="72"/>
      <c r="J751" s="72"/>
      <c r="K751" s="72"/>
      <c r="L751" s="72"/>
      <c r="M751" s="72"/>
      <c r="N751" s="72"/>
      <c r="O751" s="72"/>
      <c r="P751" s="72"/>
      <c r="Q751" s="72"/>
      <c r="R751" s="72"/>
      <c r="S751" s="72"/>
      <c r="T751" s="72"/>
      <c r="U751" s="72"/>
      <c r="V751" s="72"/>
      <c r="W751" s="72"/>
      <c r="X751" s="72"/>
      <c r="Y751" s="72"/>
      <c r="Z751" s="72"/>
      <c r="AA751" s="72"/>
      <c r="AB751" s="72"/>
      <c r="AC751" s="72"/>
      <c r="AD751" s="72"/>
      <c r="AE751" s="72"/>
      <c r="AF751" s="72"/>
      <c r="AG751" s="72"/>
      <c r="AH751" s="72"/>
      <c r="AI751" s="72"/>
      <c r="AJ751" s="72"/>
      <c r="AK751" s="72"/>
      <c r="AL751" s="72"/>
      <c r="AM751" s="72"/>
      <c r="AN751" s="72"/>
      <c r="AO751" s="72"/>
      <c r="AP751" s="72"/>
      <c r="AQ751" s="72"/>
      <c r="AR751" s="72"/>
      <c r="AS751" s="72"/>
      <c r="AT751" s="72"/>
      <c r="AU751" s="72"/>
      <c r="AV751" s="72"/>
      <c r="AW751" s="72"/>
      <c r="AX751" s="72"/>
      <c r="AY751" s="72"/>
      <c r="AZ751" s="72"/>
      <c r="BA751" s="72"/>
      <c r="BB751" s="72"/>
      <c r="BC751" s="72"/>
      <c r="BD751" s="72"/>
      <c r="BE751" s="72"/>
    </row>
    <row r="752" spans="1:57" ht="20">
      <c r="A752" s="72"/>
      <c r="B752" s="72"/>
      <c r="C752" s="72"/>
      <c r="D752" s="72"/>
      <c r="E752" s="71"/>
      <c r="F752" s="72"/>
      <c r="G752" s="72"/>
      <c r="H752" s="72"/>
      <c r="I752" s="72"/>
      <c r="J752" s="72"/>
      <c r="K752" s="72"/>
      <c r="L752" s="72"/>
      <c r="M752" s="72"/>
      <c r="N752" s="72"/>
      <c r="O752" s="72"/>
      <c r="P752" s="72"/>
      <c r="Q752" s="72"/>
      <c r="R752" s="72"/>
      <c r="S752" s="72"/>
      <c r="T752" s="72"/>
      <c r="U752" s="72"/>
      <c r="V752" s="72"/>
      <c r="W752" s="72"/>
      <c r="X752" s="72"/>
      <c r="Y752" s="72"/>
      <c r="Z752" s="72"/>
      <c r="AA752" s="72"/>
      <c r="AB752" s="72"/>
      <c r="AC752" s="72"/>
      <c r="AD752" s="72"/>
      <c r="AE752" s="72"/>
      <c r="AF752" s="72"/>
      <c r="AG752" s="72"/>
      <c r="AH752" s="72"/>
      <c r="AI752" s="72"/>
      <c r="AJ752" s="72"/>
      <c r="AK752" s="72"/>
      <c r="AL752" s="72"/>
      <c r="AM752" s="72"/>
      <c r="AN752" s="72"/>
      <c r="AO752" s="72"/>
      <c r="AP752" s="72"/>
      <c r="AQ752" s="72"/>
      <c r="AR752" s="72"/>
      <c r="AS752" s="72"/>
      <c r="AT752" s="72"/>
      <c r="AU752" s="72"/>
      <c r="AV752" s="72"/>
      <c r="AW752" s="72"/>
      <c r="AX752" s="72"/>
      <c r="AY752" s="72"/>
      <c r="AZ752" s="72"/>
      <c r="BA752" s="72"/>
      <c r="BB752" s="72"/>
      <c r="BC752" s="72"/>
      <c r="BD752" s="72"/>
      <c r="BE752" s="72"/>
    </row>
    <row r="753" spans="1:57" ht="20">
      <c r="A753" s="72"/>
      <c r="B753" s="72"/>
      <c r="C753" s="72"/>
      <c r="D753" s="72"/>
      <c r="E753" s="71"/>
      <c r="F753" s="72"/>
      <c r="G753" s="72"/>
      <c r="H753" s="72"/>
      <c r="I753" s="72"/>
      <c r="J753" s="72"/>
      <c r="K753" s="72"/>
      <c r="L753" s="72"/>
      <c r="M753" s="72"/>
      <c r="N753" s="72"/>
      <c r="O753" s="72"/>
      <c r="P753" s="72"/>
      <c r="Q753" s="72"/>
      <c r="R753" s="72"/>
      <c r="S753" s="72"/>
      <c r="T753" s="72"/>
      <c r="U753" s="72"/>
      <c r="V753" s="72"/>
      <c r="W753" s="72"/>
      <c r="X753" s="72"/>
      <c r="Y753" s="72"/>
      <c r="Z753" s="72"/>
      <c r="AA753" s="72"/>
      <c r="AB753" s="72"/>
      <c r="AC753" s="72"/>
      <c r="AD753" s="72"/>
      <c r="AE753" s="72"/>
      <c r="AF753" s="72"/>
      <c r="AG753" s="72"/>
      <c r="AH753" s="72"/>
      <c r="AI753" s="72"/>
      <c r="AJ753" s="72"/>
      <c r="AK753" s="72"/>
      <c r="AL753" s="72"/>
      <c r="AM753" s="72"/>
      <c r="AN753" s="72"/>
      <c r="AO753" s="72"/>
      <c r="AP753" s="72"/>
      <c r="AQ753" s="72"/>
      <c r="AR753" s="72"/>
      <c r="AS753" s="72"/>
      <c r="AT753" s="72"/>
      <c r="AU753" s="72"/>
      <c r="AV753" s="72"/>
      <c r="AW753" s="72"/>
      <c r="AX753" s="72"/>
      <c r="AY753" s="72"/>
      <c r="AZ753" s="72"/>
      <c r="BA753" s="72"/>
      <c r="BB753" s="72"/>
      <c r="BC753" s="72"/>
      <c r="BD753" s="72"/>
      <c r="BE753" s="72"/>
    </row>
    <row r="754" spans="1:57" ht="20">
      <c r="A754" s="72"/>
      <c r="B754" s="72"/>
      <c r="C754" s="72"/>
      <c r="D754" s="72"/>
      <c r="E754" s="71"/>
      <c r="F754" s="72"/>
      <c r="G754" s="72"/>
      <c r="H754" s="72"/>
      <c r="I754" s="72"/>
      <c r="J754" s="72"/>
      <c r="K754" s="72"/>
      <c r="L754" s="72"/>
      <c r="M754" s="72"/>
      <c r="N754" s="72"/>
      <c r="O754" s="72"/>
      <c r="P754" s="72"/>
      <c r="Q754" s="72"/>
      <c r="R754" s="72"/>
      <c r="S754" s="72"/>
      <c r="T754" s="72"/>
      <c r="U754" s="72"/>
      <c r="V754" s="72"/>
      <c r="W754" s="72"/>
      <c r="X754" s="72"/>
      <c r="Y754" s="72"/>
      <c r="Z754" s="72"/>
      <c r="AA754" s="72"/>
      <c r="AB754" s="72"/>
      <c r="AC754" s="72"/>
      <c r="AD754" s="72"/>
      <c r="AE754" s="72"/>
      <c r="AF754" s="72"/>
      <c r="AG754" s="72"/>
      <c r="AH754" s="72"/>
      <c r="AI754" s="72"/>
      <c r="AJ754" s="72"/>
      <c r="AK754" s="72"/>
      <c r="AL754" s="72"/>
      <c r="AM754" s="72"/>
      <c r="AN754" s="72"/>
      <c r="AO754" s="72"/>
      <c r="AP754" s="72"/>
      <c r="AQ754" s="72"/>
      <c r="AR754" s="72"/>
      <c r="AS754" s="72"/>
      <c r="AT754" s="72"/>
      <c r="AU754" s="72"/>
      <c r="AV754" s="72"/>
      <c r="AW754" s="72"/>
      <c r="AX754" s="72"/>
      <c r="AY754" s="72"/>
      <c r="AZ754" s="72"/>
      <c r="BA754" s="72"/>
      <c r="BB754" s="72"/>
      <c r="BC754" s="72"/>
      <c r="BD754" s="72"/>
      <c r="BE754" s="72"/>
    </row>
    <row r="755" spans="1:57" ht="20">
      <c r="A755" s="72"/>
      <c r="B755" s="72"/>
      <c r="C755" s="72"/>
      <c r="D755" s="72"/>
      <c r="E755" s="71"/>
      <c r="F755" s="72"/>
      <c r="G755" s="72"/>
      <c r="H755" s="72"/>
      <c r="I755" s="72"/>
      <c r="J755" s="72"/>
      <c r="K755" s="72"/>
      <c r="L755" s="72"/>
      <c r="M755" s="72"/>
      <c r="N755" s="72"/>
      <c r="O755" s="72"/>
      <c r="P755" s="72"/>
      <c r="Q755" s="72"/>
      <c r="R755" s="72"/>
      <c r="S755" s="72"/>
      <c r="T755" s="72"/>
      <c r="U755" s="72"/>
      <c r="V755" s="72"/>
      <c r="W755" s="72"/>
      <c r="X755" s="72"/>
      <c r="Y755" s="72"/>
      <c r="Z755" s="72"/>
      <c r="AA755" s="72"/>
      <c r="AB755" s="72"/>
      <c r="AC755" s="72"/>
      <c r="AD755" s="72"/>
      <c r="AE755" s="72"/>
      <c r="AF755" s="72"/>
      <c r="AG755" s="72"/>
      <c r="AH755" s="72"/>
      <c r="AI755" s="72"/>
      <c r="AJ755" s="72"/>
      <c r="AK755" s="72"/>
      <c r="AL755" s="72"/>
      <c r="AM755" s="72"/>
      <c r="AN755" s="72"/>
      <c r="AO755" s="72"/>
      <c r="AP755" s="72"/>
      <c r="AQ755" s="72"/>
      <c r="AR755" s="72"/>
      <c r="AS755" s="72"/>
      <c r="AT755" s="72"/>
      <c r="AU755" s="72"/>
      <c r="AV755" s="72"/>
      <c r="AW755" s="72"/>
      <c r="AX755" s="72"/>
      <c r="AY755" s="72"/>
      <c r="AZ755" s="72"/>
      <c r="BA755" s="72"/>
      <c r="BB755" s="72"/>
      <c r="BC755" s="72"/>
      <c r="BD755" s="72"/>
      <c r="BE755" s="72"/>
    </row>
    <row r="756" spans="1:57" ht="20">
      <c r="A756" s="72"/>
      <c r="B756" s="72"/>
      <c r="C756" s="72"/>
      <c r="D756" s="72"/>
      <c r="E756" s="71"/>
      <c r="F756" s="72"/>
      <c r="G756" s="72"/>
      <c r="H756" s="72"/>
      <c r="I756" s="72"/>
      <c r="J756" s="72"/>
      <c r="K756" s="72"/>
      <c r="L756" s="72"/>
      <c r="M756" s="72"/>
      <c r="N756" s="72"/>
      <c r="O756" s="72"/>
      <c r="P756" s="72"/>
      <c r="Q756" s="72"/>
      <c r="R756" s="72"/>
      <c r="S756" s="72"/>
      <c r="T756" s="72"/>
      <c r="U756" s="72"/>
      <c r="V756" s="72"/>
      <c r="W756" s="72"/>
      <c r="X756" s="72"/>
      <c r="Y756" s="72"/>
      <c r="Z756" s="72"/>
      <c r="AA756" s="72"/>
      <c r="AB756" s="72"/>
      <c r="AC756" s="72"/>
      <c r="AD756" s="72"/>
      <c r="AE756" s="72"/>
      <c r="AF756" s="72"/>
      <c r="AG756" s="72"/>
      <c r="AH756" s="72"/>
      <c r="AI756" s="72"/>
      <c r="AJ756" s="72"/>
      <c r="AK756" s="72"/>
      <c r="AL756" s="72"/>
      <c r="AM756" s="72"/>
      <c r="AN756" s="72"/>
      <c r="AO756" s="72"/>
      <c r="AP756" s="72"/>
      <c r="AQ756" s="72"/>
      <c r="AR756" s="72"/>
      <c r="AS756" s="72"/>
      <c r="AT756" s="72"/>
      <c r="AU756" s="72"/>
      <c r="AV756" s="72"/>
      <c r="AW756" s="72"/>
      <c r="AX756" s="72"/>
      <c r="AY756" s="72"/>
      <c r="AZ756" s="72"/>
      <c r="BA756" s="72"/>
      <c r="BB756" s="72"/>
      <c r="BC756" s="72"/>
      <c r="BD756" s="72"/>
      <c r="BE756" s="72"/>
    </row>
    <row r="757" spans="1:57" ht="20">
      <c r="A757" s="72"/>
      <c r="B757" s="72"/>
      <c r="C757" s="72"/>
      <c r="D757" s="72"/>
      <c r="E757" s="71"/>
      <c r="F757" s="72"/>
      <c r="G757" s="72"/>
      <c r="H757" s="72"/>
      <c r="I757" s="72"/>
      <c r="J757" s="72"/>
      <c r="K757" s="72"/>
      <c r="L757" s="72"/>
      <c r="M757" s="72"/>
      <c r="N757" s="72"/>
      <c r="O757" s="72"/>
      <c r="P757" s="72"/>
      <c r="Q757" s="72"/>
      <c r="R757" s="72"/>
      <c r="S757" s="72"/>
      <c r="T757" s="72"/>
      <c r="U757" s="72"/>
      <c r="V757" s="72"/>
      <c r="W757" s="72"/>
      <c r="X757" s="72"/>
      <c r="Y757" s="72"/>
      <c r="Z757" s="72"/>
      <c r="AA757" s="72"/>
      <c r="AB757" s="72"/>
      <c r="AC757" s="72"/>
      <c r="AD757" s="72"/>
      <c r="AE757" s="72"/>
      <c r="AF757" s="72"/>
      <c r="AG757" s="72"/>
      <c r="AH757" s="72"/>
      <c r="AI757" s="72"/>
      <c r="AJ757" s="72"/>
      <c r="AK757" s="72"/>
      <c r="AL757" s="72"/>
      <c r="AM757" s="72"/>
      <c r="AN757" s="72"/>
      <c r="AO757" s="72"/>
      <c r="AP757" s="72"/>
      <c r="AQ757" s="72"/>
      <c r="AR757" s="72"/>
      <c r="AS757" s="72"/>
      <c r="AT757" s="72"/>
      <c r="AU757" s="72"/>
      <c r="AV757" s="72"/>
      <c r="AW757" s="72"/>
      <c r="AX757" s="72"/>
      <c r="AY757" s="72"/>
      <c r="AZ757" s="72"/>
      <c r="BA757" s="72"/>
      <c r="BB757" s="72"/>
      <c r="BC757" s="72"/>
      <c r="BD757" s="72"/>
      <c r="BE757" s="72"/>
    </row>
    <row r="758" spans="1:57" ht="20">
      <c r="A758" s="72"/>
      <c r="B758" s="72"/>
      <c r="C758" s="72"/>
      <c r="D758" s="72"/>
      <c r="E758" s="71"/>
      <c r="F758" s="72"/>
      <c r="G758" s="72"/>
      <c r="H758" s="72"/>
      <c r="I758" s="72"/>
      <c r="J758" s="72"/>
      <c r="K758" s="72"/>
      <c r="L758" s="72"/>
      <c r="M758" s="72"/>
      <c r="N758" s="72"/>
      <c r="O758" s="72"/>
      <c r="P758" s="72"/>
      <c r="Q758" s="72"/>
      <c r="R758" s="72"/>
      <c r="S758" s="72"/>
      <c r="T758" s="72"/>
      <c r="U758" s="72"/>
      <c r="V758" s="72"/>
      <c r="W758" s="72"/>
      <c r="X758" s="72"/>
      <c r="Y758" s="72"/>
      <c r="Z758" s="72"/>
      <c r="AA758" s="72"/>
      <c r="AB758" s="72"/>
      <c r="AC758" s="72"/>
      <c r="AD758" s="72"/>
      <c r="AE758" s="72"/>
      <c r="AF758" s="72"/>
      <c r="AG758" s="72"/>
      <c r="AH758" s="72"/>
      <c r="AI758" s="72"/>
      <c r="AJ758" s="72"/>
      <c r="AK758" s="72"/>
      <c r="AL758" s="72"/>
      <c r="AM758" s="72"/>
      <c r="AN758" s="72"/>
      <c r="AO758" s="72"/>
      <c r="AP758" s="72"/>
      <c r="AQ758" s="72"/>
      <c r="AR758" s="72"/>
      <c r="AS758" s="72"/>
      <c r="AT758" s="72"/>
      <c r="AU758" s="72"/>
      <c r="AV758" s="72"/>
      <c r="AW758" s="72"/>
      <c r="AX758" s="72"/>
      <c r="AY758" s="72"/>
      <c r="AZ758" s="72"/>
      <c r="BA758" s="72"/>
      <c r="BB758" s="72"/>
      <c r="BC758" s="72"/>
      <c r="BD758" s="72"/>
      <c r="BE758" s="72"/>
    </row>
    <row r="759" spans="1:57" ht="20">
      <c r="A759" s="72"/>
      <c r="B759" s="72"/>
      <c r="C759" s="72"/>
      <c r="D759" s="72"/>
      <c r="E759" s="71"/>
      <c r="F759" s="72"/>
      <c r="G759" s="72"/>
      <c r="H759" s="72"/>
      <c r="I759" s="72"/>
      <c r="J759" s="72"/>
      <c r="K759" s="72"/>
      <c r="L759" s="72"/>
      <c r="M759" s="72"/>
      <c r="N759" s="72"/>
      <c r="O759" s="72"/>
      <c r="P759" s="72"/>
      <c r="Q759" s="72"/>
      <c r="R759" s="72"/>
      <c r="S759" s="72"/>
      <c r="T759" s="72"/>
      <c r="U759" s="72"/>
      <c r="V759" s="72"/>
      <c r="W759" s="72"/>
      <c r="X759" s="72"/>
      <c r="Y759" s="72"/>
      <c r="Z759" s="72"/>
      <c r="AA759" s="72"/>
      <c r="AB759" s="72"/>
      <c r="AC759" s="72"/>
      <c r="AD759" s="72"/>
      <c r="AE759" s="72"/>
      <c r="AF759" s="72"/>
      <c r="AG759" s="72"/>
      <c r="AH759" s="72"/>
      <c r="AI759" s="72"/>
      <c r="AJ759" s="72"/>
      <c r="AK759" s="72"/>
      <c r="AL759" s="72"/>
      <c r="AM759" s="72"/>
      <c r="AN759" s="72"/>
      <c r="AO759" s="72"/>
      <c r="AP759" s="72"/>
      <c r="AQ759" s="72"/>
      <c r="AR759" s="72"/>
      <c r="AS759" s="72"/>
      <c r="AT759" s="72"/>
      <c r="AU759" s="72"/>
      <c r="AV759" s="72"/>
      <c r="AW759" s="72"/>
      <c r="AX759" s="72"/>
      <c r="AY759" s="72"/>
      <c r="AZ759" s="72"/>
      <c r="BA759" s="72"/>
      <c r="BB759" s="72"/>
      <c r="BC759" s="72"/>
      <c r="BD759" s="72"/>
      <c r="BE759" s="72"/>
    </row>
    <row r="760" spans="1:57" ht="20">
      <c r="A760" s="72"/>
      <c r="B760" s="72"/>
      <c r="C760" s="72"/>
      <c r="D760" s="72"/>
      <c r="E760" s="71"/>
      <c r="F760" s="72"/>
      <c r="G760" s="72"/>
      <c r="H760" s="72"/>
      <c r="I760" s="72"/>
      <c r="J760" s="72"/>
      <c r="K760" s="72"/>
      <c r="L760" s="72"/>
      <c r="M760" s="72"/>
      <c r="N760" s="72"/>
      <c r="O760" s="72"/>
      <c r="P760" s="72"/>
      <c r="Q760" s="72"/>
      <c r="R760" s="72"/>
      <c r="S760" s="72"/>
      <c r="T760" s="72"/>
      <c r="U760" s="72"/>
      <c r="V760" s="72"/>
      <c r="W760" s="72"/>
      <c r="X760" s="72"/>
      <c r="Y760" s="72"/>
      <c r="Z760" s="72"/>
      <c r="AA760" s="72"/>
      <c r="AB760" s="72"/>
      <c r="AC760" s="72"/>
      <c r="AD760" s="72"/>
      <c r="AE760" s="72"/>
      <c r="AF760" s="72"/>
      <c r="AG760" s="72"/>
      <c r="AH760" s="72"/>
      <c r="AI760" s="72"/>
      <c r="AJ760" s="72"/>
      <c r="AK760" s="72"/>
      <c r="AL760" s="72"/>
      <c r="AM760" s="72"/>
      <c r="AN760" s="72"/>
      <c r="AO760" s="72"/>
      <c r="AP760" s="72"/>
      <c r="AQ760" s="72"/>
      <c r="AR760" s="72"/>
      <c r="AS760" s="72"/>
      <c r="AT760" s="72"/>
      <c r="AU760" s="72"/>
      <c r="AV760" s="72"/>
      <c r="AW760" s="72"/>
      <c r="AX760" s="72"/>
      <c r="AY760" s="72"/>
      <c r="AZ760" s="72"/>
      <c r="BA760" s="72"/>
      <c r="BB760" s="72"/>
      <c r="BC760" s="72"/>
      <c r="BD760" s="72"/>
      <c r="BE760" s="72"/>
    </row>
    <row r="761" spans="1:57" ht="20">
      <c r="A761" s="72"/>
      <c r="B761" s="72"/>
      <c r="C761" s="72"/>
      <c r="D761" s="72"/>
      <c r="E761" s="71"/>
      <c r="F761" s="72"/>
      <c r="G761" s="72"/>
      <c r="H761" s="72"/>
      <c r="I761" s="72"/>
      <c r="J761" s="72"/>
      <c r="K761" s="72"/>
      <c r="L761" s="72"/>
      <c r="M761" s="72"/>
      <c r="N761" s="72"/>
      <c r="O761" s="72"/>
      <c r="P761" s="72"/>
      <c r="Q761" s="72"/>
      <c r="R761" s="72"/>
      <c r="S761" s="72"/>
      <c r="T761" s="72"/>
      <c r="U761" s="72"/>
      <c r="V761" s="72"/>
      <c r="W761" s="72"/>
      <c r="X761" s="72"/>
      <c r="Y761" s="72"/>
      <c r="Z761" s="72"/>
      <c r="AA761" s="72"/>
      <c r="AB761" s="72"/>
      <c r="AC761" s="72"/>
      <c r="AD761" s="72"/>
      <c r="AE761" s="72"/>
      <c r="AF761" s="72"/>
      <c r="AG761" s="72"/>
      <c r="AH761" s="72"/>
      <c r="AI761" s="72"/>
      <c r="AJ761" s="72"/>
      <c r="AK761" s="72"/>
      <c r="AL761" s="72"/>
      <c r="AM761" s="72"/>
      <c r="AN761" s="72"/>
      <c r="AO761" s="72"/>
      <c r="AP761" s="72"/>
      <c r="AQ761" s="72"/>
      <c r="AR761" s="72"/>
      <c r="AS761" s="72"/>
      <c r="AT761" s="72"/>
      <c r="AU761" s="72"/>
      <c r="AV761" s="72"/>
      <c r="AW761" s="72"/>
      <c r="AX761" s="72"/>
      <c r="AY761" s="72"/>
      <c r="AZ761" s="72"/>
      <c r="BA761" s="72"/>
      <c r="BB761" s="72"/>
      <c r="BC761" s="72"/>
      <c r="BD761" s="72"/>
      <c r="BE761" s="72"/>
    </row>
    <row r="762" spans="1:57" ht="20">
      <c r="A762" s="72"/>
      <c r="B762" s="72"/>
      <c r="C762" s="72"/>
      <c r="D762" s="72"/>
      <c r="E762" s="71"/>
      <c r="F762" s="72"/>
      <c r="G762" s="72"/>
      <c r="H762" s="72"/>
      <c r="I762" s="72"/>
      <c r="J762" s="72"/>
      <c r="K762" s="72"/>
      <c r="L762" s="72"/>
      <c r="M762" s="72"/>
      <c r="N762" s="72"/>
      <c r="O762" s="72"/>
      <c r="P762" s="72"/>
      <c r="Q762" s="72"/>
      <c r="R762" s="72"/>
      <c r="S762" s="72"/>
      <c r="T762" s="72"/>
      <c r="U762" s="72"/>
      <c r="V762" s="72"/>
      <c r="W762" s="72"/>
      <c r="X762" s="72"/>
      <c r="Y762" s="72"/>
      <c r="Z762" s="72"/>
      <c r="AA762" s="72"/>
      <c r="AB762" s="72"/>
      <c r="AC762" s="72"/>
      <c r="AD762" s="72"/>
      <c r="AE762" s="72"/>
      <c r="AF762" s="72"/>
      <c r="AG762" s="72"/>
      <c r="AH762" s="72"/>
      <c r="AI762" s="72"/>
      <c r="AJ762" s="72"/>
      <c r="AK762" s="72"/>
      <c r="AL762" s="72"/>
      <c r="AM762" s="72"/>
      <c r="AN762" s="72"/>
      <c r="AO762" s="72"/>
      <c r="AP762" s="72"/>
      <c r="AQ762" s="72"/>
      <c r="AR762" s="72"/>
      <c r="AS762" s="72"/>
      <c r="AT762" s="72"/>
      <c r="AU762" s="72"/>
      <c r="AV762" s="72"/>
      <c r="AW762" s="72"/>
      <c r="AX762" s="72"/>
      <c r="AY762" s="72"/>
      <c r="AZ762" s="72"/>
      <c r="BA762" s="72"/>
      <c r="BB762" s="72"/>
      <c r="BC762" s="72"/>
      <c r="BD762" s="72"/>
      <c r="BE762" s="72"/>
    </row>
    <row r="763" spans="1:57" ht="20">
      <c r="A763" s="72"/>
      <c r="B763" s="72"/>
      <c r="C763" s="72"/>
      <c r="D763" s="72"/>
      <c r="E763" s="71"/>
      <c r="F763" s="72"/>
      <c r="G763" s="72"/>
      <c r="H763" s="72"/>
      <c r="I763" s="72"/>
      <c r="J763" s="72"/>
      <c r="K763" s="72"/>
      <c r="L763" s="72"/>
      <c r="M763" s="72"/>
      <c r="N763" s="72"/>
      <c r="O763" s="72"/>
      <c r="P763" s="72"/>
      <c r="Q763" s="72"/>
      <c r="R763" s="72"/>
      <c r="S763" s="72"/>
      <c r="T763" s="72"/>
      <c r="U763" s="72"/>
      <c r="V763" s="72"/>
      <c r="W763" s="72"/>
      <c r="X763" s="72"/>
      <c r="Y763" s="72"/>
      <c r="Z763" s="72"/>
      <c r="AA763" s="72"/>
      <c r="AB763" s="72"/>
      <c r="AC763" s="72"/>
      <c r="AD763" s="72"/>
      <c r="AE763" s="72"/>
      <c r="AF763" s="72"/>
      <c r="AG763" s="72"/>
      <c r="AH763" s="72"/>
      <c r="AI763" s="72"/>
      <c r="AJ763" s="72"/>
      <c r="AK763" s="72"/>
      <c r="AL763" s="72"/>
      <c r="AM763" s="72"/>
      <c r="AN763" s="72"/>
      <c r="AO763" s="72"/>
      <c r="AP763" s="72"/>
      <c r="AQ763" s="72"/>
      <c r="AR763" s="72"/>
      <c r="AS763" s="72"/>
      <c r="AT763" s="72"/>
      <c r="AU763" s="72"/>
      <c r="AV763" s="72"/>
      <c r="AW763" s="72"/>
      <c r="AX763" s="72"/>
      <c r="AY763" s="72"/>
      <c r="AZ763" s="72"/>
      <c r="BA763" s="72"/>
      <c r="BB763" s="72"/>
      <c r="BC763" s="72"/>
      <c r="BD763" s="72"/>
      <c r="BE763" s="72"/>
    </row>
    <row r="764" spans="1:57" ht="20">
      <c r="A764" s="72"/>
      <c r="B764" s="72"/>
      <c r="C764" s="72"/>
      <c r="D764" s="72"/>
      <c r="E764" s="71"/>
      <c r="F764" s="72"/>
      <c r="G764" s="72"/>
      <c r="H764" s="72"/>
      <c r="I764" s="72"/>
      <c r="J764" s="72"/>
      <c r="K764" s="72"/>
      <c r="L764" s="72"/>
      <c r="M764" s="72"/>
      <c r="N764" s="72"/>
      <c r="O764" s="72"/>
      <c r="P764" s="72"/>
      <c r="Q764" s="72"/>
      <c r="R764" s="72"/>
      <c r="S764" s="72"/>
      <c r="T764" s="72"/>
      <c r="U764" s="72"/>
      <c r="V764" s="72"/>
      <c r="W764" s="72"/>
      <c r="X764" s="72"/>
      <c r="Y764" s="72"/>
      <c r="Z764" s="72"/>
      <c r="AA764" s="72"/>
      <c r="AB764" s="72"/>
      <c r="AC764" s="72"/>
      <c r="AD764" s="72"/>
      <c r="AE764" s="72"/>
      <c r="AF764" s="72"/>
      <c r="AG764" s="72"/>
      <c r="AH764" s="72"/>
      <c r="AI764" s="72"/>
      <c r="AJ764" s="72"/>
      <c r="AK764" s="72"/>
      <c r="AL764" s="72"/>
      <c r="AM764" s="72"/>
      <c r="AN764" s="72"/>
      <c r="AO764" s="72"/>
      <c r="AP764" s="72"/>
      <c r="AQ764" s="72"/>
      <c r="AR764" s="72"/>
      <c r="AS764" s="72"/>
      <c r="AT764" s="72"/>
      <c r="AU764" s="72"/>
      <c r="AV764" s="72"/>
      <c r="AW764" s="72"/>
      <c r="AX764" s="72"/>
      <c r="AY764" s="72"/>
      <c r="AZ764" s="72"/>
      <c r="BA764" s="72"/>
      <c r="BB764" s="72"/>
      <c r="BC764" s="72"/>
      <c r="BD764" s="72"/>
      <c r="BE764" s="72"/>
    </row>
    <row r="765" spans="1:57" ht="20">
      <c r="A765" s="72"/>
      <c r="B765" s="72"/>
      <c r="C765" s="72"/>
      <c r="D765" s="72"/>
      <c r="E765" s="71"/>
      <c r="F765" s="72"/>
      <c r="G765" s="72"/>
      <c r="H765" s="72"/>
      <c r="I765" s="72"/>
      <c r="J765" s="72"/>
      <c r="K765" s="72"/>
      <c r="L765" s="72"/>
      <c r="M765" s="72"/>
      <c r="N765" s="72"/>
      <c r="O765" s="72"/>
      <c r="P765" s="72"/>
      <c r="Q765" s="72"/>
      <c r="R765" s="72"/>
      <c r="S765" s="72"/>
      <c r="T765" s="72"/>
      <c r="U765" s="72"/>
      <c r="V765" s="72"/>
      <c r="W765" s="72"/>
      <c r="X765" s="72"/>
      <c r="Y765" s="72"/>
      <c r="Z765" s="72"/>
      <c r="AA765" s="72"/>
      <c r="AB765" s="72"/>
      <c r="AC765" s="72"/>
      <c r="AD765" s="72"/>
      <c r="AE765" s="72"/>
      <c r="AF765" s="72"/>
      <c r="AG765" s="72"/>
      <c r="AH765" s="72"/>
      <c r="AI765" s="72"/>
      <c r="AJ765" s="72"/>
      <c r="AK765" s="72"/>
      <c r="AL765" s="72"/>
      <c r="AM765" s="72"/>
      <c r="AN765" s="72"/>
      <c r="AO765" s="72"/>
      <c r="AP765" s="72"/>
      <c r="AQ765" s="72"/>
      <c r="AR765" s="72"/>
      <c r="AS765" s="72"/>
      <c r="AT765" s="72"/>
      <c r="AU765" s="72"/>
      <c r="AV765" s="72"/>
      <c r="AW765" s="72"/>
      <c r="AX765" s="72"/>
      <c r="AY765" s="72"/>
      <c r="AZ765" s="72"/>
      <c r="BA765" s="72"/>
      <c r="BB765" s="72"/>
      <c r="BC765" s="72"/>
      <c r="BD765" s="72"/>
      <c r="BE765" s="72"/>
    </row>
    <row r="766" spans="1:57" ht="20">
      <c r="A766" s="72"/>
      <c r="B766" s="72"/>
      <c r="C766" s="72"/>
      <c r="D766" s="72"/>
      <c r="E766" s="71"/>
      <c r="F766" s="72"/>
      <c r="G766" s="72"/>
      <c r="H766" s="72"/>
      <c r="I766" s="72"/>
      <c r="J766" s="72"/>
      <c r="K766" s="72"/>
      <c r="L766" s="72"/>
      <c r="M766" s="72"/>
      <c r="N766" s="72"/>
      <c r="O766" s="72"/>
      <c r="P766" s="72"/>
      <c r="Q766" s="72"/>
      <c r="R766" s="72"/>
      <c r="S766" s="72"/>
      <c r="T766" s="72"/>
      <c r="U766" s="72"/>
      <c r="V766" s="72"/>
      <c r="W766" s="72"/>
      <c r="X766" s="72"/>
      <c r="Y766" s="72"/>
      <c r="Z766" s="72"/>
      <c r="AA766" s="72"/>
      <c r="AB766" s="72"/>
      <c r="AC766" s="72"/>
      <c r="AD766" s="72"/>
      <c r="AE766" s="72"/>
      <c r="AF766" s="72"/>
      <c r="AG766" s="72"/>
      <c r="AH766" s="72"/>
      <c r="AI766" s="72"/>
      <c r="AJ766" s="72"/>
      <c r="AK766" s="72"/>
      <c r="AL766" s="72"/>
      <c r="AM766" s="72"/>
      <c r="AN766" s="72"/>
      <c r="AO766" s="72"/>
      <c r="AP766" s="72"/>
      <c r="AQ766" s="72"/>
      <c r="AR766" s="72"/>
      <c r="AS766" s="72"/>
      <c r="AT766" s="72"/>
      <c r="AU766" s="72"/>
      <c r="AV766" s="72"/>
      <c r="AW766" s="72"/>
      <c r="AX766" s="72"/>
      <c r="AY766" s="72"/>
      <c r="AZ766" s="72"/>
      <c r="BA766" s="72"/>
      <c r="BB766" s="72"/>
      <c r="BC766" s="72"/>
      <c r="BD766" s="72"/>
      <c r="BE766" s="72"/>
    </row>
    <row r="767" spans="1:57" ht="20">
      <c r="A767" s="72"/>
      <c r="B767" s="72"/>
      <c r="C767" s="72"/>
      <c r="D767" s="72"/>
      <c r="E767" s="71"/>
      <c r="F767" s="72"/>
      <c r="G767" s="72"/>
      <c r="H767" s="72"/>
      <c r="I767" s="72"/>
      <c r="J767" s="72"/>
      <c r="K767" s="72"/>
      <c r="L767" s="72"/>
      <c r="M767" s="72"/>
      <c r="N767" s="72"/>
      <c r="O767" s="72"/>
      <c r="P767" s="72"/>
      <c r="Q767" s="72"/>
      <c r="R767" s="72"/>
      <c r="S767" s="72"/>
      <c r="T767" s="72"/>
      <c r="U767" s="72"/>
      <c r="V767" s="72"/>
      <c r="W767" s="72"/>
      <c r="X767" s="72"/>
      <c r="Y767" s="72"/>
      <c r="Z767" s="72"/>
      <c r="AA767" s="72"/>
      <c r="AB767" s="72"/>
      <c r="AC767" s="72"/>
      <c r="AD767" s="72"/>
      <c r="AE767" s="72"/>
      <c r="AF767" s="72"/>
      <c r="AG767" s="72"/>
      <c r="AH767" s="72"/>
      <c r="AI767" s="72"/>
      <c r="AJ767" s="72"/>
      <c r="AK767" s="72"/>
      <c r="AL767" s="72"/>
      <c r="AM767" s="72"/>
      <c r="AN767" s="72"/>
      <c r="AO767" s="72"/>
      <c r="AP767" s="72"/>
      <c r="AQ767" s="72"/>
      <c r="AR767" s="72"/>
      <c r="AS767" s="72"/>
      <c r="AT767" s="72"/>
      <c r="AU767" s="72"/>
      <c r="AV767" s="72"/>
      <c r="AW767" s="72"/>
      <c r="AX767" s="72"/>
      <c r="AY767" s="72"/>
      <c r="AZ767" s="72"/>
      <c r="BA767" s="72"/>
      <c r="BB767" s="72"/>
      <c r="BC767" s="72"/>
      <c r="BD767" s="72"/>
      <c r="BE767" s="72"/>
    </row>
    <row r="768" spans="1:57" ht="20">
      <c r="A768" s="72"/>
      <c r="B768" s="72"/>
      <c r="C768" s="72"/>
      <c r="D768" s="72"/>
      <c r="E768" s="71"/>
      <c r="F768" s="72"/>
      <c r="G768" s="72"/>
      <c r="H768" s="72"/>
      <c r="I768" s="72"/>
      <c r="J768" s="72"/>
      <c r="K768" s="72"/>
      <c r="L768" s="72"/>
      <c r="M768" s="72"/>
      <c r="N768" s="72"/>
      <c r="O768" s="72"/>
      <c r="P768" s="72"/>
      <c r="Q768" s="72"/>
      <c r="R768" s="72"/>
      <c r="S768" s="72"/>
      <c r="T768" s="72"/>
      <c r="U768" s="72"/>
      <c r="V768" s="72"/>
      <c r="W768" s="72"/>
      <c r="X768" s="72"/>
      <c r="Y768" s="72"/>
      <c r="Z768" s="72"/>
      <c r="AA768" s="72"/>
      <c r="AB768" s="72"/>
      <c r="AC768" s="72"/>
      <c r="AD768" s="72"/>
      <c r="AE768" s="72"/>
      <c r="AF768" s="72"/>
      <c r="AG768" s="72"/>
      <c r="AH768" s="72"/>
      <c r="AI768" s="72"/>
      <c r="AJ768" s="72"/>
      <c r="AK768" s="72"/>
      <c r="AL768" s="72"/>
      <c r="AM768" s="72"/>
      <c r="AN768" s="72"/>
      <c r="AO768" s="72"/>
      <c r="AP768" s="72"/>
      <c r="AQ768" s="72"/>
      <c r="AR768" s="72"/>
      <c r="AS768" s="72"/>
      <c r="AT768" s="72"/>
      <c r="AU768" s="72"/>
      <c r="AV768" s="72"/>
      <c r="AW768" s="72"/>
      <c r="AX768" s="72"/>
      <c r="AY768" s="72"/>
      <c r="AZ768" s="72"/>
      <c r="BA768" s="72"/>
      <c r="BB768" s="72"/>
      <c r="BC768" s="72"/>
      <c r="BD768" s="72"/>
      <c r="BE768" s="72"/>
    </row>
    <row r="769" spans="1:57" ht="20">
      <c r="A769" s="72"/>
      <c r="B769" s="72"/>
      <c r="C769" s="72"/>
      <c r="D769" s="72"/>
      <c r="E769" s="71"/>
      <c r="F769" s="72"/>
      <c r="G769" s="72"/>
      <c r="H769" s="72"/>
      <c r="I769" s="72"/>
      <c r="J769" s="72"/>
      <c r="K769" s="72"/>
      <c r="L769" s="72"/>
      <c r="M769" s="72"/>
      <c r="N769" s="72"/>
      <c r="O769" s="72"/>
      <c r="P769" s="72"/>
      <c r="Q769" s="72"/>
      <c r="R769" s="72"/>
      <c r="S769" s="72"/>
      <c r="T769" s="72"/>
      <c r="U769" s="72"/>
      <c r="V769" s="72"/>
      <c r="W769" s="72"/>
      <c r="X769" s="72"/>
      <c r="Y769" s="72"/>
      <c r="Z769" s="72"/>
      <c r="AA769" s="72"/>
      <c r="AB769" s="72"/>
      <c r="AC769" s="72"/>
      <c r="AD769" s="72"/>
      <c r="AE769" s="72"/>
      <c r="AF769" s="72"/>
      <c r="AG769" s="72"/>
      <c r="AH769" s="72"/>
      <c r="AI769" s="72"/>
      <c r="AJ769" s="72"/>
      <c r="AK769" s="72"/>
      <c r="AL769" s="72"/>
      <c r="AM769" s="72"/>
      <c r="AN769" s="72"/>
      <c r="AO769" s="72"/>
      <c r="AP769" s="72"/>
      <c r="AQ769" s="72"/>
      <c r="AR769" s="72"/>
      <c r="AS769" s="72"/>
      <c r="AT769" s="72"/>
      <c r="AU769" s="72"/>
      <c r="AV769" s="72"/>
      <c r="AW769" s="72"/>
      <c r="AX769" s="72"/>
      <c r="AY769" s="72"/>
      <c r="AZ769" s="72"/>
      <c r="BA769" s="72"/>
      <c r="BB769" s="72"/>
      <c r="BC769" s="72"/>
      <c r="BD769" s="72"/>
      <c r="BE769" s="72"/>
    </row>
    <row r="770" spans="1:57" ht="20">
      <c r="A770" s="72"/>
      <c r="B770" s="72"/>
      <c r="C770" s="72"/>
      <c r="D770" s="72"/>
      <c r="E770" s="71"/>
      <c r="F770" s="72"/>
      <c r="G770" s="72"/>
      <c r="H770" s="72"/>
      <c r="I770" s="72"/>
      <c r="J770" s="72"/>
      <c r="K770" s="72"/>
      <c r="L770" s="72"/>
      <c r="M770" s="72"/>
      <c r="N770" s="72"/>
      <c r="O770" s="72"/>
      <c r="P770" s="72"/>
      <c r="Q770" s="72"/>
      <c r="R770" s="72"/>
      <c r="S770" s="72"/>
      <c r="T770" s="72"/>
      <c r="U770" s="72"/>
      <c r="V770" s="72"/>
      <c r="W770" s="72"/>
      <c r="X770" s="72"/>
      <c r="Y770" s="72"/>
      <c r="Z770" s="72"/>
      <c r="AA770" s="72"/>
      <c r="AB770" s="72"/>
      <c r="AC770" s="72"/>
      <c r="AD770" s="72"/>
      <c r="AE770" s="72"/>
      <c r="AF770" s="72"/>
      <c r="AG770" s="72"/>
      <c r="AH770" s="72"/>
      <c r="AI770" s="72"/>
      <c r="AJ770" s="72"/>
      <c r="AK770" s="72"/>
      <c r="AL770" s="72"/>
      <c r="AM770" s="72"/>
      <c r="AN770" s="72"/>
      <c r="AO770" s="72"/>
      <c r="AP770" s="72"/>
      <c r="AQ770" s="72"/>
      <c r="AR770" s="72"/>
      <c r="AS770" s="72"/>
      <c r="AT770" s="72"/>
      <c r="AU770" s="72"/>
      <c r="AV770" s="72"/>
      <c r="AW770" s="72"/>
      <c r="AX770" s="72"/>
      <c r="AY770" s="72"/>
      <c r="AZ770" s="72"/>
      <c r="BA770" s="72"/>
      <c r="BB770" s="72"/>
      <c r="BC770" s="72"/>
      <c r="BD770" s="72"/>
      <c r="BE770" s="72"/>
    </row>
    <row r="771" spans="1:57" ht="20">
      <c r="A771" s="72"/>
      <c r="B771" s="72"/>
      <c r="C771" s="72"/>
      <c r="D771" s="72"/>
      <c r="E771" s="71"/>
      <c r="F771" s="72"/>
      <c r="G771" s="72"/>
      <c r="H771" s="72"/>
      <c r="I771" s="72"/>
      <c r="J771" s="72"/>
      <c r="K771" s="72"/>
      <c r="L771" s="72"/>
      <c r="M771" s="72"/>
      <c r="N771" s="72"/>
      <c r="O771" s="72"/>
      <c r="P771" s="72"/>
      <c r="Q771" s="72"/>
      <c r="R771" s="72"/>
      <c r="S771" s="72"/>
      <c r="T771" s="72"/>
      <c r="U771" s="72"/>
      <c r="V771" s="72"/>
      <c r="W771" s="72"/>
      <c r="X771" s="72"/>
      <c r="Y771" s="72"/>
      <c r="Z771" s="72"/>
      <c r="AA771" s="72"/>
      <c r="AB771" s="72"/>
      <c r="AC771" s="72"/>
      <c r="AD771" s="72"/>
      <c r="AE771" s="72"/>
      <c r="AF771" s="72"/>
      <c r="AG771" s="72"/>
      <c r="AH771" s="72"/>
      <c r="AI771" s="72"/>
      <c r="AJ771" s="72"/>
      <c r="AK771" s="72"/>
      <c r="AL771" s="72"/>
      <c r="AM771" s="72"/>
      <c r="AN771" s="72"/>
      <c r="AO771" s="72"/>
      <c r="AP771" s="72"/>
      <c r="AQ771" s="72"/>
      <c r="AR771" s="72"/>
      <c r="AS771" s="72"/>
      <c r="AT771" s="72"/>
      <c r="AU771" s="72"/>
      <c r="AV771" s="72"/>
      <c r="AW771" s="72"/>
      <c r="AX771" s="72"/>
      <c r="AY771" s="72"/>
      <c r="AZ771" s="72"/>
      <c r="BA771" s="72"/>
      <c r="BB771" s="72"/>
      <c r="BC771" s="72"/>
      <c r="BD771" s="72"/>
      <c r="BE771" s="72"/>
    </row>
    <row r="772" spans="1:57" ht="20">
      <c r="A772" s="72"/>
      <c r="B772" s="72"/>
      <c r="C772" s="72"/>
      <c r="D772" s="72"/>
      <c r="E772" s="71"/>
      <c r="F772" s="72"/>
      <c r="G772" s="72"/>
      <c r="H772" s="72"/>
      <c r="I772" s="72"/>
      <c r="J772" s="72"/>
      <c r="K772" s="72"/>
      <c r="L772" s="72"/>
      <c r="M772" s="72"/>
      <c r="N772" s="72"/>
      <c r="O772" s="72"/>
      <c r="P772" s="72"/>
      <c r="Q772" s="72"/>
      <c r="R772" s="72"/>
      <c r="S772" s="72"/>
      <c r="T772" s="72"/>
      <c r="U772" s="72"/>
      <c r="V772" s="72"/>
      <c r="W772" s="72"/>
      <c r="X772" s="72"/>
      <c r="Y772" s="72"/>
      <c r="Z772" s="72"/>
      <c r="AA772" s="72"/>
      <c r="AB772" s="72"/>
      <c r="AC772" s="72"/>
      <c r="AD772" s="72"/>
      <c r="AE772" s="72"/>
      <c r="AF772" s="72"/>
      <c r="AG772" s="72"/>
      <c r="AH772" s="72"/>
      <c r="AI772" s="72"/>
      <c r="AJ772" s="72"/>
      <c r="AK772" s="72"/>
      <c r="AL772" s="72"/>
      <c r="AM772" s="72"/>
      <c r="AN772" s="72"/>
      <c r="AO772" s="72"/>
      <c r="AP772" s="72"/>
      <c r="AQ772" s="72"/>
      <c r="AR772" s="72"/>
      <c r="AS772" s="72"/>
      <c r="AT772" s="72"/>
      <c r="AU772" s="72"/>
      <c r="AV772" s="72"/>
      <c r="AW772" s="72"/>
      <c r="AX772" s="72"/>
      <c r="AY772" s="72"/>
      <c r="AZ772" s="72"/>
      <c r="BA772" s="72"/>
      <c r="BB772" s="72"/>
      <c r="BC772" s="72"/>
      <c r="BD772" s="72"/>
      <c r="BE772" s="72"/>
    </row>
    <row r="773" spans="1:57" ht="20">
      <c r="A773" s="72"/>
      <c r="B773" s="72"/>
      <c r="C773" s="72"/>
      <c r="D773" s="72"/>
      <c r="E773" s="71"/>
      <c r="F773" s="72"/>
      <c r="G773" s="72"/>
      <c r="H773" s="72"/>
      <c r="I773" s="72"/>
      <c r="J773" s="72"/>
      <c r="K773" s="72"/>
      <c r="L773" s="72"/>
      <c r="M773" s="72"/>
      <c r="N773" s="72"/>
      <c r="O773" s="72"/>
      <c r="P773" s="72"/>
      <c r="Q773" s="72"/>
      <c r="R773" s="72"/>
      <c r="S773" s="72"/>
      <c r="T773" s="72"/>
      <c r="U773" s="72"/>
      <c r="V773" s="72"/>
      <c r="W773" s="72"/>
      <c r="X773" s="72"/>
      <c r="Y773" s="72"/>
      <c r="Z773" s="72"/>
      <c r="AA773" s="72"/>
      <c r="AB773" s="72"/>
      <c r="AC773" s="72"/>
      <c r="AD773" s="72"/>
      <c r="AE773" s="72"/>
      <c r="AF773" s="72"/>
      <c r="AG773" s="72"/>
      <c r="AH773" s="72"/>
      <c r="AI773" s="72"/>
      <c r="AJ773" s="72"/>
      <c r="AK773" s="72"/>
      <c r="AL773" s="72"/>
      <c r="AM773" s="72"/>
      <c r="AN773" s="72"/>
      <c r="AO773" s="72"/>
      <c r="AP773" s="72"/>
      <c r="AQ773" s="72"/>
      <c r="AR773" s="72"/>
      <c r="AS773" s="72"/>
      <c r="AT773" s="72"/>
      <c r="AU773" s="72"/>
      <c r="AV773" s="72"/>
      <c r="AW773" s="72"/>
      <c r="AX773" s="72"/>
      <c r="AY773" s="72"/>
      <c r="AZ773" s="72"/>
      <c r="BA773" s="72"/>
      <c r="BB773" s="72"/>
      <c r="BC773" s="72"/>
      <c r="BD773" s="72"/>
      <c r="BE773" s="72"/>
    </row>
    <row r="774" spans="1:57" ht="20">
      <c r="A774" s="72"/>
      <c r="B774" s="72"/>
      <c r="C774" s="72"/>
      <c r="D774" s="72"/>
      <c r="E774" s="71"/>
      <c r="F774" s="72"/>
      <c r="G774" s="72"/>
      <c r="H774" s="72"/>
      <c r="I774" s="72"/>
      <c r="J774" s="72"/>
      <c r="K774" s="72"/>
      <c r="L774" s="72"/>
      <c r="M774" s="72"/>
      <c r="N774" s="72"/>
      <c r="O774" s="72"/>
      <c r="P774" s="72"/>
      <c r="Q774" s="72"/>
      <c r="R774" s="72"/>
      <c r="S774" s="72"/>
      <c r="T774" s="72"/>
      <c r="U774" s="72"/>
      <c r="V774" s="72"/>
      <c r="W774" s="72"/>
      <c r="X774" s="72"/>
      <c r="Y774" s="72"/>
      <c r="Z774" s="72"/>
      <c r="AA774" s="72"/>
      <c r="AB774" s="72"/>
      <c r="AC774" s="72"/>
      <c r="AD774" s="72"/>
      <c r="AE774" s="72"/>
      <c r="AF774" s="72"/>
      <c r="AG774" s="72"/>
      <c r="AH774" s="72"/>
      <c r="AI774" s="72"/>
      <c r="AJ774" s="72"/>
      <c r="AK774" s="72"/>
      <c r="AL774" s="72"/>
      <c r="AM774" s="72"/>
      <c r="AN774" s="72"/>
      <c r="AO774" s="72"/>
      <c r="AP774" s="72"/>
      <c r="AQ774" s="72"/>
      <c r="AR774" s="72"/>
      <c r="AS774" s="72"/>
      <c r="AT774" s="72"/>
      <c r="AU774" s="72"/>
      <c r="AV774" s="72"/>
      <c r="AW774" s="72"/>
      <c r="AX774" s="72"/>
      <c r="AY774" s="72"/>
      <c r="AZ774" s="72"/>
      <c r="BA774" s="72"/>
      <c r="BB774" s="72"/>
      <c r="BC774" s="72"/>
      <c r="BD774" s="72"/>
      <c r="BE774" s="72"/>
    </row>
    <row r="775" spans="1:57" ht="20">
      <c r="A775" s="72"/>
      <c r="B775" s="72"/>
      <c r="C775" s="72"/>
      <c r="D775" s="72"/>
      <c r="E775" s="71"/>
      <c r="F775" s="72"/>
      <c r="G775" s="72"/>
      <c r="H775" s="72"/>
      <c r="I775" s="72"/>
      <c r="J775" s="72"/>
      <c r="K775" s="72"/>
      <c r="L775" s="72"/>
      <c r="M775" s="72"/>
      <c r="N775" s="72"/>
      <c r="O775" s="72"/>
      <c r="P775" s="72"/>
      <c r="Q775" s="72"/>
      <c r="R775" s="72"/>
      <c r="S775" s="72"/>
      <c r="T775" s="72"/>
      <c r="U775" s="72"/>
      <c r="V775" s="72"/>
      <c r="W775" s="72"/>
      <c r="X775" s="72"/>
      <c r="Y775" s="72"/>
      <c r="Z775" s="72"/>
      <c r="AA775" s="72"/>
      <c r="AB775" s="72"/>
      <c r="AC775" s="72"/>
      <c r="AD775" s="72"/>
      <c r="AE775" s="72"/>
      <c r="AF775" s="72"/>
      <c r="AG775" s="72"/>
      <c r="AH775" s="72"/>
      <c r="AI775" s="72"/>
      <c r="AJ775" s="72"/>
      <c r="AK775" s="72"/>
      <c r="AL775" s="72"/>
      <c r="AM775" s="72"/>
      <c r="AN775" s="72"/>
      <c r="AO775" s="72"/>
      <c r="AP775" s="72"/>
      <c r="AQ775" s="72"/>
      <c r="AR775" s="72"/>
      <c r="AS775" s="72"/>
      <c r="AT775" s="72"/>
      <c r="AU775" s="72"/>
      <c r="AV775" s="72"/>
      <c r="AW775" s="72"/>
      <c r="AX775" s="72"/>
      <c r="AY775" s="72"/>
      <c r="AZ775" s="72"/>
      <c r="BA775" s="72"/>
      <c r="BB775" s="72"/>
      <c r="BC775" s="72"/>
      <c r="BD775" s="72"/>
      <c r="BE775" s="72"/>
    </row>
    <row r="776" spans="1:57" ht="20">
      <c r="A776" s="72"/>
      <c r="B776" s="72"/>
      <c r="C776" s="72"/>
      <c r="D776" s="72"/>
      <c r="E776" s="71"/>
      <c r="F776" s="72"/>
      <c r="G776" s="72"/>
      <c r="H776" s="72"/>
      <c r="I776" s="72"/>
      <c r="J776" s="72"/>
      <c r="K776" s="72"/>
      <c r="L776" s="72"/>
      <c r="M776" s="72"/>
      <c r="N776" s="72"/>
      <c r="O776" s="72"/>
      <c r="P776" s="72"/>
      <c r="Q776" s="72"/>
      <c r="R776" s="72"/>
      <c r="S776" s="72"/>
      <c r="T776" s="72"/>
      <c r="U776" s="72"/>
      <c r="V776" s="72"/>
      <c r="W776" s="72"/>
      <c r="X776" s="72"/>
      <c r="Y776" s="72"/>
      <c r="Z776" s="72"/>
      <c r="AA776" s="72"/>
      <c r="AB776" s="72"/>
      <c r="AC776" s="72"/>
      <c r="AD776" s="72"/>
      <c r="AE776" s="72"/>
      <c r="AF776" s="72"/>
      <c r="AG776" s="72"/>
      <c r="AH776" s="72"/>
      <c r="AI776" s="72"/>
      <c r="AJ776" s="72"/>
      <c r="AK776" s="72"/>
      <c r="AL776" s="72"/>
      <c r="AM776" s="72"/>
      <c r="AN776" s="72"/>
      <c r="AO776" s="72"/>
      <c r="AP776" s="72"/>
      <c r="AQ776" s="72"/>
      <c r="AR776" s="72"/>
      <c r="AS776" s="72"/>
      <c r="AT776" s="72"/>
      <c r="AU776" s="72"/>
      <c r="AV776" s="72"/>
      <c r="AW776" s="72"/>
      <c r="AX776" s="72"/>
      <c r="AY776" s="72"/>
      <c r="AZ776" s="72"/>
      <c r="BA776" s="72"/>
      <c r="BB776" s="72"/>
      <c r="BC776" s="72"/>
      <c r="BD776" s="72"/>
      <c r="BE776" s="72"/>
    </row>
    <row r="777" spans="1:57" ht="20">
      <c r="A777" s="72"/>
      <c r="B777" s="72"/>
      <c r="C777" s="72"/>
      <c r="D777" s="72"/>
      <c r="E777" s="71"/>
      <c r="F777" s="72"/>
      <c r="G777" s="72"/>
      <c r="H777" s="72"/>
      <c r="I777" s="72"/>
      <c r="J777" s="72"/>
      <c r="K777" s="72"/>
      <c r="L777" s="72"/>
      <c r="M777" s="72"/>
      <c r="N777" s="72"/>
      <c r="O777" s="72"/>
      <c r="P777" s="72"/>
      <c r="Q777" s="72"/>
      <c r="R777" s="72"/>
      <c r="S777" s="72"/>
      <c r="T777" s="72"/>
      <c r="U777" s="72"/>
      <c r="V777" s="72"/>
      <c r="W777" s="72"/>
      <c r="X777" s="72"/>
      <c r="Y777" s="72"/>
      <c r="Z777" s="72"/>
      <c r="AA777" s="72"/>
      <c r="AB777" s="72"/>
      <c r="AC777" s="72"/>
      <c r="AD777" s="72"/>
      <c r="AE777" s="72"/>
      <c r="AF777" s="72"/>
      <c r="AG777" s="72"/>
      <c r="AH777" s="72"/>
      <c r="AI777" s="72"/>
      <c r="AJ777" s="72"/>
      <c r="AK777" s="72"/>
      <c r="AL777" s="72"/>
      <c r="AM777" s="72"/>
      <c r="AN777" s="72"/>
      <c r="AO777" s="72"/>
      <c r="AP777" s="72"/>
      <c r="AQ777" s="72"/>
      <c r="AR777" s="72"/>
      <c r="AS777" s="72"/>
      <c r="AT777" s="72"/>
      <c r="AU777" s="72"/>
      <c r="AV777" s="72"/>
      <c r="AW777" s="72"/>
      <c r="AX777" s="72"/>
      <c r="AY777" s="72"/>
      <c r="AZ777" s="72"/>
      <c r="BA777" s="72"/>
      <c r="BB777" s="72"/>
      <c r="BC777" s="72"/>
      <c r="BD777" s="72"/>
      <c r="BE777" s="72"/>
    </row>
    <row r="778" spans="1:57" ht="20">
      <c r="A778" s="72"/>
      <c r="B778" s="72"/>
      <c r="C778" s="72"/>
      <c r="D778" s="72"/>
      <c r="E778" s="71"/>
      <c r="F778" s="72"/>
      <c r="G778" s="72"/>
      <c r="H778" s="72"/>
      <c r="I778" s="72"/>
      <c r="J778" s="72"/>
      <c r="K778" s="72"/>
      <c r="L778" s="72"/>
      <c r="M778" s="72"/>
      <c r="N778" s="72"/>
      <c r="O778" s="72"/>
      <c r="P778" s="72"/>
      <c r="Q778" s="72"/>
      <c r="R778" s="72"/>
      <c r="S778" s="72"/>
      <c r="T778" s="72"/>
      <c r="U778" s="72"/>
      <c r="V778" s="72"/>
      <c r="W778" s="72"/>
      <c r="X778" s="72"/>
      <c r="Y778" s="72"/>
      <c r="Z778" s="72"/>
      <c r="AA778" s="72"/>
      <c r="AB778" s="72"/>
      <c r="AC778" s="72"/>
      <c r="AD778" s="72"/>
      <c r="AE778" s="72"/>
      <c r="AF778" s="72"/>
      <c r="AG778" s="72"/>
      <c r="AH778" s="72"/>
      <c r="AI778" s="72"/>
      <c r="AJ778" s="72"/>
      <c r="AK778" s="72"/>
      <c r="AL778" s="72"/>
      <c r="AM778" s="72"/>
      <c r="AN778" s="72"/>
      <c r="AO778" s="72"/>
      <c r="AP778" s="72"/>
      <c r="AQ778" s="72"/>
      <c r="AR778" s="72"/>
      <c r="AS778" s="72"/>
      <c r="AT778" s="72"/>
      <c r="AU778" s="72"/>
      <c r="AV778" s="72"/>
      <c r="AW778" s="72"/>
      <c r="AX778" s="72"/>
      <c r="AY778" s="72"/>
      <c r="AZ778" s="72"/>
      <c r="BA778" s="72"/>
      <c r="BB778" s="72"/>
      <c r="BC778" s="72"/>
      <c r="BD778" s="72"/>
      <c r="BE778" s="72"/>
    </row>
    <row r="779" spans="1:57" ht="20">
      <c r="A779" s="72"/>
      <c r="B779" s="72"/>
      <c r="C779" s="72"/>
      <c r="D779" s="72"/>
      <c r="E779" s="71"/>
      <c r="F779" s="72"/>
      <c r="G779" s="72"/>
      <c r="H779" s="72"/>
      <c r="I779" s="72"/>
      <c r="J779" s="72"/>
      <c r="K779" s="72"/>
      <c r="L779" s="72"/>
      <c r="M779" s="72"/>
      <c r="N779" s="72"/>
      <c r="O779" s="72"/>
      <c r="P779" s="72"/>
      <c r="Q779" s="72"/>
      <c r="R779" s="72"/>
      <c r="S779" s="72"/>
      <c r="T779" s="72"/>
      <c r="U779" s="72"/>
      <c r="V779" s="72"/>
      <c r="W779" s="72"/>
      <c r="X779" s="72"/>
      <c r="Y779" s="72"/>
      <c r="Z779" s="72"/>
      <c r="AA779" s="72"/>
      <c r="AB779" s="72"/>
      <c r="AC779" s="72"/>
      <c r="AD779" s="72"/>
      <c r="AE779" s="72"/>
      <c r="AF779" s="72"/>
      <c r="AG779" s="72"/>
      <c r="AH779" s="72"/>
      <c r="AI779" s="72"/>
      <c r="AJ779" s="72"/>
      <c r="AK779" s="72"/>
      <c r="AL779" s="72"/>
      <c r="AM779" s="72"/>
      <c r="AN779" s="72"/>
      <c r="AO779" s="72"/>
      <c r="AP779" s="72"/>
      <c r="AQ779" s="72"/>
      <c r="AR779" s="72"/>
      <c r="AS779" s="72"/>
      <c r="AT779" s="72"/>
      <c r="AU779" s="72"/>
      <c r="AV779" s="72"/>
      <c r="AW779" s="72"/>
      <c r="AX779" s="72"/>
      <c r="AY779" s="72"/>
      <c r="AZ779" s="72"/>
      <c r="BA779" s="72"/>
      <c r="BB779" s="72"/>
      <c r="BC779" s="72"/>
      <c r="BD779" s="72"/>
      <c r="BE779" s="72"/>
    </row>
    <row r="780" spans="1:57" ht="20">
      <c r="A780" s="72"/>
      <c r="B780" s="72"/>
      <c r="C780" s="72"/>
      <c r="D780" s="72"/>
      <c r="E780" s="71"/>
      <c r="F780" s="72"/>
      <c r="G780" s="72"/>
      <c r="H780" s="72"/>
      <c r="I780" s="72"/>
      <c r="J780" s="72"/>
      <c r="K780" s="72"/>
      <c r="L780" s="72"/>
      <c r="M780" s="72"/>
      <c r="N780" s="72"/>
      <c r="O780" s="72"/>
      <c r="P780" s="72"/>
      <c r="Q780" s="72"/>
      <c r="R780" s="72"/>
      <c r="S780" s="72"/>
      <c r="T780" s="72"/>
      <c r="U780" s="72"/>
      <c r="V780" s="72"/>
      <c r="W780" s="72"/>
      <c r="X780" s="72"/>
      <c r="Y780" s="72"/>
      <c r="Z780" s="72"/>
      <c r="AA780" s="72"/>
      <c r="AB780" s="72"/>
      <c r="AC780" s="72"/>
      <c r="AD780" s="72"/>
      <c r="AE780" s="72"/>
      <c r="AF780" s="72"/>
      <c r="AG780" s="72"/>
      <c r="AH780" s="72"/>
      <c r="AI780" s="72"/>
      <c r="AJ780" s="72"/>
      <c r="AK780" s="72"/>
      <c r="AL780" s="72"/>
      <c r="AM780" s="72"/>
      <c r="AN780" s="72"/>
      <c r="AO780" s="72"/>
      <c r="AP780" s="72"/>
      <c r="AQ780" s="72"/>
      <c r="AR780" s="72"/>
      <c r="AS780" s="72"/>
      <c r="AT780" s="72"/>
      <c r="AU780" s="72"/>
      <c r="AV780" s="72"/>
      <c r="AW780" s="72"/>
      <c r="AX780" s="72"/>
      <c r="AY780" s="72"/>
      <c r="AZ780" s="72"/>
      <c r="BA780" s="72"/>
      <c r="BB780" s="72"/>
      <c r="BC780" s="72"/>
      <c r="BD780" s="72"/>
      <c r="BE780" s="72"/>
    </row>
    <row r="781" spans="1:57" ht="20">
      <c r="A781" s="72"/>
      <c r="B781" s="72"/>
      <c r="C781" s="72"/>
      <c r="D781" s="72"/>
      <c r="E781" s="71"/>
      <c r="F781" s="72"/>
      <c r="G781" s="72"/>
      <c r="H781" s="72"/>
      <c r="I781" s="72"/>
      <c r="J781" s="72"/>
      <c r="K781" s="72"/>
      <c r="L781" s="72"/>
      <c r="M781" s="72"/>
      <c r="N781" s="72"/>
      <c r="O781" s="72"/>
      <c r="P781" s="72"/>
      <c r="Q781" s="72"/>
      <c r="R781" s="72"/>
      <c r="S781" s="72"/>
      <c r="T781" s="72"/>
      <c r="U781" s="72"/>
      <c r="V781" s="72"/>
      <c r="W781" s="72"/>
      <c r="X781" s="72"/>
      <c r="Y781" s="72"/>
      <c r="Z781" s="72"/>
      <c r="AA781" s="72"/>
      <c r="AB781" s="72"/>
      <c r="AC781" s="72"/>
      <c r="AD781" s="72"/>
      <c r="AE781" s="72"/>
      <c r="AF781" s="72"/>
      <c r="AG781" s="72"/>
      <c r="AH781" s="72"/>
      <c r="AI781" s="72"/>
      <c r="AJ781" s="72"/>
      <c r="AK781" s="72"/>
      <c r="AL781" s="72"/>
      <c r="AM781" s="72"/>
      <c r="AN781" s="72"/>
      <c r="AO781" s="72"/>
      <c r="AP781" s="72"/>
      <c r="AQ781" s="72"/>
      <c r="AR781" s="72"/>
      <c r="AS781" s="72"/>
      <c r="AT781" s="72"/>
      <c r="AU781" s="72"/>
      <c r="AV781" s="72"/>
      <c r="AW781" s="72"/>
      <c r="AX781" s="72"/>
      <c r="AY781" s="72"/>
      <c r="AZ781" s="72"/>
      <c r="BA781" s="72"/>
      <c r="BB781" s="72"/>
      <c r="BC781" s="72"/>
      <c r="BD781" s="72"/>
      <c r="BE781" s="72"/>
    </row>
    <row r="782" spans="1:57" ht="20">
      <c r="A782" s="72"/>
      <c r="B782" s="72"/>
      <c r="C782" s="72"/>
      <c r="D782" s="72"/>
      <c r="E782" s="71"/>
      <c r="F782" s="72"/>
      <c r="G782" s="72"/>
      <c r="H782" s="72"/>
      <c r="I782" s="72"/>
      <c r="J782" s="72"/>
      <c r="K782" s="72"/>
      <c r="L782" s="72"/>
      <c r="M782" s="72"/>
      <c r="N782" s="72"/>
      <c r="O782" s="72"/>
      <c r="P782" s="72"/>
      <c r="Q782" s="72"/>
      <c r="R782" s="72"/>
      <c r="S782" s="72"/>
      <c r="T782" s="72"/>
      <c r="U782" s="72"/>
      <c r="V782" s="72"/>
      <c r="W782" s="72"/>
      <c r="X782" s="72"/>
      <c r="Y782" s="72"/>
      <c r="Z782" s="72"/>
      <c r="AA782" s="72"/>
      <c r="AB782" s="72"/>
      <c r="AC782" s="72"/>
      <c r="AD782" s="72"/>
      <c r="AE782" s="72"/>
      <c r="AF782" s="72"/>
      <c r="AG782" s="72"/>
      <c r="AH782" s="72"/>
      <c r="AI782" s="72"/>
      <c r="AJ782" s="72"/>
      <c r="AK782" s="72"/>
      <c r="AL782" s="72"/>
      <c r="AM782" s="72"/>
      <c r="AN782" s="72"/>
      <c r="AO782" s="72"/>
      <c r="AP782" s="72"/>
      <c r="AQ782" s="72"/>
      <c r="AR782" s="72"/>
      <c r="AS782" s="72"/>
      <c r="AT782" s="72"/>
      <c r="AU782" s="72"/>
      <c r="AV782" s="72"/>
      <c r="AW782" s="72"/>
      <c r="AX782" s="72"/>
      <c r="AY782" s="72"/>
      <c r="AZ782" s="72"/>
      <c r="BA782" s="72"/>
      <c r="BB782" s="72"/>
      <c r="BC782" s="72"/>
      <c r="BD782" s="72"/>
      <c r="BE782" s="72"/>
    </row>
    <row r="783" spans="1:57" ht="20">
      <c r="A783" s="72"/>
      <c r="B783" s="72"/>
      <c r="C783" s="72"/>
      <c r="D783" s="72"/>
      <c r="E783" s="71"/>
      <c r="F783" s="72"/>
      <c r="G783" s="72"/>
      <c r="H783" s="72"/>
      <c r="I783" s="72"/>
      <c r="J783" s="72"/>
      <c r="K783" s="72"/>
      <c r="L783" s="72"/>
      <c r="M783" s="72"/>
      <c r="N783" s="72"/>
      <c r="O783" s="72"/>
      <c r="P783" s="72"/>
      <c r="Q783" s="72"/>
      <c r="R783" s="72"/>
      <c r="S783" s="72"/>
      <c r="T783" s="72"/>
      <c r="U783" s="72"/>
      <c r="V783" s="72"/>
      <c r="W783" s="72"/>
      <c r="X783" s="72"/>
      <c r="Y783" s="72"/>
      <c r="Z783" s="72"/>
      <c r="AA783" s="72"/>
      <c r="AB783" s="72"/>
      <c r="AC783" s="72"/>
      <c r="AD783" s="72"/>
      <c r="AE783" s="72"/>
      <c r="AF783" s="72"/>
      <c r="AG783" s="72"/>
      <c r="AH783" s="72"/>
      <c r="AI783" s="72"/>
      <c r="AJ783" s="72"/>
      <c r="AK783" s="72"/>
      <c r="AL783" s="72"/>
      <c r="AM783" s="72"/>
      <c r="AN783" s="72"/>
      <c r="AO783" s="72"/>
      <c r="AP783" s="72"/>
      <c r="AQ783" s="72"/>
      <c r="AR783" s="72"/>
      <c r="AS783" s="72"/>
      <c r="AT783" s="72"/>
      <c r="AU783" s="72"/>
      <c r="AV783" s="72"/>
      <c r="AW783" s="72"/>
      <c r="AX783" s="72"/>
      <c r="AY783" s="72"/>
      <c r="AZ783" s="72"/>
      <c r="BA783" s="72"/>
      <c r="BB783" s="72"/>
      <c r="BC783" s="72"/>
      <c r="BD783" s="72"/>
      <c r="BE783" s="72"/>
    </row>
    <row r="784" spans="1:57" ht="20">
      <c r="A784" s="72"/>
      <c r="B784" s="72"/>
      <c r="C784" s="72"/>
      <c r="D784" s="72"/>
      <c r="E784" s="71"/>
      <c r="F784" s="72"/>
      <c r="G784" s="72"/>
      <c r="H784" s="72"/>
      <c r="I784" s="72"/>
      <c r="J784" s="72"/>
      <c r="K784" s="72"/>
      <c r="L784" s="72"/>
      <c r="M784" s="72"/>
      <c r="N784" s="72"/>
      <c r="O784" s="72"/>
      <c r="P784" s="72"/>
      <c r="Q784" s="72"/>
      <c r="R784" s="72"/>
      <c r="S784" s="72"/>
      <c r="T784" s="72"/>
      <c r="U784" s="72"/>
      <c r="V784" s="72"/>
      <c r="W784" s="72"/>
      <c r="X784" s="72"/>
      <c r="Y784" s="72"/>
      <c r="Z784" s="72"/>
      <c r="AA784" s="72"/>
      <c r="AB784" s="72"/>
      <c r="AC784" s="72"/>
      <c r="AD784" s="72"/>
      <c r="AE784" s="72"/>
      <c r="AF784" s="72"/>
      <c r="AG784" s="72"/>
      <c r="AH784" s="72"/>
      <c r="AI784" s="72"/>
      <c r="AJ784" s="72"/>
      <c r="AK784" s="72"/>
      <c r="AL784" s="72"/>
      <c r="AM784" s="72"/>
      <c r="AN784" s="72"/>
      <c r="AO784" s="72"/>
      <c r="AP784" s="72"/>
      <c r="AQ784" s="72"/>
      <c r="AR784" s="72"/>
      <c r="AS784" s="72"/>
      <c r="AT784" s="72"/>
      <c r="AU784" s="72"/>
      <c r="AV784" s="72"/>
      <c r="AW784" s="72"/>
      <c r="AX784" s="72"/>
      <c r="AY784" s="72"/>
      <c r="AZ784" s="72"/>
      <c r="BA784" s="72"/>
      <c r="BB784" s="72"/>
      <c r="BC784" s="72"/>
      <c r="BD784" s="72"/>
      <c r="BE784" s="72"/>
    </row>
    <row r="785" spans="1:57" ht="20">
      <c r="A785" s="72"/>
      <c r="B785" s="72"/>
      <c r="C785" s="72"/>
      <c r="D785" s="72"/>
      <c r="E785" s="71"/>
      <c r="F785" s="72"/>
      <c r="G785" s="72"/>
      <c r="H785" s="72"/>
      <c r="I785" s="72"/>
      <c r="J785" s="72"/>
      <c r="K785" s="72"/>
      <c r="L785" s="72"/>
      <c r="M785" s="72"/>
      <c r="N785" s="72"/>
      <c r="O785" s="72"/>
      <c r="P785" s="72"/>
      <c r="Q785" s="72"/>
      <c r="R785" s="72"/>
      <c r="S785" s="72"/>
      <c r="T785" s="72"/>
      <c r="U785" s="72"/>
      <c r="V785" s="72"/>
      <c r="W785" s="72"/>
      <c r="X785" s="72"/>
      <c r="Y785" s="72"/>
      <c r="Z785" s="72"/>
      <c r="AA785" s="72"/>
      <c r="AB785" s="72"/>
      <c r="AC785" s="72"/>
      <c r="AD785" s="72"/>
      <c r="AE785" s="72"/>
      <c r="AF785" s="72"/>
      <c r="AG785" s="72"/>
      <c r="AH785" s="72"/>
      <c r="AI785" s="72"/>
      <c r="AJ785" s="72"/>
      <c r="AK785" s="72"/>
      <c r="AL785" s="72"/>
      <c r="AM785" s="72"/>
      <c r="AN785" s="72"/>
      <c r="AO785" s="72"/>
      <c r="AP785" s="72"/>
      <c r="AQ785" s="72"/>
      <c r="AR785" s="72"/>
      <c r="AS785" s="72"/>
      <c r="AT785" s="72"/>
      <c r="AU785" s="72"/>
      <c r="AV785" s="72"/>
      <c r="AW785" s="72"/>
      <c r="AX785" s="72"/>
      <c r="AY785" s="72"/>
      <c r="AZ785" s="72"/>
      <c r="BA785" s="72"/>
      <c r="BB785" s="72"/>
      <c r="BC785" s="72"/>
      <c r="BD785" s="72"/>
      <c r="BE785" s="72"/>
    </row>
    <row r="786" spans="1:57" ht="20">
      <c r="A786" s="72"/>
      <c r="B786" s="72"/>
      <c r="C786" s="72"/>
      <c r="D786" s="72"/>
      <c r="E786" s="71"/>
      <c r="F786" s="72"/>
      <c r="G786" s="72"/>
      <c r="H786" s="72"/>
      <c r="I786" s="72"/>
      <c r="J786" s="72"/>
      <c r="K786" s="72"/>
      <c r="L786" s="72"/>
      <c r="M786" s="72"/>
      <c r="N786" s="72"/>
      <c r="O786" s="72"/>
      <c r="P786" s="72"/>
      <c r="Q786" s="72"/>
      <c r="R786" s="72"/>
      <c r="S786" s="72"/>
      <c r="T786" s="72"/>
      <c r="U786" s="72"/>
      <c r="V786" s="72"/>
      <c r="W786" s="72"/>
      <c r="X786" s="72"/>
      <c r="Y786" s="72"/>
      <c r="Z786" s="72"/>
      <c r="AA786" s="72"/>
      <c r="AB786" s="72"/>
      <c r="AC786" s="72"/>
      <c r="AD786" s="72"/>
      <c r="AE786" s="72"/>
      <c r="AF786" s="72"/>
      <c r="AG786" s="72"/>
      <c r="AH786" s="72"/>
      <c r="AI786" s="72"/>
      <c r="AJ786" s="72"/>
      <c r="AK786" s="72"/>
      <c r="AL786" s="72"/>
      <c r="AM786" s="72"/>
      <c r="AN786" s="72"/>
      <c r="AO786" s="72"/>
      <c r="AP786" s="72"/>
      <c r="AQ786" s="72"/>
      <c r="AR786" s="72"/>
      <c r="AS786" s="72"/>
      <c r="AT786" s="72"/>
      <c r="AU786" s="72"/>
      <c r="AV786" s="72"/>
      <c r="AW786" s="72"/>
      <c r="AX786" s="72"/>
      <c r="AY786" s="72"/>
      <c r="AZ786" s="72"/>
      <c r="BA786" s="72"/>
      <c r="BB786" s="72"/>
      <c r="BC786" s="72"/>
      <c r="BD786" s="72"/>
      <c r="BE786" s="72"/>
    </row>
    <row r="787" spans="1:57" ht="20">
      <c r="A787" s="72"/>
      <c r="B787" s="72"/>
      <c r="C787" s="72"/>
      <c r="D787" s="72"/>
      <c r="E787" s="71"/>
      <c r="F787" s="72"/>
      <c r="G787" s="72"/>
      <c r="H787" s="72"/>
      <c r="I787" s="72"/>
      <c r="J787" s="72"/>
      <c r="K787" s="72"/>
      <c r="L787" s="72"/>
      <c r="M787" s="72"/>
      <c r="N787" s="72"/>
      <c r="O787" s="72"/>
      <c r="P787" s="72"/>
      <c r="Q787" s="72"/>
      <c r="R787" s="72"/>
      <c r="S787" s="72"/>
      <c r="T787" s="72"/>
      <c r="U787" s="72"/>
      <c r="V787" s="72"/>
      <c r="W787" s="72"/>
      <c r="X787" s="72"/>
      <c r="Y787" s="72"/>
      <c r="Z787" s="72"/>
      <c r="AA787" s="72"/>
      <c r="AB787" s="72"/>
      <c r="AC787" s="72"/>
      <c r="AD787" s="72"/>
      <c r="AE787" s="72"/>
      <c r="AF787" s="72"/>
      <c r="AG787" s="72"/>
      <c r="AH787" s="72"/>
      <c r="AI787" s="72"/>
      <c r="AJ787" s="72"/>
      <c r="AK787" s="72"/>
      <c r="AL787" s="72"/>
      <c r="AM787" s="72"/>
      <c r="AN787" s="72"/>
      <c r="AO787" s="72"/>
      <c r="AP787" s="72"/>
      <c r="AQ787" s="72"/>
      <c r="AR787" s="72"/>
      <c r="AS787" s="72"/>
      <c r="AT787" s="72"/>
      <c r="AU787" s="72"/>
      <c r="AV787" s="72"/>
      <c r="AW787" s="72"/>
      <c r="AX787" s="72"/>
      <c r="AY787" s="72"/>
      <c r="AZ787" s="72"/>
      <c r="BA787" s="72"/>
      <c r="BB787" s="72"/>
      <c r="BC787" s="72"/>
      <c r="BD787" s="72"/>
      <c r="BE787" s="72"/>
    </row>
    <row r="788" spans="1:57" ht="20">
      <c r="A788" s="72"/>
      <c r="B788" s="72"/>
      <c r="C788" s="72"/>
      <c r="D788" s="72"/>
      <c r="E788" s="71"/>
      <c r="F788" s="72"/>
      <c r="G788" s="72"/>
      <c r="H788" s="72"/>
      <c r="I788" s="72"/>
      <c r="J788" s="72"/>
      <c r="K788" s="72"/>
      <c r="L788" s="72"/>
      <c r="M788" s="72"/>
      <c r="N788" s="72"/>
      <c r="O788" s="72"/>
      <c r="P788" s="72"/>
      <c r="Q788" s="72"/>
      <c r="R788" s="72"/>
      <c r="S788" s="72"/>
      <c r="T788" s="72"/>
      <c r="U788" s="72"/>
      <c r="V788" s="72"/>
      <c r="W788" s="72"/>
      <c r="X788" s="72"/>
      <c r="Y788" s="72"/>
      <c r="Z788" s="72"/>
      <c r="AA788" s="72"/>
      <c r="AB788" s="72"/>
      <c r="AC788" s="72"/>
      <c r="AD788" s="72"/>
      <c r="AE788" s="72"/>
      <c r="AF788" s="72"/>
      <c r="AG788" s="72"/>
      <c r="AH788" s="72"/>
      <c r="AI788" s="72"/>
      <c r="AJ788" s="72"/>
      <c r="AK788" s="72"/>
      <c r="AL788" s="72"/>
      <c r="AM788" s="72"/>
      <c r="AN788" s="72"/>
      <c r="AO788" s="72"/>
      <c r="AP788" s="72"/>
      <c r="AQ788" s="72"/>
      <c r="AR788" s="72"/>
      <c r="AS788" s="72"/>
      <c r="AT788" s="72"/>
      <c r="AU788" s="72"/>
      <c r="AV788" s="72"/>
      <c r="AW788" s="72"/>
      <c r="AX788" s="72"/>
      <c r="AY788" s="72"/>
      <c r="AZ788" s="72"/>
      <c r="BA788" s="72"/>
      <c r="BB788" s="72"/>
      <c r="BC788" s="72"/>
      <c r="BD788" s="72"/>
      <c r="BE788" s="72"/>
    </row>
    <row r="789" spans="1:57" ht="20">
      <c r="A789" s="72"/>
      <c r="B789" s="72"/>
      <c r="C789" s="72"/>
      <c r="D789" s="72"/>
      <c r="E789" s="71"/>
      <c r="F789" s="72"/>
      <c r="G789" s="72"/>
      <c r="H789" s="72"/>
      <c r="I789" s="72"/>
      <c r="J789" s="72"/>
      <c r="K789" s="72"/>
      <c r="L789" s="72"/>
      <c r="M789" s="72"/>
      <c r="N789" s="72"/>
      <c r="O789" s="72"/>
      <c r="P789" s="72"/>
      <c r="Q789" s="72"/>
      <c r="R789" s="72"/>
      <c r="S789" s="72"/>
      <c r="T789" s="72"/>
      <c r="U789" s="72"/>
      <c r="V789" s="72"/>
      <c r="W789" s="72"/>
      <c r="X789" s="72"/>
      <c r="Y789" s="72"/>
      <c r="Z789" s="72"/>
      <c r="AA789" s="72"/>
      <c r="AB789" s="72"/>
      <c r="AC789" s="72"/>
      <c r="AD789" s="72"/>
      <c r="AE789" s="72"/>
      <c r="AF789" s="72"/>
      <c r="AG789" s="72"/>
      <c r="AH789" s="72"/>
      <c r="AI789" s="72"/>
      <c r="AJ789" s="72"/>
      <c r="AK789" s="72"/>
      <c r="AL789" s="72"/>
      <c r="AM789" s="72"/>
      <c r="AN789" s="72"/>
      <c r="AO789" s="72"/>
      <c r="AP789" s="72"/>
      <c r="AQ789" s="72"/>
      <c r="AR789" s="72"/>
      <c r="AS789" s="72"/>
      <c r="AT789" s="72"/>
      <c r="AU789" s="72"/>
      <c r="AV789" s="72"/>
      <c r="AW789" s="72"/>
      <c r="AX789" s="72"/>
      <c r="AY789" s="72"/>
      <c r="AZ789" s="72"/>
      <c r="BA789" s="72"/>
      <c r="BB789" s="72"/>
      <c r="BC789" s="72"/>
      <c r="BD789" s="72"/>
      <c r="BE789" s="72"/>
    </row>
    <row r="790" spans="1:57" ht="20">
      <c r="A790" s="72"/>
      <c r="B790" s="72"/>
      <c r="C790" s="72"/>
      <c r="D790" s="72"/>
      <c r="E790" s="71"/>
      <c r="F790" s="72"/>
      <c r="G790" s="72"/>
      <c r="H790" s="72"/>
      <c r="I790" s="72"/>
      <c r="J790" s="72"/>
      <c r="K790" s="72"/>
      <c r="L790" s="72"/>
      <c r="M790" s="72"/>
      <c r="N790" s="72"/>
      <c r="O790" s="72"/>
      <c r="P790" s="72"/>
      <c r="Q790" s="72"/>
      <c r="R790" s="72"/>
      <c r="S790" s="72"/>
      <c r="T790" s="72"/>
      <c r="U790" s="72"/>
      <c r="V790" s="72"/>
      <c r="W790" s="72"/>
      <c r="X790" s="72"/>
      <c r="Y790" s="72"/>
      <c r="Z790" s="72"/>
      <c r="AA790" s="72"/>
      <c r="AB790" s="72"/>
      <c r="AC790" s="72"/>
      <c r="AD790" s="72"/>
      <c r="AE790" s="72"/>
      <c r="AF790" s="72"/>
      <c r="AG790" s="72"/>
      <c r="AH790" s="72"/>
      <c r="AI790" s="72"/>
      <c r="AJ790" s="72"/>
      <c r="AK790" s="72"/>
      <c r="AL790" s="72"/>
      <c r="AM790" s="72"/>
      <c r="AN790" s="72"/>
      <c r="AO790" s="72"/>
      <c r="AP790" s="72"/>
      <c r="AQ790" s="72"/>
      <c r="AR790" s="72"/>
      <c r="AS790" s="72"/>
      <c r="AT790" s="72"/>
      <c r="AU790" s="72"/>
      <c r="AV790" s="72"/>
      <c r="AW790" s="72"/>
      <c r="AX790" s="72"/>
      <c r="AY790" s="72"/>
      <c r="AZ790" s="72"/>
      <c r="BA790" s="72"/>
      <c r="BB790" s="72"/>
      <c r="BC790" s="72"/>
      <c r="BD790" s="72"/>
      <c r="BE790" s="72"/>
    </row>
    <row r="791" spans="1:57" ht="20">
      <c r="A791" s="72"/>
      <c r="B791" s="72"/>
      <c r="C791" s="72"/>
      <c r="D791" s="72"/>
      <c r="E791" s="71"/>
      <c r="F791" s="72"/>
      <c r="G791" s="72"/>
      <c r="H791" s="72"/>
      <c r="I791" s="72"/>
      <c r="J791" s="72"/>
      <c r="K791" s="72"/>
      <c r="L791" s="72"/>
      <c r="M791" s="72"/>
      <c r="N791" s="72"/>
      <c r="O791" s="72"/>
      <c r="P791" s="72"/>
      <c r="Q791" s="72"/>
      <c r="R791" s="72"/>
      <c r="S791" s="72"/>
      <c r="T791" s="72"/>
      <c r="U791" s="72"/>
      <c r="V791" s="72"/>
      <c r="W791" s="72"/>
      <c r="X791" s="72"/>
      <c r="Y791" s="72"/>
      <c r="Z791" s="72"/>
      <c r="AA791" s="72"/>
      <c r="AB791" s="72"/>
      <c r="AC791" s="72"/>
      <c r="AD791" s="72"/>
      <c r="AE791" s="72"/>
      <c r="AF791" s="72"/>
      <c r="AG791" s="72"/>
      <c r="AH791" s="72"/>
      <c r="AI791" s="72"/>
      <c r="AJ791" s="72"/>
      <c r="AK791" s="72"/>
      <c r="AL791" s="72"/>
      <c r="AM791" s="72"/>
      <c r="AN791" s="72"/>
      <c r="AO791" s="72"/>
      <c r="AP791" s="72"/>
      <c r="AQ791" s="72"/>
      <c r="AR791" s="72"/>
      <c r="AS791" s="72"/>
      <c r="AT791" s="72"/>
      <c r="AU791" s="72"/>
      <c r="AV791" s="72"/>
      <c r="AW791" s="72"/>
      <c r="AX791" s="72"/>
      <c r="AY791" s="72"/>
      <c r="AZ791" s="72"/>
      <c r="BA791" s="72"/>
      <c r="BB791" s="72"/>
      <c r="BC791" s="72"/>
      <c r="BD791" s="72"/>
      <c r="BE791" s="72"/>
    </row>
    <row r="792" spans="1:57" ht="20">
      <c r="A792" s="72"/>
      <c r="B792" s="72"/>
      <c r="C792" s="72"/>
      <c r="D792" s="72"/>
      <c r="E792" s="71"/>
      <c r="F792" s="72"/>
      <c r="G792" s="72"/>
      <c r="H792" s="72"/>
      <c r="I792" s="72"/>
      <c r="J792" s="72"/>
      <c r="K792" s="72"/>
      <c r="L792" s="72"/>
      <c r="M792" s="72"/>
      <c r="N792" s="72"/>
      <c r="O792" s="72"/>
      <c r="P792" s="72"/>
      <c r="Q792" s="72"/>
      <c r="R792" s="72"/>
      <c r="S792" s="72"/>
      <c r="T792" s="72"/>
      <c r="U792" s="72"/>
      <c r="V792" s="72"/>
      <c r="W792" s="72"/>
      <c r="X792" s="72"/>
      <c r="Y792" s="72"/>
      <c r="Z792" s="72"/>
      <c r="AA792" s="72"/>
      <c r="AB792" s="72"/>
      <c r="AC792" s="72"/>
      <c r="AD792" s="72"/>
      <c r="AE792" s="72"/>
      <c r="AF792" s="72"/>
      <c r="AG792" s="72"/>
      <c r="AH792" s="72"/>
      <c r="AI792" s="72"/>
      <c r="AJ792" s="72"/>
      <c r="AK792" s="72"/>
      <c r="AL792" s="72"/>
      <c r="AM792" s="72"/>
      <c r="AN792" s="72"/>
      <c r="AO792" s="72"/>
      <c r="AP792" s="72"/>
      <c r="AQ792" s="72"/>
      <c r="AR792" s="72"/>
      <c r="AS792" s="72"/>
      <c r="AT792" s="72"/>
      <c r="AU792" s="72"/>
      <c r="AV792" s="72"/>
      <c r="AW792" s="72"/>
      <c r="AX792" s="72"/>
      <c r="AY792" s="72"/>
      <c r="AZ792" s="72"/>
      <c r="BA792" s="72"/>
      <c r="BB792" s="72"/>
      <c r="BC792" s="72"/>
      <c r="BD792" s="72"/>
      <c r="BE792" s="72"/>
    </row>
    <row r="793" spans="1:57" ht="20">
      <c r="A793" s="72"/>
      <c r="B793" s="72"/>
      <c r="C793" s="72"/>
      <c r="D793" s="72"/>
      <c r="E793" s="71"/>
      <c r="F793" s="72"/>
      <c r="G793" s="72"/>
      <c r="H793" s="72"/>
      <c r="I793" s="72"/>
      <c r="J793" s="72"/>
      <c r="K793" s="72"/>
      <c r="L793" s="72"/>
      <c r="M793" s="72"/>
      <c r="N793" s="72"/>
      <c r="O793" s="72"/>
      <c r="P793" s="72"/>
      <c r="Q793" s="72"/>
      <c r="R793" s="72"/>
      <c r="S793" s="72"/>
      <c r="T793" s="72"/>
      <c r="U793" s="72"/>
      <c r="V793" s="72"/>
      <c r="W793" s="72"/>
      <c r="X793" s="72"/>
      <c r="Y793" s="72"/>
      <c r="Z793" s="72"/>
      <c r="AA793" s="72"/>
      <c r="AB793" s="72"/>
      <c r="AC793" s="72"/>
      <c r="AD793" s="72"/>
      <c r="AE793" s="72"/>
      <c r="AF793" s="72"/>
      <c r="AG793" s="72"/>
      <c r="AH793" s="72"/>
      <c r="AI793" s="72"/>
      <c r="AJ793" s="72"/>
      <c r="AK793" s="72"/>
      <c r="AL793" s="72"/>
      <c r="AM793" s="72"/>
      <c r="AN793" s="72"/>
      <c r="AO793" s="72"/>
      <c r="AP793" s="72"/>
      <c r="AQ793" s="72"/>
      <c r="AR793" s="72"/>
      <c r="AS793" s="72"/>
      <c r="AT793" s="72"/>
      <c r="AU793" s="72"/>
      <c r="AV793" s="72"/>
      <c r="AW793" s="72"/>
      <c r="AX793" s="72"/>
      <c r="AY793" s="72"/>
      <c r="AZ793" s="72"/>
      <c r="BA793" s="72"/>
      <c r="BB793" s="72"/>
      <c r="BC793" s="72"/>
      <c r="BD793" s="72"/>
      <c r="BE793" s="72"/>
    </row>
    <row r="794" spans="1:57" ht="20">
      <c r="A794" s="72"/>
      <c r="B794" s="72"/>
      <c r="C794" s="72"/>
      <c r="D794" s="72"/>
      <c r="E794" s="71"/>
      <c r="F794" s="72"/>
      <c r="G794" s="72"/>
      <c r="H794" s="72"/>
      <c r="I794" s="72"/>
      <c r="J794" s="72"/>
      <c r="K794" s="72"/>
      <c r="L794" s="72"/>
      <c r="M794" s="72"/>
      <c r="N794" s="72"/>
      <c r="O794" s="72"/>
      <c r="P794" s="72"/>
      <c r="Q794" s="72"/>
      <c r="R794" s="72"/>
      <c r="S794" s="72"/>
      <c r="T794" s="72"/>
      <c r="U794" s="72"/>
      <c r="V794" s="72"/>
      <c r="W794" s="72"/>
      <c r="X794" s="72"/>
      <c r="Y794" s="72"/>
      <c r="Z794" s="72"/>
      <c r="AA794" s="72"/>
      <c r="AB794" s="72"/>
      <c r="AC794" s="72"/>
      <c r="AD794" s="72"/>
      <c r="AE794" s="72"/>
      <c r="AF794" s="72"/>
      <c r="AG794" s="72"/>
      <c r="AH794" s="72"/>
      <c r="AI794" s="72"/>
      <c r="AJ794" s="72"/>
      <c r="AK794" s="72"/>
      <c r="AL794" s="72"/>
      <c r="AM794" s="72"/>
      <c r="AN794" s="72"/>
      <c r="AO794" s="72"/>
      <c r="AP794" s="72"/>
      <c r="AQ794" s="72"/>
      <c r="AR794" s="72"/>
      <c r="AS794" s="72"/>
      <c r="AT794" s="72"/>
      <c r="AU794" s="72"/>
      <c r="AV794" s="72"/>
      <c r="AW794" s="72"/>
      <c r="AX794" s="72"/>
      <c r="AY794" s="72"/>
      <c r="AZ794" s="72"/>
      <c r="BA794" s="72"/>
      <c r="BB794" s="72"/>
      <c r="BC794" s="72"/>
      <c r="BD794" s="72"/>
      <c r="BE794" s="72"/>
    </row>
    <row r="795" spans="1:57" ht="20">
      <c r="A795" s="72"/>
      <c r="B795" s="72"/>
      <c r="C795" s="72"/>
      <c r="D795" s="72"/>
      <c r="E795" s="71"/>
      <c r="F795" s="72"/>
      <c r="G795" s="72"/>
      <c r="H795" s="72"/>
      <c r="I795" s="72"/>
      <c r="J795" s="72"/>
      <c r="K795" s="72"/>
      <c r="L795" s="72"/>
      <c r="M795" s="72"/>
      <c r="N795" s="72"/>
      <c r="O795" s="72"/>
      <c r="P795" s="72"/>
      <c r="Q795" s="72"/>
      <c r="R795" s="72"/>
      <c r="S795" s="72"/>
      <c r="T795" s="72"/>
      <c r="U795" s="72"/>
      <c r="V795" s="72"/>
      <c r="W795" s="72"/>
      <c r="X795" s="72"/>
      <c r="Y795" s="72"/>
      <c r="Z795" s="72"/>
      <c r="AA795" s="72"/>
      <c r="AB795" s="72"/>
      <c r="AC795" s="72"/>
      <c r="AD795" s="72"/>
      <c r="AE795" s="72"/>
      <c r="AF795" s="72"/>
      <c r="AG795" s="72"/>
      <c r="AH795" s="72"/>
      <c r="AI795" s="72"/>
      <c r="AJ795" s="72"/>
      <c r="AK795" s="72"/>
      <c r="AL795" s="72"/>
      <c r="AM795" s="72"/>
      <c r="AN795" s="72"/>
      <c r="AO795" s="72"/>
      <c r="AP795" s="72"/>
      <c r="AQ795" s="72"/>
      <c r="AR795" s="72"/>
      <c r="AS795" s="72"/>
      <c r="AT795" s="72"/>
      <c r="AU795" s="72"/>
      <c r="AV795" s="72"/>
      <c r="AW795" s="72"/>
      <c r="AX795" s="72"/>
      <c r="AY795" s="72"/>
      <c r="AZ795" s="72"/>
      <c r="BA795" s="72"/>
      <c r="BB795" s="72"/>
      <c r="BC795" s="72"/>
      <c r="BD795" s="72"/>
      <c r="BE795" s="72"/>
    </row>
    <row r="796" spans="1:57" ht="20">
      <c r="A796" s="72"/>
      <c r="B796" s="72"/>
      <c r="C796" s="72"/>
      <c r="D796" s="72"/>
      <c r="E796" s="71"/>
      <c r="F796" s="72"/>
      <c r="G796" s="72"/>
      <c r="H796" s="72"/>
      <c r="I796" s="72"/>
      <c r="J796" s="72"/>
      <c r="K796" s="72"/>
      <c r="L796" s="72"/>
      <c r="M796" s="72"/>
      <c r="N796" s="72"/>
      <c r="O796" s="72"/>
      <c r="P796" s="72"/>
      <c r="Q796" s="72"/>
      <c r="R796" s="72"/>
      <c r="S796" s="72"/>
      <c r="T796" s="72"/>
      <c r="U796" s="72"/>
      <c r="V796" s="72"/>
      <c r="W796" s="72"/>
      <c r="X796" s="72"/>
      <c r="Y796" s="72"/>
      <c r="Z796" s="72"/>
      <c r="AA796" s="72"/>
      <c r="AB796" s="72"/>
      <c r="AC796" s="72"/>
      <c r="AD796" s="72"/>
      <c r="AE796" s="72"/>
      <c r="AF796" s="72"/>
      <c r="AG796" s="72"/>
      <c r="AH796" s="72"/>
      <c r="AI796" s="72"/>
      <c r="AJ796" s="72"/>
      <c r="AK796" s="72"/>
      <c r="AL796" s="72"/>
      <c r="AM796" s="72"/>
      <c r="AN796" s="72"/>
      <c r="AO796" s="72"/>
      <c r="AP796" s="72"/>
      <c r="AQ796" s="72"/>
      <c r="AR796" s="72"/>
      <c r="AS796" s="72"/>
      <c r="AT796" s="72"/>
      <c r="AU796" s="72"/>
      <c r="AV796" s="72"/>
      <c r="AW796" s="72"/>
      <c r="AX796" s="72"/>
      <c r="AY796" s="72"/>
      <c r="AZ796" s="72"/>
      <c r="BA796" s="72"/>
      <c r="BB796" s="72"/>
      <c r="BC796" s="72"/>
      <c r="BD796" s="72"/>
      <c r="BE796" s="72"/>
    </row>
    <row r="797" spans="1:57" ht="20">
      <c r="A797" s="72"/>
      <c r="B797" s="72"/>
      <c r="C797" s="72"/>
      <c r="D797" s="72"/>
      <c r="E797" s="71"/>
      <c r="F797" s="72"/>
      <c r="G797" s="72"/>
      <c r="H797" s="72"/>
      <c r="I797" s="72"/>
      <c r="J797" s="72"/>
      <c r="K797" s="72"/>
      <c r="L797" s="72"/>
      <c r="M797" s="72"/>
      <c r="N797" s="72"/>
      <c r="O797" s="72"/>
      <c r="P797" s="72"/>
      <c r="Q797" s="72"/>
      <c r="R797" s="72"/>
      <c r="S797" s="72"/>
      <c r="T797" s="72"/>
      <c r="U797" s="72"/>
      <c r="V797" s="72"/>
      <c r="W797" s="72"/>
      <c r="X797" s="72"/>
      <c r="Y797" s="72"/>
      <c r="Z797" s="72"/>
      <c r="AA797" s="72"/>
      <c r="AB797" s="72"/>
      <c r="AC797" s="72"/>
      <c r="AD797" s="72"/>
      <c r="AE797" s="72"/>
      <c r="AF797" s="72"/>
      <c r="AG797" s="72"/>
      <c r="AH797" s="72"/>
      <c r="AI797" s="72"/>
      <c r="AJ797" s="72"/>
      <c r="AK797" s="72"/>
      <c r="AL797" s="72"/>
      <c r="AM797" s="72"/>
      <c r="AN797" s="72"/>
      <c r="AO797" s="72"/>
      <c r="AP797" s="72"/>
      <c r="AQ797" s="72"/>
      <c r="AR797" s="72"/>
      <c r="AS797" s="72"/>
      <c r="AT797" s="72"/>
      <c r="AU797" s="72"/>
      <c r="AV797" s="72"/>
      <c r="AW797" s="72"/>
      <c r="AX797" s="72"/>
      <c r="AY797" s="72"/>
      <c r="AZ797" s="72"/>
      <c r="BA797" s="72"/>
      <c r="BB797" s="72"/>
      <c r="BC797" s="72"/>
      <c r="BD797" s="72"/>
      <c r="BE797" s="72"/>
    </row>
    <row r="798" spans="1:57" ht="20">
      <c r="A798" s="72"/>
      <c r="B798" s="72"/>
      <c r="C798" s="72"/>
      <c r="D798" s="72"/>
      <c r="E798" s="71"/>
      <c r="F798" s="72"/>
      <c r="G798" s="72"/>
      <c r="H798" s="72"/>
      <c r="I798" s="72"/>
      <c r="J798" s="72"/>
      <c r="K798" s="72"/>
      <c r="L798" s="72"/>
      <c r="M798" s="72"/>
      <c r="N798" s="72"/>
      <c r="O798" s="72"/>
      <c r="P798" s="72"/>
      <c r="Q798" s="72"/>
      <c r="R798" s="72"/>
      <c r="S798" s="72"/>
      <c r="T798" s="72"/>
      <c r="U798" s="72"/>
      <c r="V798" s="72"/>
      <c r="W798" s="72"/>
      <c r="X798" s="72"/>
      <c r="Y798" s="72"/>
      <c r="Z798" s="72"/>
      <c r="AA798" s="72"/>
      <c r="AB798" s="72"/>
      <c r="AC798" s="72"/>
      <c r="AD798" s="72"/>
      <c r="AE798" s="72"/>
      <c r="AF798" s="72"/>
      <c r="AG798" s="72"/>
      <c r="AH798" s="72"/>
      <c r="AI798" s="72"/>
      <c r="AJ798" s="72"/>
      <c r="AK798" s="72"/>
      <c r="AL798" s="72"/>
      <c r="AM798" s="72"/>
      <c r="AN798" s="72"/>
      <c r="AO798" s="72"/>
      <c r="AP798" s="72"/>
      <c r="AQ798" s="72"/>
      <c r="AR798" s="72"/>
      <c r="AS798" s="72"/>
      <c r="AT798" s="72"/>
      <c r="AU798" s="72"/>
      <c r="AV798" s="72"/>
      <c r="AW798" s="72"/>
      <c r="AX798" s="72"/>
      <c r="AY798" s="72"/>
      <c r="AZ798" s="72"/>
      <c r="BA798" s="72"/>
      <c r="BB798" s="72"/>
      <c r="BC798" s="72"/>
      <c r="BD798" s="72"/>
      <c r="BE798" s="72"/>
    </row>
    <row r="799" spans="1:57" ht="20">
      <c r="A799" s="72"/>
      <c r="B799" s="72"/>
      <c r="C799" s="72"/>
      <c r="D799" s="72"/>
      <c r="E799" s="71"/>
      <c r="F799" s="72"/>
      <c r="G799" s="72"/>
      <c r="H799" s="72"/>
      <c r="I799" s="72"/>
      <c r="J799" s="72"/>
      <c r="K799" s="72"/>
      <c r="L799" s="72"/>
      <c r="M799" s="72"/>
      <c r="N799" s="72"/>
      <c r="O799" s="72"/>
      <c r="P799" s="72"/>
      <c r="Q799" s="72"/>
      <c r="R799" s="72"/>
      <c r="S799" s="72"/>
      <c r="T799" s="72"/>
      <c r="U799" s="72"/>
      <c r="V799" s="72"/>
      <c r="W799" s="72"/>
      <c r="X799" s="72"/>
      <c r="Y799" s="72"/>
      <c r="Z799" s="72"/>
      <c r="AA799" s="72"/>
      <c r="AB799" s="72"/>
      <c r="AC799" s="72"/>
      <c r="AD799" s="72"/>
      <c r="AE799" s="72"/>
      <c r="AF799" s="72"/>
      <c r="AG799" s="72"/>
      <c r="AH799" s="72"/>
      <c r="AI799" s="72"/>
      <c r="AJ799" s="72"/>
      <c r="AK799" s="72"/>
      <c r="AL799" s="72"/>
      <c r="AM799" s="72"/>
      <c r="AN799" s="72"/>
      <c r="AO799" s="72"/>
      <c r="AP799" s="72"/>
      <c r="AQ799" s="72"/>
      <c r="AR799" s="72"/>
      <c r="AS799" s="72"/>
      <c r="AT799" s="72"/>
      <c r="AU799" s="72"/>
      <c r="AV799" s="72"/>
      <c r="AW799" s="72"/>
      <c r="AX799" s="72"/>
      <c r="AY799" s="72"/>
      <c r="AZ799" s="72"/>
      <c r="BA799" s="72"/>
      <c r="BB799" s="72"/>
      <c r="BC799" s="72"/>
      <c r="BD799" s="72"/>
      <c r="BE799" s="72"/>
    </row>
    <row r="800" spans="1:57" ht="20">
      <c r="A800" s="72"/>
      <c r="B800" s="72"/>
      <c r="C800" s="72"/>
      <c r="D800" s="72"/>
      <c r="E800" s="71"/>
      <c r="F800" s="72"/>
      <c r="G800" s="72"/>
      <c r="H800" s="72"/>
      <c r="I800" s="72"/>
      <c r="J800" s="72"/>
      <c r="K800" s="72"/>
      <c r="L800" s="72"/>
      <c r="M800" s="72"/>
      <c r="N800" s="72"/>
      <c r="O800" s="72"/>
      <c r="P800" s="72"/>
      <c r="Q800" s="72"/>
      <c r="R800" s="72"/>
      <c r="S800" s="72"/>
      <c r="T800" s="72"/>
      <c r="U800" s="72"/>
      <c r="V800" s="72"/>
      <c r="W800" s="72"/>
      <c r="X800" s="72"/>
      <c r="Y800" s="72"/>
      <c r="Z800" s="72"/>
      <c r="AA800" s="72"/>
      <c r="AB800" s="72"/>
      <c r="AC800" s="72"/>
      <c r="AD800" s="72"/>
      <c r="AE800" s="72"/>
      <c r="AF800" s="72"/>
      <c r="AG800" s="72"/>
      <c r="AH800" s="72"/>
      <c r="AI800" s="72"/>
      <c r="AJ800" s="72"/>
      <c r="AK800" s="72"/>
      <c r="AL800" s="72"/>
      <c r="AM800" s="72"/>
      <c r="AN800" s="72"/>
      <c r="AO800" s="72"/>
      <c r="AP800" s="72"/>
      <c r="AQ800" s="72"/>
      <c r="AR800" s="72"/>
      <c r="AS800" s="72"/>
      <c r="AT800" s="72"/>
      <c r="AU800" s="72"/>
      <c r="AV800" s="72"/>
      <c r="AW800" s="72"/>
      <c r="AX800" s="72"/>
      <c r="AY800" s="72"/>
      <c r="AZ800" s="72"/>
      <c r="BA800" s="72"/>
      <c r="BB800" s="72"/>
      <c r="BC800" s="72"/>
      <c r="BD800" s="72"/>
      <c r="BE800" s="72"/>
    </row>
    <row r="801" spans="1:57" ht="20">
      <c r="A801" s="72"/>
      <c r="B801" s="72"/>
      <c r="C801" s="72"/>
      <c r="D801" s="72"/>
      <c r="E801" s="71"/>
      <c r="F801" s="72"/>
      <c r="G801" s="72"/>
      <c r="H801" s="72"/>
      <c r="I801" s="72"/>
      <c r="J801" s="72"/>
      <c r="K801" s="72"/>
      <c r="L801" s="72"/>
      <c r="M801" s="72"/>
      <c r="N801" s="72"/>
      <c r="O801" s="72"/>
      <c r="P801" s="72"/>
      <c r="Q801" s="72"/>
      <c r="R801" s="72"/>
      <c r="S801" s="72"/>
      <c r="T801" s="72"/>
      <c r="U801" s="72"/>
      <c r="V801" s="72"/>
      <c r="W801" s="72"/>
      <c r="X801" s="72"/>
      <c r="Y801" s="72"/>
      <c r="Z801" s="72"/>
      <c r="AA801" s="72"/>
      <c r="AB801" s="72"/>
      <c r="AC801" s="72"/>
      <c r="AD801" s="72"/>
      <c r="AE801" s="72"/>
      <c r="AF801" s="72"/>
      <c r="AG801" s="72"/>
      <c r="AH801" s="72"/>
      <c r="AI801" s="72"/>
      <c r="AJ801" s="72"/>
      <c r="AK801" s="72"/>
      <c r="AL801" s="72"/>
      <c r="AM801" s="72"/>
      <c r="AN801" s="72"/>
      <c r="AO801" s="72"/>
      <c r="AP801" s="72"/>
      <c r="AQ801" s="72"/>
      <c r="AR801" s="72"/>
      <c r="AS801" s="72"/>
      <c r="AT801" s="72"/>
      <c r="AU801" s="72"/>
      <c r="AV801" s="72"/>
      <c r="AW801" s="72"/>
      <c r="AX801" s="72"/>
      <c r="AY801" s="72"/>
      <c r="AZ801" s="72"/>
      <c r="BA801" s="72"/>
      <c r="BB801" s="72"/>
      <c r="BC801" s="72"/>
      <c r="BD801" s="72"/>
      <c r="BE801" s="72"/>
    </row>
    <row r="802" spans="1:57" ht="20">
      <c r="A802" s="72"/>
      <c r="B802" s="72"/>
      <c r="C802" s="72"/>
      <c r="D802" s="72"/>
      <c r="E802" s="71"/>
      <c r="F802" s="72"/>
      <c r="G802" s="72"/>
      <c r="H802" s="72"/>
      <c r="I802" s="72"/>
      <c r="J802" s="72"/>
      <c r="K802" s="72"/>
      <c r="L802" s="72"/>
      <c r="M802" s="72"/>
      <c r="N802" s="72"/>
      <c r="O802" s="72"/>
      <c r="P802" s="72"/>
      <c r="Q802" s="72"/>
      <c r="R802" s="72"/>
      <c r="S802" s="72"/>
      <c r="T802" s="72"/>
      <c r="U802" s="72"/>
      <c r="V802" s="72"/>
      <c r="W802" s="72"/>
      <c r="X802" s="72"/>
      <c r="Y802" s="72"/>
      <c r="Z802" s="72"/>
      <c r="AA802" s="72"/>
      <c r="AB802" s="72"/>
      <c r="AC802" s="72"/>
      <c r="AD802" s="72"/>
      <c r="AE802" s="72"/>
      <c r="AF802" s="72"/>
      <c r="AG802" s="72"/>
      <c r="AH802" s="72"/>
      <c r="AI802" s="72"/>
      <c r="AJ802" s="72"/>
      <c r="AK802" s="72"/>
      <c r="AL802" s="72"/>
      <c r="AM802" s="72"/>
      <c r="AN802" s="72"/>
      <c r="AO802" s="72"/>
      <c r="AP802" s="72"/>
      <c r="AQ802" s="72"/>
      <c r="AR802" s="72"/>
      <c r="AS802" s="72"/>
      <c r="AT802" s="72"/>
      <c r="AU802" s="72"/>
      <c r="AV802" s="72"/>
      <c r="AW802" s="72"/>
      <c r="AX802" s="72"/>
      <c r="AY802" s="72"/>
      <c r="AZ802" s="72"/>
      <c r="BA802" s="72"/>
      <c r="BB802" s="72"/>
      <c r="BC802" s="72"/>
      <c r="BD802" s="72"/>
      <c r="BE802" s="72"/>
    </row>
    <row r="803" spans="1:57" ht="20">
      <c r="A803" s="72"/>
      <c r="B803" s="72"/>
      <c r="C803" s="72"/>
      <c r="D803" s="72"/>
      <c r="E803" s="71"/>
      <c r="F803" s="72"/>
      <c r="G803" s="72"/>
      <c r="H803" s="72"/>
      <c r="I803" s="72"/>
      <c r="J803" s="72"/>
      <c r="K803" s="72"/>
      <c r="L803" s="72"/>
      <c r="M803" s="72"/>
      <c r="N803" s="72"/>
      <c r="O803" s="72"/>
      <c r="P803" s="72"/>
      <c r="Q803" s="72"/>
      <c r="R803" s="72"/>
      <c r="S803" s="72"/>
      <c r="T803" s="72"/>
      <c r="U803" s="72"/>
      <c r="V803" s="72"/>
      <c r="W803" s="72"/>
      <c r="X803" s="72"/>
      <c r="Y803" s="72"/>
      <c r="Z803" s="72"/>
      <c r="AA803" s="72"/>
      <c r="AB803" s="72"/>
      <c r="AC803" s="72"/>
      <c r="AD803" s="72"/>
      <c r="AE803" s="72"/>
      <c r="AF803" s="72"/>
      <c r="AG803" s="72"/>
      <c r="AH803" s="72"/>
      <c r="AI803" s="72"/>
      <c r="AJ803" s="72"/>
      <c r="AK803" s="72"/>
      <c r="AL803" s="72"/>
      <c r="AM803" s="72"/>
      <c r="AN803" s="72"/>
      <c r="AO803" s="72"/>
      <c r="AP803" s="72"/>
      <c r="AQ803" s="72"/>
      <c r="AR803" s="72"/>
      <c r="AS803" s="72"/>
      <c r="AT803" s="72"/>
      <c r="AU803" s="72"/>
      <c r="AV803" s="72"/>
      <c r="AW803" s="72"/>
      <c r="AX803" s="72"/>
      <c r="AY803" s="72"/>
      <c r="AZ803" s="72"/>
      <c r="BA803" s="72"/>
      <c r="BB803" s="72"/>
      <c r="BC803" s="72"/>
      <c r="BD803" s="72"/>
      <c r="BE803" s="72"/>
    </row>
    <row r="804" spans="1:57" ht="20">
      <c r="A804" s="72"/>
      <c r="B804" s="72"/>
      <c r="C804" s="72"/>
      <c r="D804" s="72"/>
      <c r="E804" s="71"/>
      <c r="F804" s="72"/>
      <c r="G804" s="72"/>
      <c r="H804" s="72"/>
      <c r="I804" s="72"/>
      <c r="J804" s="72"/>
      <c r="K804" s="72"/>
      <c r="L804" s="72"/>
      <c r="M804" s="72"/>
      <c r="N804" s="72"/>
      <c r="O804" s="72"/>
      <c r="P804" s="72"/>
      <c r="Q804" s="72"/>
      <c r="R804" s="72"/>
      <c r="S804" s="72"/>
      <c r="T804" s="72"/>
      <c r="U804" s="72"/>
      <c r="V804" s="72"/>
      <c r="W804" s="72"/>
      <c r="X804" s="72"/>
      <c r="Y804" s="72"/>
      <c r="Z804" s="72"/>
      <c r="AA804" s="72"/>
      <c r="AB804" s="72"/>
      <c r="AC804" s="72"/>
      <c r="AD804" s="72"/>
      <c r="AE804" s="72"/>
      <c r="AF804" s="72"/>
      <c r="AG804" s="72"/>
      <c r="AH804" s="72"/>
      <c r="AI804" s="72"/>
      <c r="AJ804" s="72"/>
      <c r="AK804" s="72"/>
      <c r="AL804" s="72"/>
      <c r="AM804" s="72"/>
      <c r="AN804" s="72"/>
      <c r="AO804" s="72"/>
      <c r="AP804" s="72"/>
      <c r="AQ804" s="72"/>
      <c r="AR804" s="72"/>
      <c r="AS804" s="72"/>
      <c r="AT804" s="72"/>
      <c r="AU804" s="72"/>
      <c r="AV804" s="72"/>
      <c r="AW804" s="72"/>
      <c r="AX804" s="72"/>
      <c r="AY804" s="72"/>
      <c r="AZ804" s="72"/>
      <c r="BA804" s="72"/>
      <c r="BB804" s="72"/>
      <c r="BC804" s="72"/>
      <c r="BD804" s="72"/>
      <c r="BE804" s="72"/>
    </row>
    <row r="805" spans="1:57" ht="20">
      <c r="A805" s="72"/>
      <c r="B805" s="72"/>
      <c r="C805" s="72"/>
      <c r="D805" s="72"/>
      <c r="E805" s="71"/>
      <c r="F805" s="72"/>
      <c r="G805" s="72"/>
      <c r="H805" s="72"/>
      <c r="I805" s="72"/>
      <c r="J805" s="72"/>
      <c r="K805" s="72"/>
      <c r="L805" s="72"/>
      <c r="M805" s="72"/>
      <c r="N805" s="72"/>
      <c r="O805" s="72"/>
      <c r="P805" s="72"/>
      <c r="Q805" s="72"/>
      <c r="R805" s="72"/>
      <c r="S805" s="72"/>
      <c r="T805" s="72"/>
      <c r="U805" s="72"/>
      <c r="V805" s="72"/>
      <c r="W805" s="72"/>
      <c r="X805" s="72"/>
      <c r="Y805" s="72"/>
      <c r="Z805" s="72"/>
      <c r="AA805" s="72"/>
      <c r="AB805" s="72"/>
      <c r="AC805" s="72"/>
      <c r="AD805" s="72"/>
      <c r="AE805" s="72"/>
      <c r="AF805" s="72"/>
      <c r="AG805" s="72"/>
      <c r="AH805" s="72"/>
      <c r="AI805" s="72"/>
      <c r="AJ805" s="72"/>
      <c r="AK805" s="72"/>
      <c r="AL805" s="72"/>
      <c r="AM805" s="72"/>
      <c r="AN805" s="72"/>
      <c r="AO805" s="72"/>
      <c r="AP805" s="72"/>
      <c r="AQ805" s="72"/>
      <c r="AR805" s="72"/>
      <c r="AS805" s="72"/>
      <c r="AT805" s="72"/>
      <c r="AU805" s="72"/>
      <c r="AV805" s="72"/>
      <c r="AW805" s="72"/>
      <c r="AX805" s="72"/>
      <c r="AY805" s="72"/>
      <c r="AZ805" s="72"/>
      <c r="BA805" s="72"/>
      <c r="BB805" s="72"/>
      <c r="BC805" s="72"/>
      <c r="BD805" s="72"/>
      <c r="BE805" s="72"/>
    </row>
    <row r="806" spans="1:57" ht="20">
      <c r="A806" s="72"/>
      <c r="B806" s="72"/>
      <c r="C806" s="72"/>
      <c r="D806" s="72"/>
      <c r="E806" s="71"/>
      <c r="F806" s="72"/>
      <c r="G806" s="72"/>
      <c r="H806" s="72"/>
      <c r="I806" s="72"/>
      <c r="J806" s="72"/>
      <c r="K806" s="72"/>
      <c r="L806" s="72"/>
      <c r="M806" s="72"/>
      <c r="N806" s="72"/>
      <c r="O806" s="72"/>
      <c r="P806" s="72"/>
      <c r="Q806" s="72"/>
      <c r="R806" s="72"/>
      <c r="S806" s="72"/>
      <c r="T806" s="72"/>
      <c r="U806" s="72"/>
      <c r="V806" s="72"/>
      <c r="W806" s="72"/>
      <c r="X806" s="72"/>
      <c r="Y806" s="72"/>
      <c r="Z806" s="72"/>
      <c r="AA806" s="72"/>
      <c r="AB806" s="72"/>
      <c r="AC806" s="72"/>
      <c r="AD806" s="72"/>
      <c r="AE806" s="72"/>
      <c r="AF806" s="72"/>
      <c r="AG806" s="72"/>
      <c r="AH806" s="72"/>
      <c r="AI806" s="72"/>
      <c r="AJ806" s="72"/>
      <c r="AK806" s="72"/>
      <c r="AL806" s="72"/>
      <c r="AM806" s="72"/>
      <c r="AN806" s="72"/>
      <c r="AO806" s="72"/>
      <c r="AP806" s="72"/>
      <c r="AQ806" s="72"/>
      <c r="AR806" s="72"/>
      <c r="AS806" s="72"/>
      <c r="AT806" s="72"/>
      <c r="AU806" s="72"/>
      <c r="AV806" s="72"/>
      <c r="AW806" s="72"/>
      <c r="AX806" s="72"/>
      <c r="AY806" s="72"/>
      <c r="AZ806" s="72"/>
      <c r="BA806" s="72"/>
      <c r="BB806" s="72"/>
      <c r="BC806" s="72"/>
      <c r="BD806" s="72"/>
      <c r="BE806" s="72"/>
    </row>
    <row r="807" spans="1:57" ht="20">
      <c r="A807" s="72"/>
      <c r="B807" s="72"/>
      <c r="C807" s="72"/>
      <c r="D807" s="72"/>
      <c r="E807" s="71"/>
      <c r="F807" s="72"/>
      <c r="G807" s="72"/>
      <c r="H807" s="72"/>
      <c r="I807" s="72"/>
      <c r="J807" s="72"/>
      <c r="K807" s="72"/>
      <c r="L807" s="72"/>
      <c r="M807" s="72"/>
      <c r="N807" s="72"/>
      <c r="O807" s="72"/>
      <c r="P807" s="72"/>
      <c r="Q807" s="72"/>
      <c r="R807" s="72"/>
      <c r="S807" s="72"/>
      <c r="T807" s="72"/>
      <c r="U807" s="72"/>
      <c r="V807" s="72"/>
      <c r="W807" s="72"/>
      <c r="X807" s="72"/>
      <c r="Y807" s="72"/>
      <c r="Z807" s="72"/>
      <c r="AA807" s="72"/>
      <c r="AB807" s="72"/>
      <c r="AC807" s="72"/>
      <c r="AD807" s="72"/>
      <c r="AE807" s="72"/>
      <c r="AF807" s="72"/>
      <c r="AG807" s="72"/>
      <c r="AH807" s="72"/>
      <c r="AI807" s="72"/>
      <c r="AJ807" s="72"/>
      <c r="AK807" s="72"/>
      <c r="AL807" s="72"/>
      <c r="AM807" s="72"/>
      <c r="AN807" s="72"/>
      <c r="AO807" s="72"/>
      <c r="AP807" s="72"/>
      <c r="AQ807" s="72"/>
      <c r="AR807" s="72"/>
      <c r="AS807" s="72"/>
      <c r="AT807" s="72"/>
      <c r="AU807" s="72"/>
      <c r="AV807" s="72"/>
      <c r="AW807" s="72"/>
      <c r="AX807" s="72"/>
      <c r="AY807" s="72"/>
      <c r="AZ807" s="72"/>
      <c r="BA807" s="72"/>
      <c r="BB807" s="72"/>
      <c r="BC807" s="72"/>
      <c r="BD807" s="72"/>
      <c r="BE807" s="72"/>
    </row>
    <row r="808" spans="1:57" ht="20">
      <c r="A808" s="72"/>
      <c r="B808" s="72"/>
      <c r="C808" s="72"/>
      <c r="D808" s="72"/>
      <c r="E808" s="71"/>
      <c r="F808" s="72"/>
      <c r="G808" s="72"/>
      <c r="H808" s="72"/>
      <c r="I808" s="72"/>
      <c r="J808" s="72"/>
      <c r="K808" s="72"/>
      <c r="L808" s="72"/>
      <c r="M808" s="72"/>
      <c r="N808" s="72"/>
      <c r="O808" s="72"/>
      <c r="P808" s="72"/>
      <c r="Q808" s="72"/>
      <c r="R808" s="72"/>
      <c r="S808" s="72"/>
      <c r="T808" s="72"/>
      <c r="U808" s="72"/>
      <c r="V808" s="72"/>
      <c r="W808" s="72"/>
      <c r="X808" s="72"/>
      <c r="Y808" s="72"/>
      <c r="Z808" s="72"/>
      <c r="AA808" s="72"/>
      <c r="AB808" s="72"/>
      <c r="AC808" s="72"/>
      <c r="AD808" s="72"/>
      <c r="AE808" s="72"/>
      <c r="AF808" s="72"/>
      <c r="AG808" s="72"/>
      <c r="AH808" s="72"/>
      <c r="AI808" s="72"/>
      <c r="AJ808" s="72"/>
      <c r="AK808" s="72"/>
      <c r="AL808" s="72"/>
      <c r="AM808" s="72"/>
      <c r="AN808" s="72"/>
      <c r="AO808" s="72"/>
      <c r="AP808" s="72"/>
      <c r="AQ808" s="72"/>
      <c r="AR808" s="72"/>
      <c r="AS808" s="72"/>
      <c r="AT808" s="72"/>
      <c r="AU808" s="72"/>
      <c r="AV808" s="72"/>
      <c r="AW808" s="72"/>
      <c r="AX808" s="72"/>
      <c r="AY808" s="72"/>
      <c r="AZ808" s="72"/>
      <c r="BA808" s="72"/>
      <c r="BB808" s="72"/>
      <c r="BC808" s="72"/>
      <c r="BD808" s="72"/>
      <c r="BE808" s="72"/>
    </row>
    <row r="809" spans="1:57" ht="20">
      <c r="A809" s="72"/>
      <c r="B809" s="72"/>
      <c r="C809" s="72"/>
      <c r="D809" s="72"/>
      <c r="E809" s="71"/>
      <c r="F809" s="72"/>
      <c r="G809" s="72"/>
      <c r="H809" s="72"/>
      <c r="I809" s="72"/>
      <c r="J809" s="72"/>
      <c r="K809" s="72"/>
      <c r="L809" s="72"/>
      <c r="M809" s="72"/>
      <c r="N809" s="72"/>
      <c r="O809" s="72"/>
      <c r="P809" s="72"/>
      <c r="Q809" s="72"/>
      <c r="R809" s="72"/>
      <c r="S809" s="72"/>
      <c r="T809" s="72"/>
      <c r="U809" s="72"/>
      <c r="V809" s="72"/>
      <c r="W809" s="72"/>
      <c r="X809" s="72"/>
      <c r="Y809" s="72"/>
      <c r="Z809" s="72"/>
      <c r="AA809" s="72"/>
      <c r="AB809" s="72"/>
      <c r="AC809" s="72"/>
      <c r="AD809" s="72"/>
      <c r="AE809" s="72"/>
      <c r="AF809" s="72"/>
      <c r="AG809" s="72"/>
      <c r="AH809" s="72"/>
      <c r="AI809" s="72"/>
      <c r="AJ809" s="72"/>
      <c r="AK809" s="72"/>
      <c r="AL809" s="72"/>
      <c r="AM809" s="72"/>
      <c r="AN809" s="72"/>
      <c r="AO809" s="72"/>
      <c r="AP809" s="72"/>
      <c r="AQ809" s="72"/>
      <c r="AR809" s="72"/>
      <c r="AS809" s="72"/>
      <c r="AT809" s="72"/>
      <c r="AU809" s="72"/>
      <c r="AV809" s="72"/>
      <c r="AW809" s="72"/>
      <c r="AX809" s="72"/>
      <c r="AY809" s="72"/>
      <c r="AZ809" s="72"/>
      <c r="BA809" s="72"/>
      <c r="BB809" s="72"/>
      <c r="BC809" s="72"/>
      <c r="BD809" s="72"/>
      <c r="BE809" s="72"/>
    </row>
    <row r="810" spans="1:57" ht="20">
      <c r="A810" s="72"/>
      <c r="B810" s="72"/>
      <c r="C810" s="72"/>
      <c r="D810" s="72"/>
      <c r="E810" s="71"/>
      <c r="F810" s="72"/>
      <c r="G810" s="72"/>
      <c r="H810" s="72"/>
      <c r="I810" s="72"/>
      <c r="J810" s="72"/>
      <c r="K810" s="72"/>
      <c r="L810" s="72"/>
      <c r="M810" s="72"/>
      <c r="N810" s="72"/>
      <c r="O810" s="72"/>
      <c r="P810" s="72"/>
      <c r="Q810" s="72"/>
      <c r="R810" s="72"/>
      <c r="S810" s="72"/>
      <c r="T810" s="72"/>
      <c r="U810" s="72"/>
      <c r="V810" s="72"/>
      <c r="W810" s="72"/>
      <c r="X810" s="72"/>
      <c r="Y810" s="72"/>
      <c r="Z810" s="72"/>
      <c r="AA810" s="72"/>
      <c r="AB810" s="72"/>
      <c r="AC810" s="72"/>
      <c r="AD810" s="72"/>
      <c r="AE810" s="72"/>
      <c r="AF810" s="72"/>
      <c r="AG810" s="72"/>
      <c r="AH810" s="72"/>
      <c r="AI810" s="72"/>
      <c r="AJ810" s="72"/>
      <c r="AK810" s="72"/>
      <c r="AL810" s="72"/>
      <c r="AM810" s="72"/>
      <c r="AN810" s="72"/>
      <c r="AO810" s="72"/>
      <c r="AP810" s="72"/>
      <c r="AQ810" s="72"/>
      <c r="AR810" s="72"/>
      <c r="AS810" s="72"/>
      <c r="AT810" s="72"/>
      <c r="AU810" s="72"/>
      <c r="AV810" s="72"/>
      <c r="AW810" s="72"/>
      <c r="AX810" s="72"/>
      <c r="AY810" s="72"/>
      <c r="AZ810" s="72"/>
      <c r="BA810" s="72"/>
      <c r="BB810" s="72"/>
      <c r="BC810" s="72"/>
      <c r="BD810" s="72"/>
      <c r="BE810" s="72"/>
    </row>
    <row r="811" spans="1:57" ht="20">
      <c r="A811" s="72"/>
      <c r="B811" s="72"/>
      <c r="C811" s="72"/>
      <c r="D811" s="72"/>
      <c r="E811" s="71"/>
      <c r="F811" s="72"/>
      <c r="G811" s="72"/>
      <c r="H811" s="72"/>
      <c r="I811" s="72"/>
      <c r="J811" s="72"/>
      <c r="K811" s="72"/>
      <c r="L811" s="72"/>
      <c r="M811" s="72"/>
      <c r="N811" s="72"/>
      <c r="O811" s="72"/>
      <c r="P811" s="72"/>
      <c r="Q811" s="72"/>
      <c r="R811" s="72"/>
      <c r="S811" s="72"/>
      <c r="T811" s="72"/>
      <c r="U811" s="72"/>
      <c r="V811" s="72"/>
      <c r="W811" s="72"/>
      <c r="X811" s="72"/>
      <c r="Y811" s="72"/>
      <c r="Z811" s="72"/>
      <c r="AA811" s="72"/>
      <c r="AB811" s="72"/>
      <c r="AC811" s="72"/>
      <c r="AD811" s="72"/>
      <c r="AE811" s="72"/>
      <c r="AF811" s="72"/>
      <c r="AG811" s="72"/>
      <c r="AH811" s="72"/>
      <c r="AI811" s="72"/>
      <c r="AJ811" s="72"/>
      <c r="AK811" s="72"/>
      <c r="AL811" s="72"/>
      <c r="AM811" s="72"/>
      <c r="AN811" s="72"/>
      <c r="AO811" s="72"/>
      <c r="AP811" s="72"/>
      <c r="AQ811" s="72"/>
      <c r="AR811" s="72"/>
      <c r="AS811" s="72"/>
      <c r="AT811" s="72"/>
      <c r="AU811" s="72"/>
      <c r="AV811" s="72"/>
      <c r="AW811" s="72"/>
      <c r="AX811" s="72"/>
      <c r="AY811" s="72"/>
      <c r="AZ811" s="72"/>
      <c r="BA811" s="72"/>
      <c r="BB811" s="72"/>
      <c r="BC811" s="72"/>
      <c r="BD811" s="72"/>
      <c r="BE811" s="72"/>
    </row>
    <row r="812" spans="1:57" ht="20">
      <c r="A812" s="72"/>
      <c r="B812" s="72"/>
      <c r="C812" s="72"/>
      <c r="D812" s="72"/>
      <c r="E812" s="71"/>
      <c r="F812" s="72"/>
      <c r="G812" s="72"/>
      <c r="H812" s="72"/>
      <c r="I812" s="72"/>
      <c r="J812" s="72"/>
      <c r="K812" s="72"/>
      <c r="L812" s="72"/>
      <c r="M812" s="72"/>
      <c r="N812" s="72"/>
      <c r="O812" s="72"/>
      <c r="P812" s="72"/>
      <c r="Q812" s="72"/>
      <c r="R812" s="72"/>
      <c r="S812" s="72"/>
      <c r="T812" s="72"/>
      <c r="U812" s="72"/>
      <c r="V812" s="72"/>
      <c r="W812" s="72"/>
      <c r="X812" s="72"/>
      <c r="Y812" s="72"/>
      <c r="Z812" s="72"/>
      <c r="AA812" s="72"/>
      <c r="AB812" s="72"/>
      <c r="AC812" s="72"/>
      <c r="AD812" s="72"/>
      <c r="AE812" s="72"/>
      <c r="AF812" s="72"/>
      <c r="AG812" s="72"/>
      <c r="AH812" s="72"/>
      <c r="AI812" s="72"/>
      <c r="AJ812" s="72"/>
      <c r="AK812" s="72"/>
      <c r="AL812" s="72"/>
      <c r="AM812" s="72"/>
      <c r="AN812" s="72"/>
      <c r="AO812" s="72"/>
      <c r="AP812" s="72"/>
      <c r="AQ812" s="72"/>
      <c r="AR812" s="72"/>
      <c r="AS812" s="72"/>
      <c r="AT812" s="72"/>
      <c r="AU812" s="72"/>
      <c r="AV812" s="72"/>
      <c r="AW812" s="72"/>
      <c r="AX812" s="72"/>
      <c r="AY812" s="72"/>
      <c r="AZ812" s="72"/>
      <c r="BA812" s="72"/>
      <c r="BB812" s="72"/>
      <c r="BC812" s="72"/>
      <c r="BD812" s="72"/>
      <c r="BE812" s="72"/>
    </row>
    <row r="813" spans="1:57" ht="20">
      <c r="A813" s="72"/>
      <c r="B813" s="72"/>
      <c r="C813" s="72"/>
      <c r="D813" s="72"/>
      <c r="E813" s="71"/>
      <c r="F813" s="72"/>
      <c r="G813" s="72"/>
      <c r="H813" s="72"/>
      <c r="I813" s="72"/>
      <c r="J813" s="72"/>
      <c r="K813" s="72"/>
      <c r="L813" s="72"/>
      <c r="M813" s="72"/>
      <c r="N813" s="72"/>
      <c r="O813" s="72"/>
      <c r="P813" s="72"/>
      <c r="Q813" s="72"/>
      <c r="R813" s="72"/>
      <c r="S813" s="72"/>
      <c r="T813" s="72"/>
      <c r="U813" s="72"/>
      <c r="V813" s="72"/>
      <c r="W813" s="72"/>
      <c r="X813" s="72"/>
      <c r="Y813" s="72"/>
      <c r="Z813" s="72"/>
      <c r="AA813" s="72"/>
      <c r="AB813" s="72"/>
      <c r="AC813" s="72"/>
      <c r="AD813" s="72"/>
      <c r="AE813" s="72"/>
      <c r="AF813" s="72"/>
      <c r="AG813" s="72"/>
      <c r="AH813" s="72"/>
      <c r="AI813" s="72"/>
      <c r="AJ813" s="72"/>
      <c r="AK813" s="72"/>
      <c r="AL813" s="72"/>
      <c r="AM813" s="72"/>
      <c r="AN813" s="72"/>
      <c r="AO813" s="72"/>
      <c r="AP813" s="72"/>
      <c r="AQ813" s="72"/>
      <c r="AR813" s="72"/>
      <c r="AS813" s="72"/>
      <c r="AT813" s="72"/>
      <c r="AU813" s="72"/>
      <c r="AV813" s="72"/>
      <c r="AW813" s="72"/>
      <c r="AX813" s="72"/>
      <c r="AY813" s="72"/>
      <c r="AZ813" s="72"/>
      <c r="BA813" s="72"/>
      <c r="BB813" s="72"/>
      <c r="BC813" s="72"/>
      <c r="BD813" s="72"/>
      <c r="BE813" s="72"/>
    </row>
    <row r="814" spans="1:57" ht="20">
      <c r="A814" s="72"/>
      <c r="B814" s="72"/>
      <c r="C814" s="72"/>
      <c r="D814" s="72"/>
      <c r="E814" s="71"/>
      <c r="F814" s="72"/>
      <c r="G814" s="72"/>
      <c r="H814" s="72"/>
      <c r="I814" s="72"/>
      <c r="J814" s="72"/>
      <c r="K814" s="72"/>
      <c r="L814" s="72"/>
      <c r="M814" s="72"/>
      <c r="N814" s="72"/>
      <c r="O814" s="72"/>
      <c r="P814" s="72"/>
      <c r="Q814" s="72"/>
      <c r="R814" s="72"/>
      <c r="S814" s="72"/>
      <c r="T814" s="72"/>
      <c r="U814" s="72"/>
      <c r="V814" s="72"/>
      <c r="W814" s="72"/>
      <c r="X814" s="72"/>
      <c r="Y814" s="72"/>
      <c r="Z814" s="72"/>
      <c r="AA814" s="72"/>
      <c r="AB814" s="72"/>
      <c r="AC814" s="72"/>
      <c r="AD814" s="72"/>
      <c r="AE814" s="72"/>
      <c r="AF814" s="72"/>
      <c r="AG814" s="72"/>
      <c r="AH814" s="72"/>
      <c r="AI814" s="72"/>
      <c r="AJ814" s="72"/>
      <c r="AK814" s="72"/>
      <c r="AL814" s="72"/>
      <c r="AM814" s="72"/>
      <c r="AN814" s="72"/>
      <c r="AO814" s="72"/>
      <c r="AP814" s="72"/>
      <c r="AQ814" s="72"/>
      <c r="AR814" s="72"/>
      <c r="AS814" s="72"/>
      <c r="AT814" s="72"/>
      <c r="AU814" s="72"/>
      <c r="AV814" s="72"/>
      <c r="AW814" s="72"/>
      <c r="AX814" s="72"/>
      <c r="AY814" s="72"/>
      <c r="AZ814" s="72"/>
      <c r="BA814" s="72"/>
      <c r="BB814" s="72"/>
      <c r="BC814" s="72"/>
      <c r="BD814" s="72"/>
      <c r="BE814" s="72"/>
    </row>
    <row r="815" spans="1:57" ht="20">
      <c r="A815" s="72"/>
      <c r="B815" s="72"/>
      <c r="C815" s="72"/>
      <c r="D815" s="72"/>
      <c r="E815" s="71"/>
      <c r="F815" s="72"/>
      <c r="G815" s="72"/>
      <c r="H815" s="72"/>
      <c r="I815" s="72"/>
      <c r="J815" s="72"/>
      <c r="K815" s="72"/>
      <c r="L815" s="72"/>
      <c r="M815" s="72"/>
      <c r="N815" s="72"/>
      <c r="O815" s="72"/>
      <c r="P815" s="72"/>
      <c r="Q815" s="72"/>
      <c r="R815" s="72"/>
      <c r="S815" s="72"/>
      <c r="T815" s="72"/>
      <c r="U815" s="72"/>
      <c r="V815" s="72"/>
      <c r="W815" s="72"/>
      <c r="X815" s="72"/>
      <c r="Y815" s="72"/>
      <c r="Z815" s="72"/>
      <c r="AA815" s="72"/>
      <c r="AB815" s="72"/>
      <c r="AC815" s="72"/>
      <c r="AD815" s="72"/>
      <c r="AE815" s="72"/>
      <c r="AF815" s="72"/>
      <c r="AG815" s="72"/>
      <c r="AH815" s="72"/>
      <c r="AI815" s="72"/>
      <c r="AJ815" s="72"/>
      <c r="AK815" s="72"/>
      <c r="AL815" s="72"/>
      <c r="AM815" s="72"/>
      <c r="AN815" s="72"/>
      <c r="AO815" s="72"/>
      <c r="AP815" s="72"/>
      <c r="AQ815" s="72"/>
      <c r="AR815" s="72"/>
      <c r="AS815" s="72"/>
      <c r="AT815" s="72"/>
      <c r="AU815" s="72"/>
      <c r="AV815" s="72"/>
      <c r="AW815" s="72"/>
      <c r="AX815" s="72"/>
      <c r="AY815" s="72"/>
      <c r="AZ815" s="72"/>
      <c r="BA815" s="72"/>
      <c r="BB815" s="72"/>
      <c r="BC815" s="72"/>
      <c r="BD815" s="72"/>
      <c r="BE815" s="72"/>
    </row>
    <row r="816" spans="1:57" ht="20">
      <c r="A816" s="72"/>
      <c r="B816" s="72"/>
      <c r="C816" s="72"/>
      <c r="D816" s="72"/>
      <c r="E816" s="71"/>
      <c r="F816" s="72"/>
      <c r="G816" s="72"/>
      <c r="H816" s="72"/>
      <c r="I816" s="72"/>
      <c r="J816" s="72"/>
      <c r="K816" s="72"/>
      <c r="L816" s="72"/>
      <c r="M816" s="72"/>
      <c r="N816" s="72"/>
      <c r="O816" s="72"/>
      <c r="P816" s="72"/>
      <c r="Q816" s="72"/>
      <c r="R816" s="72"/>
      <c r="S816" s="72"/>
      <c r="T816" s="72"/>
      <c r="U816" s="72"/>
      <c r="V816" s="72"/>
      <c r="W816" s="72"/>
      <c r="X816" s="72"/>
      <c r="Y816" s="72"/>
      <c r="Z816" s="72"/>
      <c r="AA816" s="72"/>
      <c r="AB816" s="72"/>
      <c r="AC816" s="72"/>
      <c r="AD816" s="72"/>
      <c r="AE816" s="72"/>
      <c r="AF816" s="72"/>
      <c r="AG816" s="72"/>
      <c r="AH816" s="72"/>
      <c r="AI816" s="72"/>
      <c r="AJ816" s="72"/>
      <c r="AK816" s="72"/>
      <c r="AL816" s="72"/>
      <c r="AM816" s="72"/>
      <c r="AN816" s="72"/>
      <c r="AO816" s="72"/>
      <c r="AP816" s="72"/>
      <c r="AQ816" s="72"/>
      <c r="AR816" s="72"/>
      <c r="AS816" s="72"/>
      <c r="AT816" s="72"/>
      <c r="AU816" s="72"/>
      <c r="AV816" s="72"/>
      <c r="AW816" s="72"/>
      <c r="AX816" s="72"/>
      <c r="AY816" s="72"/>
      <c r="AZ816" s="72"/>
      <c r="BA816" s="72"/>
      <c r="BB816" s="72"/>
      <c r="BC816" s="72"/>
      <c r="BD816" s="72"/>
      <c r="BE816" s="72"/>
    </row>
    <row r="817" spans="1:57" ht="20">
      <c r="A817" s="72"/>
      <c r="B817" s="72"/>
      <c r="C817" s="72"/>
      <c r="D817" s="72"/>
      <c r="E817" s="71"/>
      <c r="F817" s="72"/>
      <c r="G817" s="72"/>
      <c r="H817" s="72"/>
      <c r="I817" s="72"/>
      <c r="J817" s="72"/>
      <c r="K817" s="72"/>
      <c r="L817" s="72"/>
      <c r="M817" s="72"/>
      <c r="N817" s="72"/>
      <c r="O817" s="72"/>
      <c r="P817" s="72"/>
      <c r="Q817" s="72"/>
      <c r="R817" s="72"/>
      <c r="S817" s="72"/>
      <c r="T817" s="72"/>
      <c r="U817" s="72"/>
      <c r="V817" s="72"/>
      <c r="W817" s="72"/>
      <c r="X817" s="72"/>
      <c r="Y817" s="72"/>
      <c r="Z817" s="72"/>
      <c r="AA817" s="72"/>
      <c r="AB817" s="72"/>
      <c r="AC817" s="72"/>
      <c r="AD817" s="72"/>
      <c r="AE817" s="72"/>
      <c r="AF817" s="72"/>
      <c r="AG817" s="72"/>
      <c r="AH817" s="72"/>
      <c r="AI817" s="72"/>
      <c r="AJ817" s="72"/>
      <c r="AK817" s="72"/>
      <c r="AL817" s="72"/>
      <c r="AM817" s="72"/>
      <c r="AN817" s="72"/>
      <c r="AO817" s="72"/>
      <c r="AP817" s="72"/>
      <c r="AQ817" s="72"/>
      <c r="AR817" s="72"/>
      <c r="AS817" s="72"/>
      <c r="AT817" s="72"/>
      <c r="AU817" s="72"/>
      <c r="AV817" s="72"/>
      <c r="AW817" s="72"/>
      <c r="AX817" s="72"/>
      <c r="AY817" s="72"/>
      <c r="AZ817" s="72"/>
      <c r="BA817" s="72"/>
      <c r="BB817" s="72"/>
      <c r="BC817" s="72"/>
      <c r="BD817" s="72"/>
      <c r="BE817" s="72"/>
    </row>
    <row r="818" spans="1:57" ht="20">
      <c r="A818" s="72"/>
      <c r="B818" s="72"/>
      <c r="C818" s="72"/>
      <c r="D818" s="72"/>
      <c r="E818" s="71"/>
      <c r="F818" s="72"/>
      <c r="G818" s="72"/>
      <c r="H818" s="72"/>
      <c r="I818" s="72"/>
      <c r="J818" s="72"/>
      <c r="K818" s="72"/>
      <c r="L818" s="72"/>
      <c r="M818" s="72"/>
      <c r="N818" s="72"/>
      <c r="O818" s="72"/>
      <c r="P818" s="72"/>
      <c r="Q818" s="72"/>
      <c r="R818" s="72"/>
      <c r="S818" s="72"/>
      <c r="T818" s="72"/>
      <c r="U818" s="72"/>
      <c r="V818" s="72"/>
      <c r="W818" s="72"/>
      <c r="X818" s="72"/>
      <c r="Y818" s="72"/>
      <c r="Z818" s="72"/>
      <c r="AA818" s="72"/>
      <c r="AB818" s="72"/>
      <c r="AC818" s="72"/>
      <c r="AD818" s="72"/>
      <c r="AE818" s="72"/>
      <c r="AF818" s="72"/>
      <c r="AG818" s="72"/>
      <c r="AH818" s="72"/>
      <c r="AI818" s="72"/>
      <c r="AJ818" s="72"/>
      <c r="AK818" s="72"/>
      <c r="AL818" s="72"/>
      <c r="AM818" s="72"/>
      <c r="AN818" s="72"/>
      <c r="AO818" s="72"/>
      <c r="AP818" s="72"/>
      <c r="AQ818" s="72"/>
      <c r="AR818" s="72"/>
      <c r="AS818" s="72"/>
      <c r="AT818" s="72"/>
      <c r="AU818" s="72"/>
      <c r="AV818" s="72"/>
      <c r="AW818" s="72"/>
      <c r="AX818" s="72"/>
      <c r="AY818" s="72"/>
      <c r="AZ818" s="72"/>
      <c r="BA818" s="72"/>
      <c r="BB818" s="72"/>
      <c r="BC818" s="72"/>
      <c r="BD818" s="72"/>
      <c r="BE818" s="72"/>
    </row>
    <row r="819" spans="1:57" ht="20">
      <c r="A819" s="72"/>
      <c r="B819" s="72"/>
      <c r="C819" s="72"/>
      <c r="D819" s="72"/>
      <c r="E819" s="71"/>
      <c r="F819" s="72"/>
      <c r="G819" s="72"/>
      <c r="H819" s="72"/>
      <c r="I819" s="72"/>
      <c r="J819" s="72"/>
      <c r="K819" s="72"/>
      <c r="L819" s="72"/>
      <c r="M819" s="72"/>
      <c r="N819" s="72"/>
      <c r="O819" s="72"/>
      <c r="P819" s="72"/>
      <c r="Q819" s="72"/>
      <c r="R819" s="72"/>
      <c r="S819" s="72"/>
      <c r="T819" s="72"/>
      <c r="U819" s="72"/>
      <c r="V819" s="72"/>
      <c r="W819" s="72"/>
      <c r="X819" s="72"/>
      <c r="Y819" s="72"/>
      <c r="Z819" s="72"/>
      <c r="AA819" s="72"/>
      <c r="AB819" s="72"/>
      <c r="AC819" s="72"/>
      <c r="AD819" s="72"/>
      <c r="AE819" s="72"/>
      <c r="AF819" s="72"/>
      <c r="AG819" s="72"/>
      <c r="AH819" s="72"/>
      <c r="AI819" s="72"/>
      <c r="AJ819" s="72"/>
      <c r="AK819" s="72"/>
      <c r="AL819" s="72"/>
      <c r="AM819" s="72"/>
      <c r="AN819" s="72"/>
      <c r="AO819" s="72"/>
      <c r="AP819" s="72"/>
      <c r="AQ819" s="72"/>
      <c r="AR819" s="72"/>
      <c r="AS819" s="72"/>
      <c r="AT819" s="72"/>
      <c r="AU819" s="72"/>
      <c r="AV819" s="72"/>
      <c r="AW819" s="72"/>
      <c r="AX819" s="72"/>
      <c r="AY819" s="72"/>
      <c r="AZ819" s="72"/>
      <c r="BA819" s="72"/>
      <c r="BB819" s="72"/>
      <c r="BC819" s="72"/>
      <c r="BD819" s="72"/>
      <c r="BE819" s="72"/>
    </row>
    <row r="820" spans="1:57" ht="20">
      <c r="A820" s="72"/>
      <c r="B820" s="72"/>
      <c r="C820" s="72"/>
      <c r="D820" s="72"/>
      <c r="E820" s="71"/>
      <c r="F820" s="72"/>
      <c r="G820" s="72"/>
      <c r="H820" s="72"/>
      <c r="I820" s="72"/>
      <c r="J820" s="72"/>
      <c r="K820" s="72"/>
      <c r="L820" s="72"/>
      <c r="M820" s="72"/>
      <c r="N820" s="72"/>
      <c r="O820" s="72"/>
      <c r="P820" s="72"/>
      <c r="Q820" s="72"/>
      <c r="R820" s="72"/>
      <c r="S820" s="72"/>
      <c r="T820" s="72"/>
      <c r="U820" s="72"/>
      <c r="V820" s="72"/>
      <c r="W820" s="72"/>
      <c r="X820" s="72"/>
      <c r="Y820" s="72"/>
      <c r="Z820" s="72"/>
      <c r="AA820" s="72"/>
      <c r="AB820" s="72"/>
      <c r="AC820" s="72"/>
      <c r="AD820" s="72"/>
      <c r="AE820" s="72"/>
      <c r="AF820" s="72"/>
      <c r="AG820" s="72"/>
      <c r="AH820" s="72"/>
      <c r="AI820" s="72"/>
      <c r="AJ820" s="72"/>
      <c r="AK820" s="72"/>
      <c r="AL820" s="72"/>
      <c r="AM820" s="72"/>
      <c r="AN820" s="72"/>
      <c r="AO820" s="72"/>
      <c r="AP820" s="72"/>
      <c r="AQ820" s="72"/>
      <c r="AR820" s="72"/>
      <c r="AS820" s="72"/>
      <c r="AT820" s="72"/>
      <c r="AU820" s="72"/>
      <c r="AV820" s="72"/>
      <c r="AW820" s="72"/>
      <c r="AX820" s="72"/>
      <c r="AY820" s="72"/>
      <c r="AZ820" s="72"/>
      <c r="BA820" s="72"/>
      <c r="BB820" s="72"/>
      <c r="BC820" s="72"/>
      <c r="BD820" s="72"/>
      <c r="BE820" s="72"/>
    </row>
    <row r="821" spans="1:57" ht="20">
      <c r="A821" s="72"/>
      <c r="B821" s="72"/>
      <c r="C821" s="72"/>
      <c r="D821" s="72"/>
      <c r="E821" s="71"/>
      <c r="F821" s="72"/>
      <c r="G821" s="72"/>
      <c r="H821" s="72"/>
      <c r="I821" s="72"/>
      <c r="J821" s="72"/>
      <c r="K821" s="72"/>
      <c r="L821" s="72"/>
      <c r="M821" s="72"/>
      <c r="N821" s="72"/>
      <c r="O821" s="72"/>
      <c r="P821" s="72"/>
      <c r="Q821" s="72"/>
      <c r="R821" s="72"/>
      <c r="S821" s="72"/>
      <c r="T821" s="72"/>
      <c r="U821" s="72"/>
      <c r="V821" s="72"/>
      <c r="W821" s="72"/>
      <c r="X821" s="72"/>
      <c r="Y821" s="72"/>
      <c r="Z821" s="72"/>
      <c r="AA821" s="72"/>
      <c r="AB821" s="72"/>
      <c r="AC821" s="72"/>
      <c r="AD821" s="72"/>
      <c r="AE821" s="72"/>
      <c r="AF821" s="72"/>
      <c r="AG821" s="72"/>
      <c r="AH821" s="72"/>
      <c r="AI821" s="72"/>
      <c r="AJ821" s="72"/>
      <c r="AK821" s="72"/>
      <c r="AL821" s="72"/>
      <c r="AM821" s="72"/>
      <c r="AN821" s="72"/>
      <c r="AO821" s="72"/>
      <c r="AP821" s="72"/>
      <c r="AQ821" s="72"/>
      <c r="AR821" s="72"/>
      <c r="AS821" s="72"/>
      <c r="AT821" s="72"/>
      <c r="AU821" s="72"/>
      <c r="AV821" s="72"/>
      <c r="AW821" s="72"/>
      <c r="AX821" s="72"/>
      <c r="AY821" s="72"/>
      <c r="AZ821" s="72"/>
      <c r="BA821" s="72"/>
      <c r="BB821" s="72"/>
      <c r="BC821" s="72"/>
      <c r="BD821" s="72"/>
      <c r="BE821" s="72"/>
    </row>
    <row r="822" spans="1:57" ht="20">
      <c r="A822" s="72"/>
      <c r="B822" s="72"/>
      <c r="C822" s="72"/>
      <c r="D822" s="72"/>
      <c r="E822" s="71"/>
      <c r="F822" s="72"/>
      <c r="G822" s="72"/>
      <c r="H822" s="72"/>
      <c r="I822" s="72"/>
      <c r="J822" s="72"/>
      <c r="K822" s="72"/>
      <c r="L822" s="72"/>
      <c r="M822" s="72"/>
      <c r="N822" s="72"/>
      <c r="O822" s="72"/>
      <c r="P822" s="72"/>
      <c r="Q822" s="72"/>
      <c r="R822" s="72"/>
      <c r="S822" s="72"/>
      <c r="T822" s="72"/>
      <c r="U822" s="72"/>
      <c r="V822" s="72"/>
      <c r="W822" s="72"/>
      <c r="X822" s="72"/>
      <c r="Y822" s="72"/>
      <c r="Z822" s="72"/>
      <c r="AA822" s="72"/>
      <c r="AB822" s="72"/>
      <c r="AC822" s="72"/>
      <c r="AD822" s="72"/>
      <c r="AE822" s="72"/>
      <c r="AF822" s="72"/>
      <c r="AG822" s="72"/>
      <c r="AH822" s="72"/>
      <c r="AI822" s="72"/>
      <c r="AJ822" s="72"/>
      <c r="AK822" s="72"/>
      <c r="AL822" s="72"/>
      <c r="AM822" s="72"/>
      <c r="AN822" s="72"/>
      <c r="AO822" s="72"/>
      <c r="AP822" s="72"/>
      <c r="AQ822" s="72"/>
      <c r="AR822" s="72"/>
      <c r="AS822" s="72"/>
      <c r="AT822" s="72"/>
      <c r="AU822" s="72"/>
      <c r="AV822" s="72"/>
      <c r="AW822" s="72"/>
      <c r="AX822" s="72"/>
      <c r="AY822" s="72"/>
      <c r="AZ822" s="72"/>
      <c r="BA822" s="72"/>
      <c r="BB822" s="72"/>
      <c r="BC822" s="72"/>
      <c r="BD822" s="72"/>
      <c r="BE822" s="72"/>
    </row>
    <row r="823" spans="1:57" ht="20">
      <c r="A823" s="72"/>
      <c r="B823" s="72"/>
      <c r="C823" s="72"/>
      <c r="D823" s="72"/>
      <c r="E823" s="71"/>
      <c r="F823" s="72"/>
      <c r="G823" s="72"/>
      <c r="H823" s="72"/>
      <c r="I823" s="72"/>
      <c r="J823" s="72"/>
      <c r="K823" s="72"/>
      <c r="L823" s="72"/>
      <c r="M823" s="72"/>
      <c r="N823" s="72"/>
      <c r="O823" s="72"/>
      <c r="P823" s="72"/>
      <c r="Q823" s="72"/>
      <c r="R823" s="72"/>
      <c r="S823" s="72"/>
      <c r="T823" s="72"/>
      <c r="U823" s="72"/>
      <c r="V823" s="72"/>
      <c r="W823" s="72"/>
      <c r="X823" s="72"/>
      <c r="Y823" s="72"/>
      <c r="Z823" s="72"/>
      <c r="AA823" s="72"/>
      <c r="AB823" s="72"/>
      <c r="AC823" s="72"/>
      <c r="AD823" s="72"/>
      <c r="AE823" s="72"/>
      <c r="AF823" s="72"/>
      <c r="AG823" s="72"/>
      <c r="AH823" s="72"/>
      <c r="AI823" s="72"/>
      <c r="AJ823" s="72"/>
      <c r="AK823" s="72"/>
      <c r="AL823" s="72"/>
      <c r="AM823" s="72"/>
      <c r="AN823" s="72"/>
      <c r="AO823" s="72"/>
      <c r="AP823" s="72"/>
      <c r="AQ823" s="72"/>
      <c r="AR823" s="72"/>
      <c r="AS823" s="72"/>
      <c r="AT823" s="72"/>
      <c r="AU823" s="72"/>
      <c r="AV823" s="72"/>
      <c r="AW823" s="72"/>
      <c r="AX823" s="72"/>
      <c r="AY823" s="72"/>
      <c r="AZ823" s="72"/>
      <c r="BA823" s="72"/>
      <c r="BB823" s="72"/>
      <c r="BC823" s="72"/>
      <c r="BD823" s="72"/>
      <c r="BE823" s="72"/>
    </row>
    <row r="824" spans="1:57" ht="20">
      <c r="A824" s="72"/>
      <c r="B824" s="72"/>
      <c r="C824" s="72"/>
      <c r="D824" s="72"/>
      <c r="E824" s="71"/>
      <c r="F824" s="72"/>
      <c r="G824" s="72"/>
      <c r="H824" s="72"/>
      <c r="I824" s="72"/>
      <c r="J824" s="72"/>
      <c r="K824" s="72"/>
      <c r="L824" s="72"/>
      <c r="M824" s="72"/>
      <c r="N824" s="72"/>
      <c r="O824" s="72"/>
      <c r="P824" s="72"/>
      <c r="Q824" s="72"/>
      <c r="R824" s="72"/>
      <c r="S824" s="72"/>
      <c r="T824" s="72"/>
      <c r="U824" s="72"/>
      <c r="V824" s="72"/>
      <c r="W824" s="72"/>
      <c r="X824" s="72"/>
      <c r="Y824" s="72"/>
      <c r="Z824" s="72"/>
      <c r="AA824" s="72"/>
      <c r="AB824" s="72"/>
      <c r="AC824" s="72"/>
      <c r="AD824" s="72"/>
      <c r="AE824" s="72"/>
      <c r="AF824" s="72"/>
      <c r="AG824" s="72"/>
      <c r="AH824" s="72"/>
      <c r="AI824" s="72"/>
      <c r="AJ824" s="72"/>
      <c r="AK824" s="72"/>
      <c r="AL824" s="72"/>
      <c r="AM824" s="72"/>
      <c r="AN824" s="72"/>
      <c r="AO824" s="72"/>
      <c r="AP824" s="72"/>
      <c r="AQ824" s="72"/>
      <c r="AR824" s="72"/>
      <c r="AS824" s="72"/>
      <c r="AT824" s="72"/>
      <c r="AU824" s="72"/>
      <c r="AV824" s="72"/>
      <c r="AW824" s="72"/>
      <c r="AX824" s="72"/>
      <c r="AY824" s="72"/>
      <c r="AZ824" s="72"/>
      <c r="BA824" s="72"/>
      <c r="BB824" s="72"/>
      <c r="BC824" s="72"/>
      <c r="BD824" s="72"/>
      <c r="BE824" s="72"/>
    </row>
    <row r="825" spans="1:57" ht="20">
      <c r="A825" s="72"/>
      <c r="B825" s="72"/>
      <c r="C825" s="72"/>
      <c r="D825" s="72"/>
      <c r="E825" s="71"/>
      <c r="F825" s="72"/>
      <c r="G825" s="72"/>
      <c r="H825" s="72"/>
      <c r="I825" s="72"/>
      <c r="J825" s="72"/>
      <c r="K825" s="72"/>
      <c r="L825" s="72"/>
      <c r="M825" s="72"/>
      <c r="N825" s="72"/>
      <c r="O825" s="72"/>
      <c r="P825" s="72"/>
      <c r="Q825" s="72"/>
      <c r="R825" s="72"/>
      <c r="S825" s="72"/>
      <c r="T825" s="72"/>
      <c r="U825" s="72"/>
      <c r="V825" s="72"/>
      <c r="W825" s="72"/>
      <c r="X825" s="72"/>
      <c r="Y825" s="72"/>
      <c r="Z825" s="72"/>
      <c r="AA825" s="72"/>
      <c r="AB825" s="72"/>
      <c r="AC825" s="72"/>
      <c r="AD825" s="72"/>
      <c r="AE825" s="72"/>
      <c r="AF825" s="72"/>
      <c r="AG825" s="72"/>
      <c r="AH825" s="72"/>
      <c r="AI825" s="72"/>
      <c r="AJ825" s="72"/>
      <c r="AK825" s="72"/>
      <c r="AL825" s="72"/>
      <c r="AM825" s="72"/>
      <c r="AN825" s="72"/>
      <c r="AO825" s="72"/>
      <c r="AP825" s="72"/>
      <c r="AQ825" s="72"/>
      <c r="AR825" s="72"/>
      <c r="AS825" s="72"/>
      <c r="AT825" s="72"/>
      <c r="AU825" s="72"/>
      <c r="AV825" s="72"/>
      <c r="AW825" s="72"/>
      <c r="AX825" s="72"/>
      <c r="AY825" s="72"/>
      <c r="AZ825" s="72"/>
      <c r="BA825" s="72"/>
      <c r="BB825" s="72"/>
      <c r="BC825" s="72"/>
      <c r="BD825" s="72"/>
      <c r="BE825" s="72"/>
    </row>
    <row r="826" spans="1:57" ht="20">
      <c r="A826" s="72"/>
      <c r="B826" s="72"/>
      <c r="C826" s="72"/>
      <c r="D826" s="72"/>
      <c r="E826" s="71"/>
      <c r="F826" s="72"/>
      <c r="G826" s="72"/>
      <c r="H826" s="72"/>
      <c r="I826" s="72"/>
      <c r="J826" s="72"/>
      <c r="K826" s="72"/>
      <c r="L826" s="72"/>
      <c r="M826" s="72"/>
      <c r="N826" s="72"/>
      <c r="O826" s="72"/>
      <c r="P826" s="72"/>
      <c r="Q826" s="72"/>
      <c r="R826" s="72"/>
      <c r="S826" s="72"/>
      <c r="T826" s="72"/>
      <c r="U826" s="72"/>
      <c r="V826" s="72"/>
      <c r="W826" s="72"/>
      <c r="X826" s="72"/>
      <c r="Y826" s="72"/>
      <c r="Z826" s="72"/>
      <c r="AA826" s="72"/>
      <c r="AB826" s="72"/>
      <c r="AC826" s="72"/>
      <c r="AD826" s="72"/>
      <c r="AE826" s="72"/>
      <c r="AF826" s="72"/>
      <c r="AG826" s="72"/>
      <c r="AH826" s="72"/>
      <c r="AI826" s="72"/>
      <c r="AJ826" s="72"/>
      <c r="AK826" s="72"/>
      <c r="AL826" s="72"/>
      <c r="AM826" s="72"/>
      <c r="AN826" s="72"/>
      <c r="AO826" s="72"/>
      <c r="AP826" s="72"/>
      <c r="AQ826" s="72"/>
      <c r="AR826" s="72"/>
      <c r="AS826" s="72"/>
      <c r="AT826" s="72"/>
      <c r="AU826" s="72"/>
      <c r="AV826" s="72"/>
      <c r="AW826" s="72"/>
      <c r="AX826" s="72"/>
      <c r="AY826" s="72"/>
      <c r="AZ826" s="72"/>
      <c r="BA826" s="72"/>
      <c r="BB826" s="72"/>
      <c r="BC826" s="72"/>
      <c r="BD826" s="72"/>
      <c r="BE826" s="72"/>
    </row>
    <row r="827" spans="1:57" ht="20">
      <c r="A827" s="72"/>
      <c r="B827" s="72"/>
      <c r="C827" s="72"/>
      <c r="D827" s="72"/>
      <c r="E827" s="71"/>
      <c r="F827" s="72"/>
      <c r="G827" s="72"/>
      <c r="H827" s="72"/>
      <c r="I827" s="72"/>
      <c r="J827" s="72"/>
      <c r="K827" s="72"/>
      <c r="L827" s="72"/>
      <c r="M827" s="72"/>
      <c r="N827" s="72"/>
      <c r="O827" s="72"/>
      <c r="P827" s="72"/>
      <c r="Q827" s="72"/>
      <c r="R827" s="72"/>
      <c r="S827" s="72"/>
      <c r="T827" s="72"/>
      <c r="U827" s="72"/>
      <c r="V827" s="72"/>
      <c r="W827" s="72"/>
      <c r="X827" s="72"/>
      <c r="Y827" s="72"/>
      <c r="Z827" s="72"/>
      <c r="AA827" s="72"/>
      <c r="AB827" s="72"/>
      <c r="AC827" s="72"/>
      <c r="AD827" s="72"/>
      <c r="AE827" s="72"/>
      <c r="AF827" s="72"/>
      <c r="AG827" s="72"/>
      <c r="AH827" s="72"/>
      <c r="AI827" s="72"/>
      <c r="AJ827" s="72"/>
      <c r="AK827" s="72"/>
      <c r="AL827" s="72"/>
      <c r="AM827" s="72"/>
      <c r="AN827" s="72"/>
      <c r="AO827" s="72"/>
      <c r="AP827" s="72"/>
      <c r="AQ827" s="72"/>
      <c r="AR827" s="72"/>
      <c r="AS827" s="72"/>
      <c r="AT827" s="72"/>
      <c r="AU827" s="72"/>
      <c r="AV827" s="72"/>
      <c r="AW827" s="72"/>
      <c r="AX827" s="72"/>
      <c r="AY827" s="72"/>
      <c r="AZ827" s="72"/>
      <c r="BA827" s="72"/>
      <c r="BB827" s="72"/>
      <c r="BC827" s="72"/>
      <c r="BD827" s="72"/>
      <c r="BE827" s="72"/>
    </row>
    <row r="828" spans="1:57" ht="20">
      <c r="A828" s="72"/>
      <c r="B828" s="72"/>
      <c r="C828" s="72"/>
      <c r="D828" s="72"/>
      <c r="E828" s="71"/>
      <c r="F828" s="72"/>
      <c r="G828" s="72"/>
      <c r="H828" s="72"/>
      <c r="I828" s="72"/>
      <c r="J828" s="72"/>
      <c r="K828" s="72"/>
      <c r="L828" s="72"/>
      <c r="M828" s="72"/>
      <c r="N828" s="72"/>
      <c r="O828" s="72"/>
      <c r="P828" s="72"/>
      <c r="Q828" s="72"/>
      <c r="R828" s="72"/>
      <c r="S828" s="72"/>
      <c r="T828" s="72"/>
      <c r="U828" s="72"/>
      <c r="V828" s="72"/>
      <c r="W828" s="72"/>
      <c r="X828" s="72"/>
      <c r="Y828" s="72"/>
      <c r="Z828" s="72"/>
      <c r="AA828" s="72"/>
      <c r="AB828" s="72"/>
      <c r="AC828" s="72"/>
      <c r="AD828" s="72"/>
      <c r="AE828" s="72"/>
      <c r="AF828" s="72"/>
      <c r="AG828" s="72"/>
      <c r="AH828" s="72"/>
      <c r="AI828" s="72"/>
      <c r="AJ828" s="72"/>
      <c r="AK828" s="72"/>
      <c r="AL828" s="72"/>
      <c r="AM828" s="72"/>
      <c r="AN828" s="72"/>
      <c r="AO828" s="72"/>
      <c r="AP828" s="72"/>
      <c r="AQ828" s="72"/>
      <c r="AR828" s="72"/>
      <c r="AS828" s="72"/>
      <c r="AT828" s="72"/>
      <c r="AU828" s="72"/>
      <c r="AV828" s="72"/>
      <c r="AW828" s="72"/>
      <c r="AX828" s="72"/>
      <c r="AY828" s="72"/>
      <c r="AZ828" s="72"/>
      <c r="BA828" s="72"/>
      <c r="BB828" s="72"/>
      <c r="BC828" s="72"/>
      <c r="BD828" s="72"/>
      <c r="BE828" s="72"/>
    </row>
    <row r="829" spans="1:57" ht="20">
      <c r="A829" s="72"/>
      <c r="B829" s="72"/>
      <c r="C829" s="72"/>
      <c r="D829" s="72"/>
      <c r="E829" s="71"/>
      <c r="F829" s="72"/>
      <c r="G829" s="72"/>
      <c r="H829" s="72"/>
      <c r="I829" s="72"/>
      <c r="J829" s="72"/>
      <c r="K829" s="72"/>
      <c r="L829" s="72"/>
      <c r="M829" s="72"/>
      <c r="N829" s="72"/>
      <c r="O829" s="72"/>
      <c r="P829" s="72"/>
      <c r="Q829" s="72"/>
      <c r="R829" s="72"/>
      <c r="S829" s="72"/>
      <c r="T829" s="72"/>
      <c r="U829" s="72"/>
      <c r="V829" s="72"/>
      <c r="W829" s="72"/>
      <c r="X829" s="72"/>
      <c r="Y829" s="72"/>
      <c r="Z829" s="72"/>
      <c r="AA829" s="72"/>
      <c r="AB829" s="72"/>
      <c r="AC829" s="72"/>
      <c r="AD829" s="72"/>
      <c r="AE829" s="72"/>
      <c r="AF829" s="72"/>
      <c r="AG829" s="72"/>
      <c r="AH829" s="72"/>
      <c r="AI829" s="72"/>
      <c r="AJ829" s="72"/>
      <c r="AK829" s="72"/>
      <c r="AL829" s="72"/>
      <c r="AM829" s="72"/>
      <c r="AN829" s="72"/>
      <c r="AO829" s="72"/>
      <c r="AP829" s="72"/>
      <c r="AQ829" s="72"/>
      <c r="AR829" s="72"/>
      <c r="AS829" s="72"/>
      <c r="AT829" s="72"/>
      <c r="AU829" s="72"/>
      <c r="AV829" s="72"/>
      <c r="AW829" s="72"/>
      <c r="AX829" s="72"/>
      <c r="AY829" s="72"/>
      <c r="AZ829" s="72"/>
      <c r="BA829" s="72"/>
      <c r="BB829" s="72"/>
      <c r="BC829" s="72"/>
      <c r="BD829" s="72"/>
      <c r="BE829" s="72"/>
    </row>
    <row r="830" spans="1:57" ht="20">
      <c r="A830" s="72"/>
      <c r="B830" s="72"/>
      <c r="C830" s="72"/>
      <c r="D830" s="72"/>
      <c r="E830" s="71"/>
      <c r="F830" s="72"/>
      <c r="G830" s="72"/>
      <c r="H830" s="72"/>
      <c r="I830" s="72"/>
      <c r="J830" s="72"/>
      <c r="K830" s="72"/>
      <c r="L830" s="72"/>
      <c r="M830" s="72"/>
      <c r="N830" s="72"/>
      <c r="O830" s="72"/>
      <c r="P830" s="72"/>
      <c r="Q830" s="72"/>
      <c r="R830" s="72"/>
      <c r="S830" s="72"/>
      <c r="T830" s="72"/>
      <c r="U830" s="72"/>
      <c r="V830" s="72"/>
      <c r="W830" s="72"/>
      <c r="X830" s="72"/>
      <c r="Y830" s="72"/>
      <c r="Z830" s="72"/>
      <c r="AA830" s="72"/>
      <c r="AB830" s="72"/>
      <c r="AC830" s="72"/>
      <c r="AD830" s="72"/>
      <c r="AE830" s="72"/>
      <c r="AF830" s="72"/>
      <c r="AG830" s="72"/>
      <c r="AH830" s="72"/>
      <c r="AI830" s="72"/>
      <c r="AJ830" s="72"/>
      <c r="AK830" s="72"/>
      <c r="AL830" s="72"/>
      <c r="AM830" s="72"/>
      <c r="AN830" s="72"/>
      <c r="AO830" s="72"/>
      <c r="AP830" s="72"/>
      <c r="AQ830" s="72"/>
      <c r="AR830" s="72"/>
      <c r="AS830" s="72"/>
      <c r="AT830" s="72"/>
      <c r="AU830" s="72"/>
      <c r="AV830" s="72"/>
      <c r="AW830" s="72"/>
      <c r="AX830" s="72"/>
      <c r="AY830" s="72"/>
      <c r="AZ830" s="72"/>
      <c r="BA830" s="72"/>
      <c r="BB830" s="72"/>
      <c r="BC830" s="72"/>
      <c r="BD830" s="72"/>
      <c r="BE830" s="72"/>
    </row>
    <row r="831" spans="1:57" ht="20">
      <c r="A831" s="72"/>
      <c r="B831" s="72"/>
      <c r="C831" s="72"/>
      <c r="D831" s="72"/>
      <c r="E831" s="71"/>
      <c r="F831" s="72"/>
      <c r="G831" s="72"/>
      <c r="H831" s="72"/>
      <c r="I831" s="72"/>
      <c r="J831" s="72"/>
      <c r="K831" s="72"/>
      <c r="L831" s="72"/>
      <c r="M831" s="72"/>
      <c r="N831" s="72"/>
      <c r="O831" s="72"/>
      <c r="P831" s="72"/>
      <c r="Q831" s="72"/>
      <c r="R831" s="72"/>
      <c r="S831" s="72"/>
      <c r="T831" s="72"/>
      <c r="U831" s="72"/>
      <c r="V831" s="72"/>
      <c r="W831" s="72"/>
      <c r="X831" s="72"/>
      <c r="Y831" s="72"/>
      <c r="Z831" s="72"/>
      <c r="AA831" s="72"/>
      <c r="AB831" s="72"/>
      <c r="AC831" s="72"/>
      <c r="AD831" s="72"/>
      <c r="AE831" s="72"/>
      <c r="AF831" s="72"/>
      <c r="AG831" s="72"/>
      <c r="AH831" s="72"/>
      <c r="AI831" s="72"/>
      <c r="AJ831" s="72"/>
      <c r="AK831" s="72"/>
      <c r="AL831" s="72"/>
      <c r="AM831" s="72"/>
      <c r="AN831" s="72"/>
      <c r="AO831" s="72"/>
      <c r="AP831" s="72"/>
      <c r="AQ831" s="72"/>
      <c r="AR831" s="72"/>
      <c r="AS831" s="72"/>
      <c r="AT831" s="72"/>
      <c r="AU831" s="72"/>
      <c r="AV831" s="72"/>
      <c r="AW831" s="72"/>
      <c r="AX831" s="72"/>
      <c r="AY831" s="72"/>
      <c r="AZ831" s="72"/>
      <c r="BA831" s="72"/>
      <c r="BB831" s="72"/>
      <c r="BC831" s="72"/>
      <c r="BD831" s="72"/>
      <c r="BE831" s="72"/>
    </row>
    <row r="832" spans="1:57" ht="20">
      <c r="A832" s="72"/>
      <c r="B832" s="72"/>
      <c r="C832" s="72"/>
      <c r="D832" s="72"/>
      <c r="E832" s="71"/>
      <c r="F832" s="72"/>
      <c r="G832" s="72"/>
      <c r="H832" s="72"/>
      <c r="I832" s="72"/>
      <c r="J832" s="72"/>
      <c r="K832" s="72"/>
      <c r="L832" s="72"/>
      <c r="M832" s="72"/>
      <c r="N832" s="72"/>
      <c r="O832" s="72"/>
      <c r="P832" s="72"/>
      <c r="Q832" s="72"/>
      <c r="R832" s="72"/>
      <c r="S832" s="72"/>
      <c r="T832" s="72"/>
      <c r="U832" s="72"/>
      <c r="V832" s="72"/>
      <c r="W832" s="72"/>
      <c r="X832" s="72"/>
      <c r="Y832" s="72"/>
      <c r="Z832" s="72"/>
      <c r="AA832" s="72"/>
      <c r="AB832" s="72"/>
      <c r="AC832" s="72"/>
      <c r="AD832" s="72"/>
      <c r="AE832" s="72"/>
      <c r="AF832" s="72"/>
      <c r="AG832" s="72"/>
      <c r="AH832" s="72"/>
      <c r="AI832" s="72"/>
      <c r="AJ832" s="72"/>
      <c r="AK832" s="72"/>
      <c r="AL832" s="72"/>
      <c r="AM832" s="72"/>
      <c r="AN832" s="72"/>
      <c r="AO832" s="72"/>
      <c r="AP832" s="72"/>
      <c r="AQ832" s="72"/>
      <c r="AR832" s="72"/>
      <c r="AS832" s="72"/>
      <c r="AT832" s="72"/>
      <c r="AU832" s="72"/>
      <c r="AV832" s="72"/>
      <c r="AW832" s="72"/>
      <c r="AX832" s="72"/>
      <c r="AY832" s="72"/>
      <c r="AZ832" s="72"/>
      <c r="BA832" s="72"/>
      <c r="BB832" s="72"/>
      <c r="BC832" s="72"/>
      <c r="BD832" s="72"/>
      <c r="BE832" s="72"/>
    </row>
    <row r="833" spans="1:57" ht="20">
      <c r="A833" s="72"/>
      <c r="B833" s="72"/>
      <c r="C833" s="72"/>
      <c r="D833" s="72"/>
      <c r="E833" s="71"/>
      <c r="F833" s="72"/>
      <c r="G833" s="72"/>
      <c r="H833" s="72"/>
      <c r="I833" s="72"/>
      <c r="J833" s="72"/>
      <c r="K833" s="72"/>
      <c r="L833" s="72"/>
      <c r="M833" s="72"/>
      <c r="N833" s="72"/>
      <c r="O833" s="72"/>
      <c r="P833" s="72"/>
      <c r="Q833" s="72"/>
      <c r="R833" s="72"/>
      <c r="S833" s="72"/>
      <c r="T833" s="72"/>
      <c r="U833" s="72"/>
      <c r="V833" s="72"/>
      <c r="W833" s="72"/>
      <c r="X833" s="72"/>
      <c r="Y833" s="72"/>
      <c r="Z833" s="72"/>
      <c r="AA833" s="72"/>
      <c r="AB833" s="72"/>
      <c r="AC833" s="72"/>
      <c r="AD833" s="72"/>
      <c r="AE833" s="72"/>
      <c r="AF833" s="72"/>
      <c r="AG833" s="72"/>
      <c r="AH833" s="72"/>
      <c r="AI833" s="72"/>
      <c r="AJ833" s="72"/>
      <c r="AK833" s="72"/>
      <c r="AL833" s="72"/>
      <c r="AM833" s="72"/>
      <c r="AN833" s="72"/>
      <c r="AO833" s="72"/>
      <c r="AP833" s="72"/>
      <c r="AQ833" s="72"/>
      <c r="AR833" s="72"/>
      <c r="AS833" s="72"/>
      <c r="AT833" s="72"/>
      <c r="AU833" s="72"/>
      <c r="AV833" s="72"/>
      <c r="AW833" s="72"/>
      <c r="AX833" s="72"/>
      <c r="AY833" s="72"/>
      <c r="AZ833" s="72"/>
      <c r="BA833" s="72"/>
      <c r="BB833" s="72"/>
      <c r="BC833" s="72"/>
      <c r="BD833" s="72"/>
      <c r="BE833" s="72"/>
    </row>
    <row r="834" spans="1:57" ht="20">
      <c r="A834" s="72"/>
      <c r="B834" s="72"/>
      <c r="C834" s="72"/>
      <c r="D834" s="72"/>
      <c r="E834" s="71"/>
      <c r="F834" s="72"/>
      <c r="G834" s="72"/>
      <c r="H834" s="72"/>
      <c r="I834" s="72"/>
      <c r="J834" s="72"/>
      <c r="K834" s="72"/>
      <c r="L834" s="72"/>
      <c r="M834" s="72"/>
      <c r="N834" s="72"/>
      <c r="O834" s="72"/>
      <c r="P834" s="72"/>
      <c r="Q834" s="72"/>
      <c r="R834" s="72"/>
      <c r="S834" s="72"/>
      <c r="T834" s="72"/>
      <c r="U834" s="72"/>
      <c r="V834" s="72"/>
      <c r="W834" s="72"/>
      <c r="X834" s="72"/>
      <c r="Y834" s="72"/>
      <c r="Z834" s="72"/>
      <c r="AA834" s="72"/>
      <c r="AB834" s="72"/>
      <c r="AC834" s="72"/>
      <c r="AD834" s="72"/>
      <c r="AE834" s="72"/>
      <c r="AF834" s="72"/>
      <c r="AG834" s="72"/>
      <c r="AH834" s="72"/>
      <c r="AI834" s="72"/>
      <c r="AJ834" s="72"/>
      <c r="AK834" s="72"/>
      <c r="AL834" s="72"/>
      <c r="AM834" s="72"/>
      <c r="AN834" s="72"/>
      <c r="AO834" s="72"/>
      <c r="AP834" s="72"/>
      <c r="AQ834" s="72"/>
      <c r="AR834" s="72"/>
      <c r="AS834" s="72"/>
      <c r="AT834" s="72"/>
      <c r="AU834" s="72"/>
      <c r="AV834" s="72"/>
      <c r="AW834" s="72"/>
      <c r="AX834" s="72"/>
      <c r="AY834" s="72"/>
      <c r="AZ834" s="72"/>
      <c r="BA834" s="72"/>
      <c r="BB834" s="72"/>
      <c r="BC834" s="72"/>
      <c r="BD834" s="72"/>
      <c r="BE834" s="72"/>
    </row>
    <row r="835" spans="1:57" ht="20">
      <c r="A835" s="72"/>
      <c r="B835" s="72"/>
      <c r="C835" s="72"/>
      <c r="D835" s="72"/>
      <c r="E835" s="71"/>
      <c r="F835" s="72"/>
      <c r="G835" s="72"/>
      <c r="H835" s="72"/>
      <c r="I835" s="72"/>
      <c r="J835" s="72"/>
      <c r="K835" s="72"/>
      <c r="L835" s="72"/>
      <c r="M835" s="72"/>
      <c r="N835" s="72"/>
      <c r="O835" s="72"/>
      <c r="P835" s="72"/>
      <c r="Q835" s="72"/>
      <c r="R835" s="72"/>
      <c r="S835" s="72"/>
      <c r="T835" s="72"/>
      <c r="U835" s="72"/>
      <c r="V835" s="72"/>
      <c r="W835" s="72"/>
      <c r="X835" s="72"/>
      <c r="Y835" s="72"/>
      <c r="Z835" s="72"/>
      <c r="AA835" s="72"/>
      <c r="AB835" s="72"/>
      <c r="AC835" s="72"/>
      <c r="AD835" s="72"/>
      <c r="AE835" s="72"/>
      <c r="AF835" s="72"/>
      <c r="AG835" s="72"/>
      <c r="AH835" s="72"/>
      <c r="AI835" s="72"/>
      <c r="AJ835" s="72"/>
      <c r="AK835" s="72"/>
      <c r="AL835" s="72"/>
      <c r="AM835" s="72"/>
      <c r="AN835" s="72"/>
      <c r="AO835" s="72"/>
      <c r="AP835" s="72"/>
      <c r="AQ835" s="72"/>
      <c r="AR835" s="72"/>
      <c r="AS835" s="72"/>
      <c r="AT835" s="72"/>
      <c r="AU835" s="72"/>
      <c r="AV835" s="72"/>
      <c r="AW835" s="72"/>
      <c r="AX835" s="72"/>
      <c r="AY835" s="72"/>
      <c r="AZ835" s="72"/>
      <c r="BA835" s="72"/>
      <c r="BB835" s="72"/>
      <c r="BC835" s="72"/>
      <c r="BD835" s="72"/>
      <c r="BE835" s="72"/>
    </row>
    <row r="836" spans="1:57" ht="20">
      <c r="A836" s="72"/>
      <c r="B836" s="72"/>
      <c r="C836" s="72"/>
      <c r="D836" s="72"/>
      <c r="E836" s="71"/>
      <c r="F836" s="72"/>
      <c r="G836" s="72"/>
      <c r="H836" s="72"/>
      <c r="I836" s="72"/>
      <c r="J836" s="72"/>
      <c r="K836" s="72"/>
      <c r="L836" s="72"/>
      <c r="M836" s="72"/>
      <c r="N836" s="72"/>
      <c r="O836" s="72"/>
      <c r="P836" s="72"/>
      <c r="Q836" s="72"/>
      <c r="R836" s="72"/>
      <c r="S836" s="72"/>
      <c r="T836" s="72"/>
      <c r="U836" s="72"/>
      <c r="V836" s="72"/>
      <c r="W836" s="72"/>
      <c r="X836" s="72"/>
      <c r="Y836" s="72"/>
      <c r="Z836" s="72"/>
      <c r="AA836" s="72"/>
      <c r="AB836" s="72"/>
      <c r="AC836" s="72"/>
      <c r="AD836" s="72"/>
      <c r="AE836" s="72"/>
      <c r="AF836" s="72"/>
      <c r="AG836" s="72"/>
      <c r="AH836" s="72"/>
      <c r="AI836" s="72"/>
      <c r="AJ836" s="72"/>
      <c r="AK836" s="72"/>
      <c r="AL836" s="72"/>
      <c r="AM836" s="72"/>
      <c r="AN836" s="72"/>
      <c r="AO836" s="72"/>
      <c r="AP836" s="72"/>
      <c r="AQ836" s="72"/>
      <c r="AR836" s="72"/>
      <c r="AS836" s="72"/>
      <c r="AT836" s="72"/>
      <c r="AU836" s="72"/>
      <c r="AV836" s="72"/>
      <c r="AW836" s="72"/>
      <c r="AX836" s="72"/>
      <c r="AY836" s="72"/>
      <c r="AZ836" s="72"/>
      <c r="BA836" s="72"/>
      <c r="BB836" s="72"/>
      <c r="BC836" s="72"/>
      <c r="BD836" s="72"/>
      <c r="BE836" s="72"/>
    </row>
    <row r="837" spans="1:57" ht="20">
      <c r="A837" s="72"/>
      <c r="B837" s="72"/>
      <c r="C837" s="72"/>
      <c r="D837" s="72"/>
      <c r="E837" s="71"/>
      <c r="F837" s="72"/>
      <c r="G837" s="72"/>
      <c r="H837" s="72"/>
      <c r="I837" s="72"/>
      <c r="J837" s="72"/>
      <c r="K837" s="72"/>
      <c r="L837" s="72"/>
      <c r="M837" s="72"/>
      <c r="N837" s="72"/>
      <c r="O837" s="72"/>
      <c r="P837" s="72"/>
      <c r="Q837" s="72"/>
      <c r="R837" s="72"/>
      <c r="S837" s="72"/>
      <c r="T837" s="72"/>
      <c r="U837" s="72"/>
      <c r="V837" s="72"/>
      <c r="W837" s="72"/>
      <c r="X837" s="72"/>
      <c r="Y837" s="72"/>
      <c r="Z837" s="72"/>
      <c r="AA837" s="72"/>
      <c r="AB837" s="72"/>
      <c r="AC837" s="72"/>
      <c r="AD837" s="72"/>
      <c r="AE837" s="72"/>
      <c r="AF837" s="72"/>
      <c r="AG837" s="72"/>
      <c r="AH837" s="72"/>
      <c r="AI837" s="72"/>
      <c r="AJ837" s="72"/>
      <c r="AK837" s="72"/>
      <c r="AL837" s="72"/>
      <c r="AM837" s="72"/>
      <c r="AN837" s="72"/>
      <c r="AO837" s="72"/>
      <c r="AP837" s="72"/>
      <c r="AQ837" s="72"/>
      <c r="AR837" s="72"/>
      <c r="AS837" s="72"/>
      <c r="AT837" s="72"/>
      <c r="AU837" s="72"/>
      <c r="AV837" s="72"/>
      <c r="AW837" s="72"/>
      <c r="AX837" s="72"/>
      <c r="AY837" s="72"/>
      <c r="AZ837" s="72"/>
      <c r="BA837" s="72"/>
      <c r="BB837" s="72"/>
      <c r="BC837" s="72"/>
      <c r="BD837" s="72"/>
      <c r="BE837" s="72"/>
    </row>
    <row r="838" spans="1:57" ht="20">
      <c r="A838" s="72"/>
      <c r="B838" s="72"/>
      <c r="C838" s="72"/>
      <c r="D838" s="72"/>
      <c r="E838" s="71"/>
      <c r="F838" s="72"/>
      <c r="G838" s="72"/>
      <c r="H838" s="72"/>
      <c r="I838" s="72"/>
      <c r="J838" s="72"/>
      <c r="K838" s="72"/>
      <c r="L838" s="72"/>
      <c r="M838" s="72"/>
      <c r="N838" s="72"/>
      <c r="O838" s="72"/>
      <c r="P838" s="72"/>
      <c r="Q838" s="72"/>
      <c r="R838" s="72"/>
      <c r="S838" s="72"/>
      <c r="T838" s="72"/>
      <c r="U838" s="72"/>
      <c r="V838" s="72"/>
      <c r="W838" s="72"/>
      <c r="X838" s="72"/>
      <c r="Y838" s="72"/>
      <c r="Z838" s="72"/>
      <c r="AA838" s="72"/>
      <c r="AB838" s="72"/>
      <c r="AC838" s="72"/>
      <c r="AD838" s="72"/>
      <c r="AE838" s="72"/>
      <c r="AF838" s="72"/>
      <c r="AG838" s="72"/>
      <c r="AH838" s="72"/>
      <c r="AI838" s="72"/>
      <c r="AJ838" s="72"/>
      <c r="AK838" s="72"/>
      <c r="AL838" s="72"/>
      <c r="AM838" s="72"/>
      <c r="AN838" s="72"/>
      <c r="AO838" s="72"/>
      <c r="AP838" s="72"/>
      <c r="AQ838" s="72"/>
      <c r="AR838" s="72"/>
      <c r="AS838" s="72"/>
      <c r="AT838" s="72"/>
      <c r="AU838" s="72"/>
      <c r="AV838" s="72"/>
      <c r="AW838" s="72"/>
      <c r="AX838" s="72"/>
      <c r="AY838" s="72"/>
      <c r="AZ838" s="72"/>
      <c r="BA838" s="72"/>
      <c r="BB838" s="72"/>
      <c r="BC838" s="72"/>
      <c r="BD838" s="72"/>
      <c r="BE838" s="72"/>
    </row>
    <row r="839" spans="1:57" ht="20">
      <c r="A839" s="72"/>
      <c r="B839" s="72"/>
      <c r="C839" s="72"/>
      <c r="D839" s="72"/>
      <c r="E839" s="71"/>
      <c r="F839" s="72"/>
      <c r="G839" s="72"/>
      <c r="H839" s="72"/>
      <c r="I839" s="72"/>
      <c r="J839" s="72"/>
      <c r="K839" s="72"/>
      <c r="L839" s="72"/>
      <c r="M839" s="72"/>
      <c r="N839" s="72"/>
      <c r="O839" s="72"/>
      <c r="P839" s="72"/>
      <c r="Q839" s="72"/>
      <c r="R839" s="72"/>
      <c r="S839" s="72"/>
      <c r="T839" s="72"/>
      <c r="U839" s="72"/>
      <c r="V839" s="72"/>
      <c r="W839" s="72"/>
      <c r="X839" s="72"/>
      <c r="Y839" s="72"/>
      <c r="Z839" s="72"/>
      <c r="AA839" s="72"/>
      <c r="AB839" s="72"/>
      <c r="AC839" s="72"/>
      <c r="AD839" s="72"/>
      <c r="AE839" s="72"/>
      <c r="AF839" s="72"/>
      <c r="AG839" s="72"/>
      <c r="AH839" s="72"/>
      <c r="AI839" s="72"/>
      <c r="AJ839" s="72"/>
      <c r="AK839" s="72"/>
      <c r="AL839" s="72"/>
      <c r="AM839" s="72"/>
      <c r="AN839" s="72"/>
      <c r="AO839" s="72"/>
      <c r="AP839" s="72"/>
      <c r="AQ839" s="72"/>
      <c r="AR839" s="72"/>
      <c r="AS839" s="72"/>
      <c r="AT839" s="72"/>
      <c r="AU839" s="72"/>
      <c r="AV839" s="72"/>
      <c r="AW839" s="72"/>
      <c r="AX839" s="72"/>
      <c r="AY839" s="72"/>
      <c r="AZ839" s="72"/>
      <c r="BA839" s="72"/>
      <c r="BB839" s="72"/>
      <c r="BC839" s="72"/>
      <c r="BD839" s="72"/>
      <c r="BE839" s="72"/>
    </row>
    <row r="840" spans="1:57" ht="20">
      <c r="A840" s="72"/>
      <c r="B840" s="72"/>
      <c r="C840" s="72"/>
      <c r="D840" s="72"/>
      <c r="E840" s="71"/>
      <c r="F840" s="72"/>
      <c r="G840" s="72"/>
      <c r="H840" s="72"/>
      <c r="I840" s="72"/>
      <c r="J840" s="72"/>
      <c r="K840" s="72"/>
      <c r="L840" s="72"/>
      <c r="M840" s="72"/>
      <c r="N840" s="72"/>
      <c r="O840" s="72"/>
      <c r="P840" s="72"/>
      <c r="Q840" s="72"/>
      <c r="R840" s="72"/>
      <c r="S840" s="72"/>
      <c r="T840" s="72"/>
      <c r="U840" s="72"/>
      <c r="V840" s="72"/>
      <c r="W840" s="72"/>
      <c r="X840" s="72"/>
      <c r="Y840" s="72"/>
      <c r="Z840" s="72"/>
      <c r="AA840" s="72"/>
      <c r="AB840" s="72"/>
      <c r="AC840" s="72"/>
      <c r="AD840" s="72"/>
      <c r="AE840" s="72"/>
      <c r="AF840" s="72"/>
      <c r="AG840" s="72"/>
      <c r="AH840" s="72"/>
      <c r="AI840" s="72"/>
      <c r="AJ840" s="72"/>
      <c r="AK840" s="72"/>
      <c r="AL840" s="72"/>
      <c r="AM840" s="72"/>
      <c r="AN840" s="72"/>
      <c r="AO840" s="72"/>
      <c r="AP840" s="72"/>
      <c r="AQ840" s="72"/>
      <c r="AR840" s="72"/>
      <c r="AS840" s="72"/>
      <c r="AT840" s="72"/>
      <c r="AU840" s="72"/>
      <c r="AV840" s="72"/>
      <c r="AW840" s="72"/>
      <c r="AX840" s="72"/>
      <c r="AY840" s="72"/>
      <c r="AZ840" s="72"/>
      <c r="BA840" s="72"/>
      <c r="BB840" s="72"/>
      <c r="BC840" s="72"/>
      <c r="BD840" s="72"/>
      <c r="BE840" s="72"/>
    </row>
    <row r="841" spans="1:57" ht="20">
      <c r="A841" s="72"/>
      <c r="B841" s="72"/>
      <c r="C841" s="72"/>
      <c r="D841" s="72"/>
      <c r="E841" s="71"/>
      <c r="F841" s="72"/>
      <c r="G841" s="72"/>
      <c r="H841" s="72"/>
      <c r="I841" s="72"/>
      <c r="J841" s="72"/>
      <c r="K841" s="72"/>
      <c r="L841" s="72"/>
      <c r="M841" s="72"/>
      <c r="N841" s="72"/>
      <c r="O841" s="72"/>
      <c r="P841" s="72"/>
      <c r="Q841" s="72"/>
      <c r="R841" s="72"/>
      <c r="S841" s="72"/>
      <c r="T841" s="72"/>
      <c r="U841" s="72"/>
      <c r="V841" s="72"/>
      <c r="W841" s="72"/>
      <c r="X841" s="72"/>
      <c r="Y841" s="72"/>
      <c r="Z841" s="72"/>
      <c r="AA841" s="72"/>
      <c r="AB841" s="72"/>
      <c r="AC841" s="72"/>
      <c r="AD841" s="72"/>
      <c r="AE841" s="72"/>
      <c r="AF841" s="72"/>
      <c r="AG841" s="72"/>
      <c r="AH841" s="72"/>
      <c r="AI841" s="72"/>
      <c r="AJ841" s="72"/>
      <c r="AK841" s="72"/>
      <c r="AL841" s="72"/>
      <c r="AM841" s="72"/>
      <c r="AN841" s="72"/>
      <c r="AO841" s="72"/>
      <c r="AP841" s="72"/>
      <c r="AQ841" s="72"/>
      <c r="AR841" s="72"/>
      <c r="AS841" s="72"/>
      <c r="AT841" s="72"/>
      <c r="AU841" s="72"/>
      <c r="AV841" s="72"/>
      <c r="AW841" s="72"/>
      <c r="AX841" s="72"/>
      <c r="AY841" s="72"/>
      <c r="AZ841" s="72"/>
      <c r="BA841" s="72"/>
      <c r="BB841" s="72"/>
      <c r="BC841" s="72"/>
      <c r="BD841" s="72"/>
      <c r="BE841" s="72"/>
    </row>
    <row r="842" spans="1:57" ht="20">
      <c r="A842" s="72"/>
      <c r="B842" s="72"/>
      <c r="C842" s="72"/>
      <c r="D842" s="72"/>
      <c r="E842" s="71"/>
      <c r="F842" s="72"/>
      <c r="G842" s="72"/>
      <c r="H842" s="72"/>
      <c r="I842" s="72"/>
      <c r="J842" s="72"/>
      <c r="K842" s="72"/>
      <c r="L842" s="72"/>
      <c r="M842" s="72"/>
      <c r="N842" s="72"/>
      <c r="O842" s="72"/>
      <c r="P842" s="72"/>
      <c r="Q842" s="72"/>
      <c r="R842" s="72"/>
      <c r="S842" s="72"/>
      <c r="T842" s="72"/>
      <c r="U842" s="72"/>
      <c r="V842" s="72"/>
      <c r="W842" s="72"/>
      <c r="X842" s="72"/>
      <c r="Y842" s="72"/>
      <c r="Z842" s="72"/>
      <c r="AA842" s="72"/>
      <c r="AB842" s="72"/>
      <c r="AC842" s="72"/>
      <c r="AD842" s="72"/>
      <c r="AE842" s="72"/>
      <c r="AF842" s="72"/>
      <c r="AG842" s="72"/>
      <c r="AH842" s="72"/>
      <c r="AI842" s="72"/>
      <c r="AJ842" s="72"/>
      <c r="AK842" s="72"/>
      <c r="AL842" s="72"/>
      <c r="AM842" s="72"/>
      <c r="AN842" s="72"/>
      <c r="AO842" s="72"/>
      <c r="AP842" s="72"/>
      <c r="AQ842" s="72"/>
      <c r="AR842" s="72"/>
      <c r="AS842" s="72"/>
      <c r="AT842" s="72"/>
      <c r="AU842" s="72"/>
      <c r="AV842" s="72"/>
      <c r="AW842" s="72"/>
      <c r="AX842" s="72"/>
      <c r="AY842" s="72"/>
      <c r="AZ842" s="72"/>
      <c r="BA842" s="72"/>
      <c r="BB842" s="72"/>
      <c r="BC842" s="72"/>
      <c r="BD842" s="72"/>
      <c r="BE842" s="72"/>
    </row>
    <row r="843" spans="1:57" ht="20">
      <c r="A843" s="72"/>
      <c r="B843" s="72"/>
      <c r="C843" s="72"/>
      <c r="D843" s="72"/>
      <c r="E843" s="71"/>
      <c r="F843" s="72"/>
      <c r="G843" s="72"/>
      <c r="H843" s="72"/>
      <c r="I843" s="72"/>
      <c r="J843" s="72"/>
      <c r="K843" s="72"/>
      <c r="L843" s="72"/>
      <c r="M843" s="72"/>
      <c r="N843" s="72"/>
      <c r="O843" s="72"/>
      <c r="P843" s="72"/>
      <c r="Q843" s="72"/>
      <c r="R843" s="72"/>
      <c r="S843" s="72"/>
      <c r="T843" s="72"/>
      <c r="U843" s="72"/>
      <c r="V843" s="72"/>
      <c r="W843" s="72"/>
      <c r="X843" s="72"/>
      <c r="Y843" s="72"/>
      <c r="Z843" s="72"/>
      <c r="AA843" s="72"/>
      <c r="AB843" s="72"/>
      <c r="AC843" s="72"/>
      <c r="AD843" s="72"/>
      <c r="AE843" s="72"/>
      <c r="AF843" s="72"/>
      <c r="AG843" s="72"/>
      <c r="AH843" s="72"/>
      <c r="AI843" s="72"/>
      <c r="AJ843" s="72"/>
      <c r="AK843" s="72"/>
      <c r="AL843" s="72"/>
      <c r="AM843" s="72"/>
      <c r="AN843" s="72"/>
      <c r="AO843" s="72"/>
      <c r="AP843" s="72"/>
      <c r="AQ843" s="72"/>
      <c r="AR843" s="72"/>
      <c r="AS843" s="72"/>
      <c r="AT843" s="72"/>
      <c r="AU843" s="72"/>
      <c r="AV843" s="72"/>
      <c r="AW843" s="72"/>
      <c r="AX843" s="72"/>
      <c r="AY843" s="72"/>
      <c r="AZ843" s="72"/>
      <c r="BA843" s="72"/>
      <c r="BB843" s="72"/>
      <c r="BC843" s="72"/>
      <c r="BD843" s="72"/>
      <c r="BE843" s="72"/>
    </row>
    <row r="844" spans="1:57" ht="20">
      <c r="A844" s="72"/>
      <c r="B844" s="72"/>
      <c r="C844" s="72"/>
      <c r="D844" s="72"/>
      <c r="E844" s="71"/>
      <c r="F844" s="72"/>
      <c r="G844" s="72"/>
      <c r="H844" s="72"/>
      <c r="I844" s="72"/>
      <c r="J844" s="72"/>
      <c r="K844" s="72"/>
      <c r="L844" s="72"/>
      <c r="M844" s="72"/>
      <c r="N844" s="72"/>
      <c r="O844" s="72"/>
      <c r="P844" s="72"/>
      <c r="Q844" s="72"/>
      <c r="R844" s="72"/>
      <c r="S844" s="72"/>
      <c r="T844" s="72"/>
      <c r="U844" s="72"/>
      <c r="V844" s="72"/>
      <c r="W844" s="72"/>
      <c r="X844" s="72"/>
      <c r="Y844" s="72"/>
      <c r="Z844" s="72"/>
      <c r="AA844" s="72"/>
      <c r="AB844" s="72"/>
      <c r="AC844" s="72"/>
      <c r="AD844" s="72"/>
      <c r="AE844" s="72"/>
      <c r="AF844" s="72"/>
      <c r="AG844" s="72"/>
      <c r="AH844" s="72"/>
      <c r="AI844" s="72"/>
      <c r="AJ844" s="72"/>
      <c r="AK844" s="72"/>
      <c r="AL844" s="72"/>
      <c r="AM844" s="72"/>
      <c r="AN844" s="72"/>
      <c r="AO844" s="72"/>
      <c r="AP844" s="72"/>
      <c r="AQ844" s="72"/>
      <c r="AR844" s="72"/>
      <c r="AS844" s="72"/>
      <c r="AT844" s="72"/>
      <c r="AU844" s="72"/>
      <c r="AV844" s="72"/>
      <c r="AW844" s="72"/>
      <c r="AX844" s="72"/>
      <c r="AY844" s="72"/>
      <c r="AZ844" s="72"/>
      <c r="BA844" s="72"/>
      <c r="BB844" s="72"/>
      <c r="BC844" s="72"/>
      <c r="BD844" s="72"/>
      <c r="BE844" s="72"/>
    </row>
    <row r="845" spans="1:57" ht="20">
      <c r="A845" s="72"/>
      <c r="B845" s="72"/>
      <c r="C845" s="72"/>
      <c r="D845" s="72"/>
      <c r="E845" s="71"/>
      <c r="F845" s="72"/>
      <c r="G845" s="72"/>
      <c r="H845" s="72"/>
      <c r="I845" s="72"/>
      <c r="J845" s="72"/>
      <c r="K845" s="72"/>
      <c r="L845" s="72"/>
      <c r="M845" s="72"/>
      <c r="N845" s="72"/>
      <c r="O845" s="72"/>
      <c r="P845" s="72"/>
      <c r="Q845" s="72"/>
      <c r="R845" s="72"/>
      <c r="S845" s="72"/>
      <c r="T845" s="72"/>
      <c r="U845" s="72"/>
      <c r="V845" s="72"/>
      <c r="W845" s="72"/>
      <c r="X845" s="72"/>
      <c r="Y845" s="72"/>
      <c r="Z845" s="72"/>
      <c r="AA845" s="72"/>
      <c r="AB845" s="72"/>
      <c r="AC845" s="72"/>
      <c r="AD845" s="72"/>
      <c r="AE845" s="72"/>
      <c r="AF845" s="72"/>
      <c r="AG845" s="72"/>
      <c r="AH845" s="72"/>
      <c r="AI845" s="72"/>
      <c r="AJ845" s="72"/>
      <c r="AK845" s="72"/>
      <c r="AL845" s="72"/>
      <c r="AM845" s="72"/>
      <c r="AN845" s="72"/>
      <c r="AO845" s="72"/>
      <c r="AP845" s="72"/>
      <c r="AQ845" s="72"/>
      <c r="AR845" s="72"/>
      <c r="AS845" s="72"/>
      <c r="AT845" s="72"/>
      <c r="AU845" s="72"/>
      <c r="AV845" s="72"/>
      <c r="AW845" s="72"/>
      <c r="AX845" s="72"/>
      <c r="AY845" s="72"/>
      <c r="AZ845" s="72"/>
      <c r="BA845" s="72"/>
      <c r="BB845" s="72"/>
      <c r="BC845" s="72"/>
      <c r="BD845" s="72"/>
      <c r="BE845" s="72"/>
    </row>
    <row r="846" spans="1:57" ht="20">
      <c r="A846" s="72"/>
      <c r="B846" s="72"/>
      <c r="C846" s="72"/>
      <c r="D846" s="72"/>
      <c r="E846" s="71"/>
      <c r="F846" s="72"/>
      <c r="G846" s="72"/>
      <c r="H846" s="72"/>
      <c r="I846" s="72"/>
      <c r="J846" s="72"/>
      <c r="K846" s="72"/>
      <c r="L846" s="72"/>
      <c r="M846" s="72"/>
      <c r="N846" s="72"/>
      <c r="O846" s="72"/>
      <c r="P846" s="72"/>
      <c r="Q846" s="72"/>
      <c r="R846" s="72"/>
      <c r="S846" s="72"/>
      <c r="T846" s="72"/>
      <c r="U846" s="72"/>
      <c r="V846" s="72"/>
      <c r="W846" s="72"/>
      <c r="X846" s="72"/>
      <c r="Y846" s="72"/>
      <c r="Z846" s="72"/>
      <c r="AA846" s="72"/>
      <c r="AB846" s="72"/>
      <c r="AC846" s="72"/>
      <c r="AD846" s="72"/>
      <c r="AE846" s="72"/>
      <c r="AF846" s="72"/>
      <c r="AG846" s="72"/>
      <c r="AH846" s="72"/>
      <c r="AI846" s="72"/>
      <c r="AJ846" s="72"/>
      <c r="AK846" s="72"/>
      <c r="AL846" s="72"/>
      <c r="AM846" s="72"/>
      <c r="AN846" s="72"/>
      <c r="AO846" s="72"/>
      <c r="AP846" s="72"/>
      <c r="AQ846" s="72"/>
      <c r="AR846" s="72"/>
      <c r="AS846" s="72"/>
      <c r="AT846" s="72"/>
      <c r="AU846" s="72"/>
      <c r="AV846" s="72"/>
      <c r="AW846" s="72"/>
      <c r="AX846" s="72"/>
      <c r="AY846" s="72"/>
      <c r="AZ846" s="72"/>
      <c r="BA846" s="72"/>
      <c r="BB846" s="72"/>
      <c r="BC846" s="72"/>
      <c r="BD846" s="72"/>
      <c r="BE846" s="72"/>
    </row>
    <row r="847" spans="1:57" ht="20">
      <c r="A847" s="72"/>
      <c r="B847" s="72"/>
      <c r="C847" s="72"/>
      <c r="D847" s="72"/>
      <c r="E847" s="71"/>
      <c r="F847" s="72"/>
      <c r="G847" s="72"/>
      <c r="H847" s="72"/>
      <c r="I847" s="72"/>
      <c r="J847" s="72"/>
      <c r="K847" s="72"/>
      <c r="L847" s="72"/>
      <c r="M847" s="72"/>
      <c r="N847" s="72"/>
      <c r="O847" s="72"/>
      <c r="P847" s="72"/>
      <c r="Q847" s="72"/>
      <c r="R847" s="72"/>
      <c r="S847" s="72"/>
      <c r="T847" s="72"/>
      <c r="U847" s="72"/>
      <c r="V847" s="72"/>
      <c r="W847" s="72"/>
      <c r="X847" s="72"/>
      <c r="Y847" s="72"/>
      <c r="Z847" s="72"/>
      <c r="AA847" s="72"/>
      <c r="AB847" s="72"/>
      <c r="AC847" s="72"/>
      <c r="AD847" s="72"/>
      <c r="AE847" s="72"/>
      <c r="AF847" s="72"/>
      <c r="AG847" s="72"/>
      <c r="AH847" s="72"/>
      <c r="AI847" s="72"/>
      <c r="AJ847" s="72"/>
      <c r="AK847" s="72"/>
      <c r="AL847" s="72"/>
      <c r="AM847" s="72"/>
      <c r="AN847" s="72"/>
      <c r="AO847" s="72"/>
      <c r="AP847" s="72"/>
      <c r="AQ847" s="72"/>
      <c r="AR847" s="72"/>
      <c r="AS847" s="72"/>
      <c r="AT847" s="72"/>
      <c r="AU847" s="72"/>
      <c r="AV847" s="72"/>
      <c r="AW847" s="72"/>
      <c r="AX847" s="72"/>
      <c r="AY847" s="72"/>
      <c r="AZ847" s="72"/>
      <c r="BA847" s="72"/>
      <c r="BB847" s="72"/>
      <c r="BC847" s="72"/>
      <c r="BD847" s="72"/>
      <c r="BE847" s="72"/>
    </row>
    <row r="848" spans="1:57" ht="20">
      <c r="A848" s="72"/>
      <c r="B848" s="72"/>
      <c r="C848" s="72"/>
      <c r="D848" s="72"/>
      <c r="E848" s="71"/>
      <c r="F848" s="72"/>
      <c r="G848" s="72"/>
      <c r="H848" s="72"/>
      <c r="I848" s="72"/>
      <c r="J848" s="72"/>
      <c r="K848" s="72"/>
      <c r="L848" s="72"/>
      <c r="M848" s="72"/>
      <c r="N848" s="72"/>
      <c r="O848" s="72"/>
      <c r="P848" s="72"/>
      <c r="Q848" s="72"/>
      <c r="R848" s="72"/>
      <c r="S848" s="72"/>
      <c r="T848" s="72"/>
      <c r="U848" s="72"/>
      <c r="V848" s="72"/>
      <c r="W848" s="72"/>
      <c r="X848" s="72"/>
      <c r="Y848" s="72"/>
      <c r="Z848" s="72"/>
      <c r="AA848" s="72"/>
      <c r="AB848" s="72"/>
      <c r="AC848" s="72"/>
      <c r="AD848" s="72"/>
      <c r="AE848" s="72"/>
      <c r="AF848" s="72"/>
      <c r="AG848" s="72"/>
      <c r="AH848" s="72"/>
      <c r="AI848" s="72"/>
      <c r="AJ848" s="72"/>
      <c r="AK848" s="72"/>
      <c r="AL848" s="72"/>
      <c r="AM848" s="72"/>
      <c r="AN848" s="72"/>
      <c r="AO848" s="72"/>
      <c r="AP848" s="72"/>
      <c r="AQ848" s="72"/>
      <c r="AR848" s="72"/>
      <c r="AS848" s="72"/>
      <c r="AT848" s="72"/>
      <c r="AU848" s="72"/>
      <c r="AV848" s="72"/>
      <c r="AW848" s="72"/>
      <c r="AX848" s="72"/>
      <c r="AY848" s="72"/>
      <c r="AZ848" s="72"/>
      <c r="BA848" s="72"/>
      <c r="BB848" s="72"/>
      <c r="BC848" s="72"/>
      <c r="BD848" s="72"/>
      <c r="BE848" s="72"/>
    </row>
    <row r="849" spans="1:57" ht="20">
      <c r="A849" s="72"/>
      <c r="B849" s="72"/>
      <c r="C849" s="72"/>
      <c r="D849" s="72"/>
      <c r="E849" s="71"/>
      <c r="F849" s="72"/>
      <c r="G849" s="72"/>
      <c r="H849" s="72"/>
      <c r="I849" s="72"/>
      <c r="J849" s="72"/>
      <c r="K849" s="72"/>
      <c r="L849" s="72"/>
      <c r="M849" s="72"/>
      <c r="N849" s="72"/>
      <c r="O849" s="72"/>
      <c r="P849" s="72"/>
      <c r="Q849" s="72"/>
      <c r="R849" s="72"/>
      <c r="S849" s="72"/>
      <c r="T849" s="72"/>
      <c r="U849" s="72"/>
      <c r="V849" s="72"/>
      <c r="W849" s="72"/>
      <c r="X849" s="72"/>
      <c r="Y849" s="72"/>
      <c r="Z849" s="72"/>
      <c r="AA849" s="72"/>
      <c r="AB849" s="72"/>
      <c r="AC849" s="72"/>
      <c r="AD849" s="72"/>
      <c r="AE849" s="72"/>
      <c r="AF849" s="72"/>
      <c r="AG849" s="72"/>
      <c r="AH849" s="72"/>
      <c r="AI849" s="72"/>
      <c r="AJ849" s="72"/>
      <c r="AK849" s="72"/>
      <c r="AL849" s="72"/>
      <c r="AM849" s="72"/>
      <c r="AN849" s="72"/>
      <c r="AO849" s="72"/>
      <c r="AP849" s="72"/>
      <c r="AQ849" s="72"/>
      <c r="AR849" s="72"/>
      <c r="AS849" s="72"/>
      <c r="AT849" s="72"/>
      <c r="AU849" s="72"/>
      <c r="AV849" s="72"/>
      <c r="AW849" s="72"/>
      <c r="AX849" s="72"/>
      <c r="AY849" s="72"/>
      <c r="AZ849" s="72"/>
      <c r="BA849" s="72"/>
      <c r="BB849" s="72"/>
      <c r="BC849" s="72"/>
      <c r="BD849" s="72"/>
      <c r="BE849" s="72"/>
    </row>
    <row r="850" spans="1:57" ht="20">
      <c r="A850" s="72"/>
      <c r="B850" s="72"/>
      <c r="C850" s="72"/>
      <c r="D850" s="72"/>
      <c r="E850" s="71"/>
      <c r="F850" s="72"/>
      <c r="G850" s="72"/>
      <c r="H850" s="72"/>
      <c r="I850" s="72"/>
      <c r="J850" s="72"/>
      <c r="K850" s="72"/>
      <c r="L850" s="72"/>
      <c r="M850" s="72"/>
      <c r="N850" s="72"/>
      <c r="O850" s="72"/>
      <c r="P850" s="72"/>
      <c r="Q850" s="72"/>
      <c r="R850" s="72"/>
      <c r="S850" s="72"/>
      <c r="T850" s="72"/>
      <c r="U850" s="72"/>
      <c r="V850" s="72"/>
      <c r="W850" s="72"/>
      <c r="X850" s="72"/>
      <c r="Y850" s="72"/>
      <c r="Z850" s="72"/>
      <c r="AA850" s="72"/>
      <c r="AB850" s="72"/>
      <c r="AC850" s="72"/>
      <c r="AD850" s="72"/>
      <c r="AE850" s="72"/>
      <c r="AF850" s="72"/>
      <c r="AG850" s="72"/>
      <c r="AH850" s="72"/>
      <c r="AI850" s="72"/>
      <c r="AJ850" s="72"/>
      <c r="AK850" s="72"/>
      <c r="AL850" s="72"/>
      <c r="AM850" s="72"/>
      <c r="AN850" s="72"/>
      <c r="AO850" s="72"/>
      <c r="AP850" s="72"/>
      <c r="AQ850" s="72"/>
      <c r="AR850" s="72"/>
      <c r="AS850" s="72"/>
      <c r="AT850" s="72"/>
      <c r="AU850" s="72"/>
      <c r="AV850" s="72"/>
      <c r="AW850" s="72"/>
      <c r="AX850" s="72"/>
      <c r="AY850" s="72"/>
      <c r="AZ850" s="72"/>
      <c r="BA850" s="72"/>
      <c r="BB850" s="72"/>
      <c r="BC850" s="72"/>
      <c r="BD850" s="72"/>
      <c r="BE850" s="72"/>
    </row>
    <row r="851" spans="1:57" ht="20">
      <c r="A851" s="72"/>
      <c r="B851" s="72"/>
      <c r="C851" s="72"/>
      <c r="D851" s="72"/>
      <c r="E851" s="71"/>
      <c r="F851" s="72"/>
      <c r="G851" s="72"/>
      <c r="H851" s="72"/>
      <c r="I851" s="72"/>
      <c r="J851" s="72"/>
      <c r="K851" s="72"/>
      <c r="L851" s="72"/>
      <c r="M851" s="72"/>
      <c r="N851" s="72"/>
      <c r="O851" s="72"/>
      <c r="P851" s="72"/>
      <c r="Q851" s="72"/>
      <c r="R851" s="72"/>
      <c r="S851" s="72"/>
      <c r="T851" s="72"/>
      <c r="U851" s="72"/>
      <c r="V851" s="72"/>
      <c r="W851" s="72"/>
      <c r="X851" s="72"/>
      <c r="Y851" s="72"/>
      <c r="Z851" s="72"/>
      <c r="AA851" s="72"/>
      <c r="AB851" s="72"/>
      <c r="AC851" s="72"/>
      <c r="AD851" s="72"/>
      <c r="AE851" s="72"/>
      <c r="AF851" s="72"/>
      <c r="AG851" s="72"/>
      <c r="AH851" s="72"/>
      <c r="AI851" s="72"/>
      <c r="AJ851" s="72"/>
      <c r="AK851" s="72"/>
      <c r="AL851" s="72"/>
      <c r="AM851" s="72"/>
      <c r="AN851" s="72"/>
      <c r="AO851" s="72"/>
      <c r="AP851" s="72"/>
      <c r="AQ851" s="72"/>
      <c r="AR851" s="72"/>
      <c r="AS851" s="72"/>
      <c r="AT851" s="72"/>
      <c r="AU851" s="72"/>
      <c r="AV851" s="72"/>
      <c r="AW851" s="72"/>
      <c r="AX851" s="72"/>
      <c r="AY851" s="72"/>
      <c r="AZ851" s="72"/>
      <c r="BA851" s="72"/>
      <c r="BB851" s="72"/>
      <c r="BC851" s="72"/>
      <c r="BD851" s="72"/>
      <c r="BE851" s="72"/>
    </row>
    <row r="852" spans="1:57" ht="20">
      <c r="A852" s="72"/>
      <c r="B852" s="72"/>
      <c r="C852" s="72"/>
      <c r="D852" s="72"/>
      <c r="E852" s="71"/>
      <c r="F852" s="72"/>
      <c r="G852" s="72"/>
      <c r="H852" s="72"/>
      <c r="I852" s="72"/>
      <c r="J852" s="72"/>
      <c r="K852" s="72"/>
      <c r="L852" s="72"/>
      <c r="M852" s="72"/>
      <c r="N852" s="72"/>
      <c r="O852" s="72"/>
      <c r="P852" s="72"/>
      <c r="Q852" s="72"/>
      <c r="R852" s="72"/>
      <c r="S852" s="72"/>
      <c r="T852" s="72"/>
      <c r="U852" s="72"/>
      <c r="V852" s="72"/>
      <c r="W852" s="72"/>
      <c r="X852" s="72"/>
      <c r="Y852" s="72"/>
      <c r="Z852" s="72"/>
      <c r="AA852" s="72"/>
      <c r="AB852" s="72"/>
      <c r="AC852" s="72"/>
      <c r="AD852" s="72"/>
      <c r="AE852" s="72"/>
      <c r="AF852" s="72"/>
      <c r="AG852" s="72"/>
      <c r="AH852" s="72"/>
      <c r="AI852" s="72"/>
      <c r="AJ852" s="72"/>
      <c r="AK852" s="72"/>
      <c r="AL852" s="72"/>
      <c r="AM852" s="72"/>
      <c r="AN852" s="72"/>
      <c r="AO852" s="72"/>
      <c r="AP852" s="72"/>
      <c r="AQ852" s="72"/>
      <c r="AR852" s="72"/>
      <c r="AS852" s="72"/>
      <c r="AT852" s="72"/>
      <c r="AU852" s="72"/>
      <c r="AV852" s="72"/>
      <c r="AW852" s="72"/>
      <c r="AX852" s="72"/>
      <c r="AY852" s="72"/>
      <c r="AZ852" s="72"/>
      <c r="BA852" s="72"/>
      <c r="BB852" s="72"/>
      <c r="BC852" s="72"/>
      <c r="BD852" s="72"/>
      <c r="BE852" s="72"/>
    </row>
    <row r="853" spans="1:57" ht="20">
      <c r="A853" s="72"/>
      <c r="B853" s="72"/>
      <c r="C853" s="72"/>
      <c r="D853" s="72"/>
      <c r="E853" s="71"/>
      <c r="F853" s="72"/>
      <c r="G853" s="72"/>
      <c r="H853" s="72"/>
      <c r="I853" s="72"/>
      <c r="J853" s="72"/>
      <c r="K853" s="72"/>
      <c r="L853" s="72"/>
      <c r="M853" s="72"/>
      <c r="N853" s="72"/>
      <c r="O853" s="72"/>
      <c r="P853" s="72"/>
      <c r="Q853" s="72"/>
      <c r="R853" s="72"/>
      <c r="S853" s="72"/>
      <c r="T853" s="72"/>
      <c r="U853" s="72"/>
      <c r="V853" s="72"/>
      <c r="W853" s="72"/>
      <c r="X853" s="72"/>
      <c r="Y853" s="72"/>
      <c r="Z853" s="72"/>
      <c r="AA853" s="72"/>
      <c r="AB853" s="72"/>
      <c r="AC853" s="72"/>
      <c r="AD853" s="72"/>
      <c r="AE853" s="72"/>
      <c r="AF853" s="72"/>
      <c r="AG853" s="72"/>
      <c r="AH853" s="72"/>
      <c r="AI853" s="72"/>
      <c r="AJ853" s="72"/>
      <c r="AK853" s="72"/>
      <c r="AL853" s="72"/>
      <c r="AM853" s="72"/>
      <c r="AN853" s="72"/>
      <c r="AO853" s="72"/>
      <c r="AP853" s="72"/>
      <c r="AQ853" s="72"/>
      <c r="AR853" s="72"/>
      <c r="AS853" s="72"/>
      <c r="AT853" s="72"/>
      <c r="AU853" s="72"/>
      <c r="AV853" s="72"/>
      <c r="AW853" s="72"/>
      <c r="AX853" s="72"/>
      <c r="AY853" s="72"/>
      <c r="AZ853" s="72"/>
      <c r="BA853" s="72"/>
      <c r="BB853" s="72"/>
      <c r="BC853" s="72"/>
      <c r="BD853" s="72"/>
      <c r="BE853" s="72"/>
    </row>
    <row r="854" spans="1:57" ht="20">
      <c r="A854" s="72"/>
      <c r="B854" s="72"/>
      <c r="C854" s="72"/>
      <c r="D854" s="72"/>
      <c r="E854" s="71"/>
      <c r="F854" s="72"/>
      <c r="G854" s="72"/>
      <c r="H854" s="72"/>
      <c r="I854" s="72"/>
      <c r="J854" s="72"/>
      <c r="K854" s="72"/>
      <c r="L854" s="72"/>
      <c r="M854" s="72"/>
      <c r="N854" s="72"/>
      <c r="O854" s="72"/>
      <c r="P854" s="72"/>
      <c r="Q854" s="72"/>
      <c r="R854" s="72"/>
      <c r="S854" s="72"/>
      <c r="T854" s="72"/>
      <c r="U854" s="72"/>
      <c r="V854" s="72"/>
      <c r="W854" s="72"/>
      <c r="X854" s="72"/>
      <c r="Y854" s="72"/>
      <c r="Z854" s="72"/>
      <c r="AA854" s="72"/>
      <c r="AB854" s="72"/>
      <c r="AC854" s="72"/>
      <c r="AD854" s="72"/>
      <c r="AE854" s="72"/>
      <c r="AF854" s="72"/>
      <c r="AG854" s="72"/>
      <c r="AH854" s="72"/>
      <c r="AI854" s="72"/>
      <c r="AJ854" s="72"/>
      <c r="AK854" s="72"/>
      <c r="AL854" s="72"/>
      <c r="AM854" s="72"/>
      <c r="AN854" s="72"/>
      <c r="AO854" s="72"/>
      <c r="AP854" s="72"/>
      <c r="AQ854" s="72"/>
      <c r="AR854" s="72"/>
      <c r="AS854" s="72"/>
      <c r="AT854" s="72"/>
      <c r="AU854" s="72"/>
      <c r="AV854" s="72"/>
      <c r="AW854" s="72"/>
      <c r="AX854" s="72"/>
      <c r="AY854" s="72"/>
      <c r="AZ854" s="72"/>
      <c r="BA854" s="72"/>
      <c r="BB854" s="72"/>
      <c r="BC854" s="72"/>
      <c r="BD854" s="72"/>
      <c r="BE854" s="72"/>
    </row>
    <row r="855" spans="1:57" ht="20">
      <c r="A855" s="72"/>
      <c r="B855" s="72"/>
      <c r="C855" s="72"/>
      <c r="D855" s="72"/>
      <c r="E855" s="71"/>
      <c r="F855" s="72"/>
      <c r="G855" s="72"/>
      <c r="H855" s="72"/>
      <c r="I855" s="72"/>
      <c r="J855" s="72"/>
      <c r="K855" s="72"/>
      <c r="L855" s="72"/>
      <c r="M855" s="72"/>
      <c r="N855" s="72"/>
      <c r="O855" s="72"/>
      <c r="P855" s="72"/>
      <c r="Q855" s="72"/>
      <c r="R855" s="72"/>
      <c r="S855" s="72"/>
      <c r="T855" s="72"/>
      <c r="U855" s="72"/>
      <c r="V855" s="72"/>
      <c r="W855" s="72"/>
      <c r="X855" s="72"/>
      <c r="Y855" s="72"/>
      <c r="Z855" s="72"/>
      <c r="AA855" s="72"/>
      <c r="AB855" s="72"/>
      <c r="AC855" s="72"/>
      <c r="AD855" s="72"/>
      <c r="AE855" s="72"/>
      <c r="AF855" s="72"/>
      <c r="AG855" s="72"/>
      <c r="AH855" s="72"/>
      <c r="AI855" s="72"/>
      <c r="AJ855" s="72"/>
      <c r="AK855" s="72"/>
      <c r="AL855" s="72"/>
      <c r="AM855" s="72"/>
      <c r="AN855" s="72"/>
      <c r="AO855" s="72"/>
      <c r="AP855" s="72"/>
      <c r="AQ855" s="72"/>
      <c r="AR855" s="72"/>
      <c r="AS855" s="72"/>
      <c r="AT855" s="72"/>
      <c r="AU855" s="72"/>
      <c r="AV855" s="72"/>
      <c r="AW855" s="72"/>
      <c r="AX855" s="72"/>
      <c r="AY855" s="72"/>
      <c r="AZ855" s="72"/>
      <c r="BA855" s="72"/>
      <c r="BB855" s="72"/>
      <c r="BC855" s="72"/>
      <c r="BD855" s="72"/>
      <c r="BE855" s="72"/>
    </row>
    <row r="856" spans="1:57" ht="20">
      <c r="A856" s="72"/>
      <c r="B856" s="72"/>
      <c r="C856" s="72"/>
      <c r="D856" s="72"/>
      <c r="E856" s="71"/>
      <c r="F856" s="72"/>
      <c r="G856" s="72"/>
      <c r="H856" s="72"/>
      <c r="I856" s="72"/>
      <c r="J856" s="72"/>
      <c r="K856" s="72"/>
      <c r="L856" s="72"/>
      <c r="M856" s="72"/>
      <c r="N856" s="72"/>
      <c r="O856" s="72"/>
      <c r="P856" s="72"/>
      <c r="Q856" s="72"/>
      <c r="R856" s="72"/>
      <c r="S856" s="72"/>
      <c r="T856" s="72"/>
      <c r="U856" s="72"/>
      <c r="V856" s="72"/>
      <c r="W856" s="72"/>
      <c r="X856" s="72"/>
      <c r="Y856" s="72"/>
      <c r="Z856" s="72"/>
      <c r="AA856" s="72"/>
      <c r="AB856" s="72"/>
      <c r="AC856" s="72"/>
      <c r="AD856" s="72"/>
      <c r="AE856" s="72"/>
      <c r="AF856" s="72"/>
      <c r="AG856" s="72"/>
      <c r="AH856" s="72"/>
      <c r="AI856" s="72"/>
      <c r="AJ856" s="72"/>
      <c r="AK856" s="72"/>
      <c r="AL856" s="72"/>
      <c r="AM856" s="72"/>
      <c r="AN856" s="72"/>
      <c r="AO856" s="72"/>
      <c r="AP856" s="72"/>
      <c r="AQ856" s="72"/>
      <c r="AR856" s="72"/>
      <c r="AS856" s="72"/>
      <c r="AT856" s="72"/>
      <c r="AU856" s="72"/>
      <c r="AV856" s="72"/>
      <c r="AW856" s="72"/>
      <c r="AX856" s="72"/>
      <c r="AY856" s="72"/>
      <c r="AZ856" s="72"/>
      <c r="BA856" s="72"/>
      <c r="BB856" s="72"/>
      <c r="BC856" s="72"/>
      <c r="BD856" s="72"/>
      <c r="BE856" s="72"/>
    </row>
    <row r="857" spans="1:57" ht="20">
      <c r="A857" s="72"/>
      <c r="B857" s="72"/>
      <c r="C857" s="72"/>
      <c r="D857" s="72"/>
      <c r="E857" s="71"/>
      <c r="F857" s="72"/>
      <c r="G857" s="72"/>
      <c r="H857" s="72"/>
      <c r="I857" s="72"/>
      <c r="J857" s="72"/>
      <c r="K857" s="72"/>
      <c r="L857" s="72"/>
      <c r="M857" s="72"/>
      <c r="N857" s="72"/>
      <c r="O857" s="72"/>
      <c r="P857" s="72"/>
      <c r="Q857" s="72"/>
      <c r="R857" s="72"/>
      <c r="S857" s="72"/>
      <c r="T857" s="72"/>
      <c r="U857" s="72"/>
      <c r="V857" s="72"/>
      <c r="W857" s="72"/>
      <c r="X857" s="72"/>
      <c r="Y857" s="72"/>
      <c r="Z857" s="72"/>
      <c r="AA857" s="72"/>
      <c r="AB857" s="72"/>
      <c r="AC857" s="72"/>
      <c r="AD857" s="72"/>
      <c r="AE857" s="72"/>
      <c r="AF857" s="72"/>
      <c r="AG857" s="72"/>
      <c r="AH857" s="72"/>
      <c r="AI857" s="72"/>
      <c r="AJ857" s="72"/>
      <c r="AK857" s="72"/>
      <c r="AL857" s="72"/>
      <c r="AM857" s="72"/>
      <c r="AN857" s="72"/>
      <c r="AO857" s="72"/>
      <c r="AP857" s="72"/>
      <c r="AQ857" s="72"/>
      <c r="AR857" s="72"/>
      <c r="AS857" s="72"/>
      <c r="AT857" s="72"/>
      <c r="AU857" s="72"/>
      <c r="AV857" s="72"/>
      <c r="AW857" s="72"/>
      <c r="AX857" s="72"/>
      <c r="AY857" s="72"/>
      <c r="AZ857" s="72"/>
      <c r="BA857" s="72"/>
      <c r="BB857" s="72"/>
      <c r="BC857" s="72"/>
      <c r="BD857" s="72"/>
      <c r="BE857" s="72"/>
    </row>
    <row r="858" spans="1:57" ht="20">
      <c r="A858" s="72"/>
      <c r="B858" s="72"/>
      <c r="C858" s="72"/>
      <c r="D858" s="72"/>
      <c r="E858" s="71"/>
      <c r="F858" s="72"/>
      <c r="G858" s="72"/>
      <c r="H858" s="72"/>
      <c r="I858" s="72"/>
      <c r="J858" s="72"/>
      <c r="K858" s="72"/>
      <c r="L858" s="72"/>
      <c r="M858" s="72"/>
      <c r="N858" s="72"/>
      <c r="O858" s="72"/>
      <c r="P858" s="72"/>
      <c r="Q858" s="72"/>
      <c r="R858" s="72"/>
      <c r="S858" s="72"/>
      <c r="T858" s="72"/>
      <c r="U858" s="72"/>
      <c r="V858" s="72"/>
      <c r="W858" s="72"/>
      <c r="X858" s="72"/>
      <c r="Y858" s="72"/>
      <c r="Z858" s="72"/>
      <c r="AA858" s="72"/>
      <c r="AB858" s="72"/>
      <c r="AC858" s="72"/>
      <c r="AD858" s="72"/>
      <c r="AE858" s="72"/>
      <c r="AF858" s="72"/>
      <c r="AG858" s="72"/>
      <c r="AH858" s="72"/>
      <c r="AI858" s="72"/>
      <c r="AJ858" s="72"/>
      <c r="AK858" s="72"/>
      <c r="AL858" s="72"/>
      <c r="AM858" s="72"/>
      <c r="AN858" s="72"/>
      <c r="AO858" s="72"/>
      <c r="AP858" s="72"/>
      <c r="AQ858" s="72"/>
      <c r="AR858" s="72"/>
      <c r="AS858" s="72"/>
      <c r="AT858" s="72"/>
      <c r="AU858" s="72"/>
      <c r="AV858" s="72"/>
      <c r="AW858" s="72"/>
      <c r="AX858" s="72"/>
      <c r="AY858" s="72"/>
      <c r="AZ858" s="72"/>
      <c r="BA858" s="72"/>
      <c r="BB858" s="72"/>
      <c r="BC858" s="72"/>
      <c r="BD858" s="72"/>
      <c r="BE858" s="72"/>
    </row>
    <row r="859" spans="1:57" ht="20">
      <c r="A859" s="72"/>
      <c r="B859" s="72"/>
      <c r="C859" s="72"/>
      <c r="D859" s="72"/>
      <c r="E859" s="71"/>
      <c r="F859" s="72"/>
      <c r="G859" s="72"/>
      <c r="H859" s="72"/>
      <c r="I859" s="72"/>
      <c r="J859" s="72"/>
      <c r="K859" s="72"/>
      <c r="L859" s="72"/>
      <c r="M859" s="72"/>
      <c r="N859" s="72"/>
      <c r="O859" s="72"/>
      <c r="P859" s="72"/>
      <c r="Q859" s="72"/>
      <c r="R859" s="72"/>
      <c r="S859" s="72"/>
      <c r="T859" s="72"/>
      <c r="U859" s="72"/>
      <c r="V859" s="72"/>
      <c r="W859" s="72"/>
      <c r="X859" s="72"/>
      <c r="Y859" s="72"/>
      <c r="Z859" s="72"/>
      <c r="AA859" s="72"/>
      <c r="AB859" s="72"/>
      <c r="AC859" s="72"/>
      <c r="AD859" s="72"/>
      <c r="AE859" s="72"/>
      <c r="AF859" s="72"/>
      <c r="AG859" s="72"/>
      <c r="AH859" s="72"/>
      <c r="AI859" s="72"/>
      <c r="AJ859" s="72"/>
      <c r="AK859" s="72"/>
      <c r="AL859" s="72"/>
      <c r="AM859" s="72"/>
      <c r="AN859" s="72"/>
      <c r="AO859" s="72"/>
      <c r="AP859" s="72"/>
      <c r="AQ859" s="72"/>
      <c r="AR859" s="72"/>
      <c r="AS859" s="72"/>
      <c r="AT859" s="72"/>
      <c r="AU859" s="72"/>
      <c r="AV859" s="72"/>
      <c r="AW859" s="72"/>
      <c r="AX859" s="72"/>
      <c r="AY859" s="72"/>
      <c r="AZ859" s="72"/>
      <c r="BA859" s="72"/>
      <c r="BB859" s="72"/>
      <c r="BC859" s="72"/>
      <c r="BD859" s="72"/>
      <c r="BE859" s="72"/>
    </row>
    <row r="860" spans="1:57" ht="20">
      <c r="A860" s="72"/>
      <c r="B860" s="72"/>
      <c r="C860" s="72"/>
      <c r="D860" s="72"/>
      <c r="E860" s="71"/>
      <c r="F860" s="72"/>
      <c r="G860" s="72"/>
      <c r="H860" s="72"/>
      <c r="I860" s="72"/>
      <c r="J860" s="72"/>
      <c r="K860" s="72"/>
      <c r="L860" s="72"/>
      <c r="M860" s="72"/>
      <c r="N860" s="72"/>
      <c r="O860" s="72"/>
      <c r="P860" s="72"/>
      <c r="Q860" s="72"/>
      <c r="R860" s="72"/>
      <c r="S860" s="72"/>
      <c r="T860" s="72"/>
      <c r="U860" s="72"/>
      <c r="V860" s="72"/>
      <c r="W860" s="72"/>
      <c r="X860" s="72"/>
      <c r="Y860" s="72"/>
      <c r="Z860" s="72"/>
      <c r="AA860" s="72"/>
      <c r="AB860" s="72"/>
      <c r="AC860" s="72"/>
      <c r="AD860" s="72"/>
      <c r="AE860" s="72"/>
      <c r="AF860" s="72"/>
      <c r="AG860" s="72"/>
      <c r="AH860" s="72"/>
      <c r="AI860" s="72"/>
      <c r="AJ860" s="72"/>
      <c r="AK860" s="72"/>
      <c r="AL860" s="72"/>
      <c r="AM860" s="72"/>
      <c r="AN860" s="72"/>
      <c r="AO860" s="72"/>
      <c r="AP860" s="72"/>
      <c r="AQ860" s="72"/>
      <c r="AR860" s="72"/>
      <c r="AS860" s="72"/>
      <c r="AT860" s="72"/>
      <c r="AU860" s="72"/>
      <c r="AV860" s="72"/>
      <c r="AW860" s="72"/>
      <c r="AX860" s="72"/>
      <c r="AY860" s="72"/>
      <c r="AZ860" s="72"/>
      <c r="BA860" s="72"/>
      <c r="BB860" s="72"/>
      <c r="BC860" s="72"/>
      <c r="BD860" s="72"/>
      <c r="BE860" s="72"/>
    </row>
    <row r="861" spans="1:57" ht="20">
      <c r="A861" s="72"/>
      <c r="B861" s="72"/>
      <c r="C861" s="72"/>
      <c r="D861" s="72"/>
      <c r="E861" s="71"/>
      <c r="F861" s="72"/>
      <c r="G861" s="72"/>
      <c r="H861" s="72"/>
      <c r="I861" s="72"/>
      <c r="J861" s="72"/>
      <c r="K861" s="72"/>
      <c r="L861" s="72"/>
      <c r="M861" s="72"/>
      <c r="N861" s="72"/>
      <c r="O861" s="72"/>
      <c r="P861" s="72"/>
      <c r="Q861" s="72"/>
      <c r="R861" s="72"/>
      <c r="S861" s="72"/>
      <c r="T861" s="72"/>
      <c r="U861" s="72"/>
      <c r="V861" s="72"/>
      <c r="W861" s="72"/>
      <c r="X861" s="72"/>
      <c r="Y861" s="72"/>
      <c r="Z861" s="72"/>
      <c r="AA861" s="72"/>
      <c r="AB861" s="72"/>
      <c r="AC861" s="72"/>
      <c r="AD861" s="72"/>
      <c r="AE861" s="72"/>
      <c r="AF861" s="72"/>
      <c r="AG861" s="72"/>
      <c r="AH861" s="72"/>
      <c r="AI861" s="72"/>
      <c r="AJ861" s="72"/>
      <c r="AK861" s="72"/>
      <c r="AL861" s="72"/>
      <c r="AM861" s="72"/>
      <c r="AN861" s="72"/>
      <c r="AO861" s="72"/>
      <c r="AP861" s="72"/>
      <c r="AQ861" s="72"/>
      <c r="AR861" s="72"/>
      <c r="AS861" s="72"/>
      <c r="AT861" s="72"/>
      <c r="AU861" s="72"/>
      <c r="AV861" s="72"/>
      <c r="AW861" s="72"/>
      <c r="AX861" s="72"/>
      <c r="AY861" s="72"/>
      <c r="AZ861" s="72"/>
      <c r="BA861" s="72"/>
      <c r="BB861" s="72"/>
      <c r="BC861" s="72"/>
      <c r="BD861" s="72"/>
      <c r="BE861" s="72"/>
    </row>
    <row r="862" spans="1:57" ht="20">
      <c r="A862" s="72"/>
      <c r="B862" s="72"/>
      <c r="C862" s="72"/>
      <c r="D862" s="72"/>
      <c r="E862" s="71"/>
      <c r="F862" s="72"/>
      <c r="G862" s="72"/>
      <c r="H862" s="72"/>
      <c r="I862" s="72"/>
      <c r="J862" s="72"/>
      <c r="K862" s="72"/>
      <c r="L862" s="72"/>
      <c r="M862" s="72"/>
      <c r="N862" s="72"/>
      <c r="O862" s="72"/>
      <c r="P862" s="72"/>
      <c r="Q862" s="72"/>
      <c r="R862" s="72"/>
      <c r="S862" s="72"/>
      <c r="T862" s="72"/>
      <c r="U862" s="72"/>
      <c r="V862" s="72"/>
      <c r="W862" s="72"/>
      <c r="X862" s="72"/>
      <c r="Y862" s="72"/>
      <c r="Z862" s="72"/>
      <c r="AA862" s="72"/>
      <c r="AB862" s="72"/>
      <c r="AC862" s="72"/>
      <c r="AD862" s="72"/>
      <c r="AE862" s="72"/>
      <c r="AF862" s="72"/>
      <c r="AG862" s="72"/>
      <c r="AH862" s="72"/>
      <c r="AI862" s="72"/>
      <c r="AJ862" s="72"/>
      <c r="AK862" s="72"/>
      <c r="AL862" s="72"/>
      <c r="AM862" s="72"/>
      <c r="AN862" s="72"/>
      <c r="AO862" s="72"/>
      <c r="AP862" s="72"/>
      <c r="AQ862" s="72"/>
      <c r="AR862" s="72"/>
      <c r="AS862" s="72"/>
      <c r="AT862" s="72"/>
      <c r="AU862" s="72"/>
      <c r="AV862" s="72"/>
      <c r="AW862" s="72"/>
      <c r="AX862" s="72"/>
      <c r="AY862" s="72"/>
      <c r="AZ862" s="72"/>
      <c r="BA862" s="72"/>
      <c r="BB862" s="72"/>
      <c r="BC862" s="72"/>
      <c r="BD862" s="72"/>
      <c r="BE862" s="72"/>
    </row>
    <row r="863" spans="1:57" ht="20">
      <c r="A863" s="72"/>
      <c r="B863" s="72"/>
      <c r="C863" s="72"/>
      <c r="D863" s="72"/>
      <c r="E863" s="71"/>
      <c r="F863" s="72"/>
      <c r="G863" s="72"/>
      <c r="H863" s="72"/>
      <c r="I863" s="72"/>
      <c r="J863" s="72"/>
      <c r="K863" s="72"/>
      <c r="L863" s="72"/>
      <c r="M863" s="72"/>
      <c r="N863" s="72"/>
      <c r="O863" s="72"/>
      <c r="P863" s="72"/>
      <c r="Q863" s="72"/>
      <c r="R863" s="72"/>
      <c r="S863" s="72"/>
      <c r="T863" s="72"/>
      <c r="U863" s="72"/>
      <c r="V863" s="72"/>
      <c r="W863" s="72"/>
      <c r="X863" s="72"/>
      <c r="Y863" s="72"/>
      <c r="Z863" s="72"/>
      <c r="AA863" s="72"/>
      <c r="AB863" s="72"/>
      <c r="AC863" s="72"/>
      <c r="AD863" s="72"/>
      <c r="AE863" s="72"/>
      <c r="AF863" s="72"/>
      <c r="AG863" s="72"/>
      <c r="AH863" s="72"/>
      <c r="AI863" s="72"/>
      <c r="AJ863" s="72"/>
      <c r="AK863" s="72"/>
      <c r="AL863" s="72"/>
      <c r="AM863" s="72"/>
      <c r="AN863" s="72"/>
      <c r="AO863" s="72"/>
      <c r="AP863" s="72"/>
      <c r="AQ863" s="72"/>
      <c r="AR863" s="72"/>
      <c r="AS863" s="72"/>
      <c r="AT863" s="72"/>
      <c r="AU863" s="72"/>
      <c r="AV863" s="72"/>
      <c r="AW863" s="72"/>
      <c r="AX863" s="72"/>
      <c r="AY863" s="72"/>
      <c r="AZ863" s="72"/>
      <c r="BA863" s="72"/>
      <c r="BB863" s="72"/>
      <c r="BC863" s="72"/>
      <c r="BD863" s="72"/>
      <c r="BE863" s="72"/>
    </row>
    <row r="864" spans="1:57" ht="20">
      <c r="A864" s="72"/>
      <c r="B864" s="72"/>
      <c r="C864" s="72"/>
      <c r="D864" s="72"/>
      <c r="E864" s="71"/>
      <c r="F864" s="72"/>
      <c r="G864" s="72"/>
      <c r="H864" s="72"/>
      <c r="I864" s="72"/>
      <c r="J864" s="72"/>
      <c r="K864" s="72"/>
      <c r="L864" s="72"/>
      <c r="M864" s="72"/>
      <c r="N864" s="72"/>
      <c r="O864" s="72"/>
      <c r="P864" s="72"/>
      <c r="Q864" s="72"/>
      <c r="R864" s="72"/>
      <c r="S864" s="72"/>
      <c r="T864" s="72"/>
      <c r="U864" s="72"/>
      <c r="V864" s="72"/>
      <c r="W864" s="72"/>
      <c r="X864" s="72"/>
      <c r="Y864" s="72"/>
      <c r="Z864" s="72"/>
      <c r="AA864" s="72"/>
      <c r="AB864" s="72"/>
      <c r="AC864" s="72"/>
      <c r="AD864" s="72"/>
      <c r="AE864" s="72"/>
      <c r="AF864" s="72"/>
      <c r="AG864" s="72"/>
      <c r="AH864" s="72"/>
      <c r="AI864" s="72"/>
      <c r="AJ864" s="72"/>
      <c r="AK864" s="72"/>
      <c r="AL864" s="72"/>
      <c r="AM864" s="72"/>
      <c r="AN864" s="72"/>
      <c r="AO864" s="72"/>
      <c r="AP864" s="72"/>
      <c r="AQ864" s="72"/>
      <c r="AR864" s="72"/>
      <c r="AS864" s="72"/>
      <c r="AT864" s="72"/>
      <c r="AU864" s="72"/>
      <c r="AV864" s="72"/>
      <c r="AW864" s="72"/>
      <c r="AX864" s="72"/>
      <c r="AY864" s="72"/>
      <c r="AZ864" s="72"/>
      <c r="BA864" s="72"/>
      <c r="BB864" s="72"/>
      <c r="BC864" s="72"/>
      <c r="BD864" s="72"/>
      <c r="BE864" s="72"/>
    </row>
    <row r="865" spans="1:57" ht="20">
      <c r="A865" s="72"/>
      <c r="B865" s="72"/>
      <c r="C865" s="72"/>
      <c r="D865" s="72"/>
      <c r="E865" s="71"/>
      <c r="F865" s="72"/>
      <c r="G865" s="72"/>
      <c r="H865" s="72"/>
      <c r="I865" s="72"/>
      <c r="J865" s="72"/>
      <c r="K865" s="72"/>
      <c r="L865" s="72"/>
      <c r="M865" s="72"/>
      <c r="N865" s="72"/>
      <c r="O865" s="72"/>
      <c r="P865" s="72"/>
      <c r="Q865" s="72"/>
      <c r="R865" s="72"/>
      <c r="S865" s="72"/>
      <c r="T865" s="72"/>
      <c r="U865" s="72"/>
      <c r="V865" s="72"/>
      <c r="W865" s="72"/>
      <c r="X865" s="72"/>
      <c r="Y865" s="72"/>
      <c r="Z865" s="72"/>
      <c r="AA865" s="72"/>
      <c r="AB865" s="72"/>
      <c r="AC865" s="72"/>
      <c r="AD865" s="72"/>
      <c r="AE865" s="72"/>
      <c r="AF865" s="72"/>
      <c r="AG865" s="72"/>
      <c r="AH865" s="72"/>
      <c r="AI865" s="72"/>
      <c r="AJ865" s="72"/>
      <c r="AK865" s="72"/>
      <c r="AL865" s="72"/>
      <c r="AM865" s="72"/>
      <c r="AN865" s="72"/>
      <c r="AO865" s="72"/>
      <c r="AP865" s="72"/>
      <c r="AQ865" s="72"/>
      <c r="AR865" s="72"/>
      <c r="AS865" s="72"/>
      <c r="AT865" s="72"/>
      <c r="AU865" s="72"/>
      <c r="AV865" s="72"/>
      <c r="AW865" s="72"/>
      <c r="AX865" s="72"/>
      <c r="AY865" s="72"/>
      <c r="AZ865" s="72"/>
      <c r="BA865" s="72"/>
      <c r="BB865" s="72"/>
      <c r="BC865" s="72"/>
      <c r="BD865" s="72"/>
      <c r="BE865" s="72"/>
    </row>
    <row r="866" spans="1:57" ht="20">
      <c r="A866" s="72"/>
      <c r="B866" s="72"/>
      <c r="C866" s="72"/>
      <c r="D866" s="72"/>
      <c r="E866" s="71"/>
      <c r="F866" s="72"/>
      <c r="G866" s="72"/>
      <c r="H866" s="72"/>
      <c r="I866" s="72"/>
      <c r="J866" s="72"/>
      <c r="K866" s="72"/>
      <c r="L866" s="72"/>
      <c r="M866" s="72"/>
      <c r="N866" s="72"/>
      <c r="O866" s="72"/>
      <c r="P866" s="72"/>
      <c r="Q866" s="72"/>
      <c r="R866" s="72"/>
      <c r="S866" s="72"/>
      <c r="T866" s="72"/>
      <c r="U866" s="72"/>
      <c r="V866" s="72"/>
      <c r="W866" s="72"/>
      <c r="X866" s="72"/>
      <c r="Y866" s="72"/>
      <c r="Z866" s="72"/>
      <c r="AA866" s="72"/>
      <c r="AB866" s="72"/>
      <c r="AC866" s="72"/>
      <c r="AD866" s="72"/>
      <c r="AE866" s="72"/>
      <c r="AF866" s="72"/>
      <c r="AG866" s="72"/>
      <c r="AH866" s="72"/>
      <c r="AI866" s="72"/>
      <c r="AJ866" s="72"/>
      <c r="AK866" s="72"/>
      <c r="AL866" s="72"/>
      <c r="AM866" s="72"/>
      <c r="AN866" s="72"/>
      <c r="AO866" s="72"/>
      <c r="AP866" s="72"/>
      <c r="AQ866" s="72"/>
      <c r="AR866" s="72"/>
      <c r="AS866" s="72"/>
      <c r="AT866" s="72"/>
      <c r="AU866" s="72"/>
      <c r="AV866" s="72"/>
      <c r="AW866" s="72"/>
      <c r="AX866" s="72"/>
      <c r="AY866" s="72"/>
      <c r="AZ866" s="72"/>
      <c r="BA866" s="72"/>
      <c r="BB866" s="72"/>
      <c r="BC866" s="72"/>
      <c r="BD866" s="72"/>
      <c r="BE866" s="72"/>
    </row>
    <row r="867" spans="1:57" ht="20">
      <c r="A867" s="72"/>
      <c r="B867" s="72"/>
      <c r="C867" s="72"/>
      <c r="D867" s="72"/>
      <c r="E867" s="71"/>
      <c r="F867" s="72"/>
      <c r="G867" s="72"/>
      <c r="H867" s="72"/>
      <c r="I867" s="72"/>
      <c r="J867" s="72"/>
      <c r="K867" s="72"/>
      <c r="L867" s="72"/>
      <c r="M867" s="72"/>
      <c r="N867" s="72"/>
      <c r="O867" s="72"/>
      <c r="P867" s="72"/>
      <c r="Q867" s="72"/>
      <c r="R867" s="72"/>
      <c r="S867" s="72"/>
      <c r="T867" s="72"/>
      <c r="U867" s="72"/>
      <c r="V867" s="72"/>
      <c r="W867" s="72"/>
      <c r="X867" s="72"/>
      <c r="Y867" s="72"/>
      <c r="Z867" s="72"/>
      <c r="AA867" s="72"/>
      <c r="AB867" s="72"/>
      <c r="AC867" s="72"/>
      <c r="AD867" s="72"/>
      <c r="AE867" s="72"/>
      <c r="AF867" s="72"/>
      <c r="AG867" s="72"/>
      <c r="AH867" s="72"/>
      <c r="AI867" s="72"/>
      <c r="AJ867" s="72"/>
      <c r="AK867" s="72"/>
      <c r="AL867" s="72"/>
      <c r="AM867" s="72"/>
      <c r="AN867" s="72"/>
      <c r="AO867" s="72"/>
      <c r="AP867" s="72"/>
      <c r="AQ867" s="72"/>
      <c r="AR867" s="72"/>
      <c r="AS867" s="72"/>
      <c r="AT867" s="72"/>
      <c r="AU867" s="72"/>
      <c r="AV867" s="72"/>
      <c r="AW867" s="72"/>
      <c r="AX867" s="72"/>
      <c r="AY867" s="72"/>
      <c r="AZ867" s="72"/>
      <c r="BA867" s="72"/>
      <c r="BB867" s="72"/>
      <c r="BC867" s="72"/>
      <c r="BD867" s="72"/>
      <c r="BE867" s="72"/>
    </row>
    <row r="868" spans="1:57" ht="20">
      <c r="A868" s="72"/>
      <c r="B868" s="72"/>
      <c r="C868" s="72"/>
      <c r="D868" s="72"/>
      <c r="E868" s="71"/>
      <c r="F868" s="72"/>
      <c r="G868" s="72"/>
      <c r="H868" s="72"/>
      <c r="I868" s="72"/>
      <c r="J868" s="72"/>
      <c r="K868" s="72"/>
      <c r="L868" s="72"/>
      <c r="M868" s="72"/>
      <c r="N868" s="72"/>
      <c r="O868" s="72"/>
      <c r="P868" s="72"/>
      <c r="Q868" s="72"/>
      <c r="R868" s="72"/>
      <c r="S868" s="72"/>
      <c r="T868" s="72"/>
      <c r="U868" s="72"/>
      <c r="V868" s="72"/>
      <c r="W868" s="72"/>
      <c r="X868" s="72"/>
      <c r="Y868" s="72"/>
      <c r="Z868" s="72"/>
      <c r="AA868" s="72"/>
      <c r="AB868" s="72"/>
      <c r="AC868" s="72"/>
      <c r="AD868" s="72"/>
      <c r="AE868" s="72"/>
      <c r="AF868" s="72"/>
      <c r="AG868" s="72"/>
      <c r="AH868" s="72"/>
      <c r="AI868" s="72"/>
      <c r="AJ868" s="72"/>
      <c r="AK868" s="72"/>
      <c r="AL868" s="72"/>
      <c r="AM868" s="72"/>
      <c r="AN868" s="72"/>
      <c r="AO868" s="72"/>
      <c r="AP868" s="72"/>
      <c r="AQ868" s="72"/>
      <c r="AR868" s="72"/>
      <c r="AS868" s="72"/>
      <c r="AT868" s="72"/>
      <c r="AU868" s="72"/>
      <c r="AV868" s="72"/>
      <c r="AW868" s="72"/>
      <c r="AX868" s="72"/>
      <c r="AY868" s="72"/>
      <c r="AZ868" s="72"/>
      <c r="BA868" s="72"/>
      <c r="BB868" s="72"/>
      <c r="BC868" s="72"/>
      <c r="BD868" s="72"/>
      <c r="BE868" s="72"/>
    </row>
    <row r="869" spans="1:57" ht="20">
      <c r="A869" s="72"/>
      <c r="B869" s="72"/>
      <c r="C869" s="72"/>
      <c r="D869" s="72"/>
      <c r="E869" s="71"/>
      <c r="F869" s="72"/>
      <c r="G869" s="72"/>
      <c r="H869" s="72"/>
      <c r="I869" s="72"/>
      <c r="J869" s="72"/>
      <c r="K869" s="72"/>
      <c r="L869" s="72"/>
      <c r="M869" s="72"/>
      <c r="N869" s="72"/>
      <c r="O869" s="72"/>
      <c r="P869" s="72"/>
      <c r="Q869" s="72"/>
      <c r="R869" s="72"/>
      <c r="S869" s="72"/>
      <c r="T869" s="72"/>
      <c r="U869" s="72"/>
      <c r="V869" s="72"/>
      <c r="W869" s="72"/>
      <c r="X869" s="72"/>
      <c r="Y869" s="72"/>
      <c r="Z869" s="72"/>
      <c r="AA869" s="72"/>
      <c r="AB869" s="72"/>
      <c r="AC869" s="72"/>
      <c r="AD869" s="72"/>
      <c r="AE869" s="72"/>
      <c r="AF869" s="72"/>
      <c r="AG869" s="72"/>
      <c r="AH869" s="72"/>
      <c r="AI869" s="72"/>
      <c r="AJ869" s="72"/>
      <c r="AK869" s="72"/>
      <c r="AL869" s="72"/>
      <c r="AM869" s="72"/>
      <c r="AN869" s="72"/>
      <c r="AO869" s="72"/>
      <c r="AP869" s="72"/>
      <c r="AQ869" s="72"/>
      <c r="AR869" s="72"/>
      <c r="AS869" s="72"/>
      <c r="AT869" s="72"/>
      <c r="AU869" s="72"/>
      <c r="AV869" s="72"/>
      <c r="AW869" s="72"/>
      <c r="AX869" s="72"/>
      <c r="AY869" s="72"/>
      <c r="AZ869" s="72"/>
      <c r="BA869" s="72"/>
      <c r="BB869" s="72"/>
      <c r="BC869" s="72"/>
      <c r="BD869" s="72"/>
      <c r="BE869" s="72"/>
    </row>
    <row r="870" spans="1:57" ht="20">
      <c r="A870" s="72"/>
      <c r="B870" s="72"/>
      <c r="C870" s="72"/>
      <c r="D870" s="72"/>
      <c r="E870" s="71"/>
      <c r="F870" s="72"/>
      <c r="G870" s="72"/>
      <c r="H870" s="72"/>
      <c r="I870" s="72"/>
      <c r="J870" s="72"/>
      <c r="K870" s="72"/>
      <c r="L870" s="72"/>
      <c r="M870" s="72"/>
      <c r="N870" s="72"/>
      <c r="O870" s="72"/>
      <c r="P870" s="72"/>
      <c r="Q870" s="72"/>
      <c r="R870" s="72"/>
      <c r="S870" s="72"/>
      <c r="T870" s="72"/>
      <c r="U870" s="72"/>
      <c r="V870" s="72"/>
      <c r="W870" s="72"/>
      <c r="X870" s="72"/>
      <c r="Y870" s="72"/>
      <c r="Z870" s="72"/>
      <c r="AA870" s="72"/>
      <c r="AB870" s="72"/>
      <c r="AC870" s="72"/>
      <c r="AD870" s="72"/>
      <c r="AE870" s="72"/>
      <c r="AF870" s="72"/>
      <c r="AG870" s="72"/>
      <c r="AH870" s="72"/>
      <c r="AI870" s="72"/>
      <c r="AJ870" s="72"/>
      <c r="AK870" s="72"/>
      <c r="AL870" s="72"/>
      <c r="AM870" s="72"/>
      <c r="AN870" s="72"/>
      <c r="AO870" s="72"/>
      <c r="AP870" s="72"/>
      <c r="AQ870" s="72"/>
      <c r="AR870" s="72"/>
      <c r="AS870" s="72"/>
      <c r="AT870" s="72"/>
      <c r="AU870" s="72"/>
      <c r="AV870" s="72"/>
      <c r="AW870" s="72"/>
      <c r="AX870" s="72"/>
      <c r="AY870" s="72"/>
      <c r="AZ870" s="72"/>
      <c r="BA870" s="72"/>
      <c r="BB870" s="72"/>
      <c r="BC870" s="72"/>
      <c r="BD870" s="72"/>
      <c r="BE870" s="72"/>
    </row>
    <row r="871" spans="1:57" ht="20">
      <c r="A871" s="72"/>
      <c r="B871" s="72"/>
      <c r="C871" s="72"/>
      <c r="D871" s="72"/>
      <c r="E871" s="71"/>
      <c r="F871" s="72"/>
      <c r="G871" s="72"/>
      <c r="H871" s="72"/>
      <c r="I871" s="72"/>
      <c r="J871" s="72"/>
      <c r="K871" s="72"/>
      <c r="L871" s="72"/>
      <c r="M871" s="72"/>
      <c r="N871" s="72"/>
      <c r="O871" s="72"/>
      <c r="P871" s="72"/>
      <c r="Q871" s="72"/>
      <c r="R871" s="72"/>
      <c r="S871" s="72"/>
      <c r="T871" s="72"/>
      <c r="U871" s="72"/>
      <c r="V871" s="72"/>
      <c r="W871" s="72"/>
      <c r="X871" s="72"/>
      <c r="Y871" s="72"/>
      <c r="Z871" s="72"/>
      <c r="AA871" s="72"/>
      <c r="AB871" s="72"/>
      <c r="AC871" s="72"/>
      <c r="AD871" s="72"/>
      <c r="AE871" s="72"/>
      <c r="AF871" s="72"/>
      <c r="AG871" s="72"/>
      <c r="AH871" s="72"/>
      <c r="AI871" s="72"/>
      <c r="AJ871" s="72"/>
      <c r="AK871" s="72"/>
      <c r="AL871" s="72"/>
      <c r="AM871" s="72"/>
      <c r="AN871" s="72"/>
      <c r="AO871" s="72"/>
      <c r="AP871" s="72"/>
      <c r="AQ871" s="72"/>
      <c r="AR871" s="72"/>
      <c r="AS871" s="72"/>
      <c r="AT871" s="72"/>
      <c r="AU871" s="72"/>
      <c r="AV871" s="72"/>
      <c r="AW871" s="72"/>
      <c r="AX871" s="72"/>
      <c r="AY871" s="72"/>
      <c r="AZ871" s="72"/>
      <c r="BA871" s="72"/>
      <c r="BB871" s="72"/>
      <c r="BC871" s="72"/>
      <c r="BD871" s="72"/>
      <c r="BE871" s="72"/>
    </row>
    <row r="872" spans="1:57" ht="20">
      <c r="A872" s="72"/>
      <c r="B872" s="72"/>
      <c r="C872" s="72"/>
      <c r="D872" s="72"/>
      <c r="E872" s="71"/>
      <c r="F872" s="72"/>
      <c r="G872" s="72"/>
      <c r="H872" s="72"/>
      <c r="I872" s="72"/>
      <c r="J872" s="72"/>
      <c r="K872" s="72"/>
      <c r="L872" s="72"/>
      <c r="M872" s="72"/>
      <c r="N872" s="72"/>
      <c r="O872" s="72"/>
      <c r="P872" s="72"/>
      <c r="Q872" s="72"/>
      <c r="R872" s="72"/>
      <c r="S872" s="72"/>
      <c r="T872" s="72"/>
      <c r="U872" s="72"/>
      <c r="V872" s="72"/>
      <c r="W872" s="72"/>
      <c r="X872" s="72"/>
      <c r="Y872" s="72"/>
      <c r="Z872" s="72"/>
      <c r="AA872" s="72"/>
      <c r="AB872" s="72"/>
      <c r="AC872" s="72"/>
      <c r="AD872" s="72"/>
      <c r="AE872" s="72"/>
      <c r="AF872" s="72"/>
      <c r="AG872" s="72"/>
      <c r="AH872" s="72"/>
      <c r="AI872" s="72"/>
      <c r="AJ872" s="72"/>
      <c r="AK872" s="72"/>
      <c r="AL872" s="72"/>
      <c r="AM872" s="72"/>
      <c r="AN872" s="72"/>
      <c r="AO872" s="72"/>
      <c r="AP872" s="72"/>
      <c r="AQ872" s="72"/>
      <c r="AR872" s="72"/>
      <c r="AS872" s="72"/>
      <c r="AT872" s="72"/>
      <c r="AU872" s="72"/>
      <c r="AV872" s="72"/>
      <c r="AW872" s="72"/>
      <c r="AX872" s="72"/>
      <c r="AY872" s="72"/>
      <c r="AZ872" s="72"/>
      <c r="BA872" s="72"/>
      <c r="BB872" s="72"/>
      <c r="BC872" s="72"/>
      <c r="BD872" s="72"/>
      <c r="BE872" s="72"/>
    </row>
    <row r="873" spans="1:57" ht="20">
      <c r="A873" s="72"/>
      <c r="B873" s="72"/>
      <c r="C873" s="72"/>
      <c r="D873" s="72"/>
      <c r="E873" s="71"/>
      <c r="F873" s="72"/>
      <c r="G873" s="72"/>
      <c r="H873" s="72"/>
      <c r="I873" s="72"/>
      <c r="J873" s="72"/>
      <c r="K873" s="72"/>
      <c r="L873" s="72"/>
      <c r="M873" s="72"/>
      <c r="N873" s="72"/>
      <c r="O873" s="72"/>
      <c r="P873" s="72"/>
      <c r="Q873" s="72"/>
      <c r="R873" s="72"/>
      <c r="S873" s="72"/>
      <c r="T873" s="72"/>
      <c r="U873" s="72"/>
      <c r="V873" s="72"/>
      <c r="W873" s="72"/>
      <c r="X873" s="72"/>
      <c r="Y873" s="72"/>
      <c r="Z873" s="72"/>
      <c r="AA873" s="72"/>
      <c r="AB873" s="72"/>
      <c r="AC873" s="72"/>
      <c r="AD873" s="72"/>
      <c r="AE873" s="72"/>
      <c r="AF873" s="72"/>
      <c r="AG873" s="72"/>
      <c r="AH873" s="72"/>
      <c r="AI873" s="72"/>
      <c r="AJ873" s="72"/>
      <c r="AK873" s="72"/>
      <c r="AL873" s="72"/>
      <c r="AM873" s="72"/>
      <c r="AN873" s="72"/>
      <c r="AO873" s="72"/>
      <c r="AP873" s="72"/>
      <c r="AQ873" s="72"/>
      <c r="AR873" s="72"/>
      <c r="AS873" s="72"/>
      <c r="AT873" s="72"/>
      <c r="AU873" s="72"/>
      <c r="AV873" s="72"/>
      <c r="AW873" s="72"/>
      <c r="AX873" s="72"/>
      <c r="AY873" s="72"/>
      <c r="AZ873" s="72"/>
      <c r="BA873" s="72"/>
      <c r="BB873" s="72"/>
      <c r="BC873" s="72"/>
      <c r="BD873" s="72"/>
      <c r="BE873" s="72"/>
    </row>
    <row r="874" spans="1:57" ht="20">
      <c r="A874" s="72"/>
      <c r="B874" s="72"/>
      <c r="C874" s="72"/>
      <c r="D874" s="72"/>
      <c r="E874" s="71"/>
      <c r="F874" s="72"/>
      <c r="G874" s="72"/>
      <c r="H874" s="72"/>
      <c r="I874" s="72"/>
      <c r="J874" s="72"/>
      <c r="K874" s="72"/>
      <c r="L874" s="72"/>
      <c r="M874" s="72"/>
      <c r="N874" s="72"/>
      <c r="O874" s="72"/>
      <c r="P874" s="72"/>
      <c r="Q874" s="72"/>
      <c r="R874" s="72"/>
      <c r="S874" s="72"/>
      <c r="T874" s="72"/>
      <c r="U874" s="72"/>
      <c r="V874" s="72"/>
      <c r="W874" s="72"/>
      <c r="X874" s="72"/>
      <c r="Y874" s="72"/>
      <c r="Z874" s="72"/>
      <c r="AA874" s="72"/>
      <c r="AB874" s="72"/>
      <c r="AC874" s="72"/>
      <c r="AD874" s="72"/>
      <c r="AE874" s="72"/>
      <c r="AF874" s="72"/>
      <c r="AG874" s="72"/>
      <c r="AH874" s="72"/>
      <c r="AI874" s="72"/>
      <c r="AJ874" s="72"/>
      <c r="AK874" s="72"/>
      <c r="AL874" s="72"/>
      <c r="AM874" s="72"/>
      <c r="AN874" s="72"/>
      <c r="AO874" s="72"/>
      <c r="AP874" s="72"/>
      <c r="AQ874" s="72"/>
      <c r="AR874" s="72"/>
      <c r="AS874" s="72"/>
      <c r="AT874" s="72"/>
      <c r="AU874" s="72"/>
      <c r="AV874" s="72"/>
      <c r="AW874" s="72"/>
      <c r="AX874" s="72"/>
      <c r="AY874" s="72"/>
      <c r="AZ874" s="72"/>
      <c r="BA874" s="72"/>
      <c r="BB874" s="72"/>
      <c r="BC874" s="72"/>
      <c r="BD874" s="72"/>
      <c r="BE874" s="72"/>
    </row>
    <row r="875" spans="1:57" ht="20">
      <c r="A875" s="72"/>
      <c r="B875" s="72"/>
      <c r="C875" s="72"/>
      <c r="D875" s="72"/>
      <c r="E875" s="71"/>
      <c r="F875" s="72"/>
      <c r="G875" s="72"/>
      <c r="H875" s="72"/>
      <c r="I875" s="72"/>
      <c r="J875" s="72"/>
      <c r="K875" s="72"/>
      <c r="L875" s="72"/>
      <c r="M875" s="72"/>
      <c r="N875" s="72"/>
      <c r="O875" s="72"/>
      <c r="P875" s="72"/>
      <c r="Q875" s="72"/>
      <c r="R875" s="72"/>
      <c r="S875" s="72"/>
      <c r="T875" s="72"/>
      <c r="U875" s="72"/>
      <c r="V875" s="72"/>
      <c r="W875" s="72"/>
      <c r="X875" s="72"/>
      <c r="Y875" s="72"/>
      <c r="Z875" s="72"/>
      <c r="AA875" s="72"/>
      <c r="AB875" s="72"/>
      <c r="AC875" s="72"/>
      <c r="AD875" s="72"/>
      <c r="AE875" s="72"/>
      <c r="AF875" s="72"/>
      <c r="AG875" s="72"/>
      <c r="AH875" s="72"/>
      <c r="AI875" s="72"/>
      <c r="AJ875" s="72"/>
      <c r="AK875" s="72"/>
      <c r="AL875" s="72"/>
      <c r="AM875" s="72"/>
      <c r="AN875" s="72"/>
      <c r="AO875" s="72"/>
      <c r="AP875" s="72"/>
      <c r="AQ875" s="72"/>
      <c r="AR875" s="72"/>
      <c r="AS875" s="72"/>
      <c r="AT875" s="72"/>
      <c r="AU875" s="72"/>
      <c r="AV875" s="72"/>
      <c r="AW875" s="72"/>
      <c r="AX875" s="72"/>
      <c r="AY875" s="72"/>
      <c r="AZ875" s="72"/>
      <c r="BA875" s="72"/>
      <c r="BB875" s="72"/>
      <c r="BC875" s="72"/>
      <c r="BD875" s="72"/>
      <c r="BE875" s="72"/>
    </row>
    <row r="876" spans="1:57" ht="20">
      <c r="A876" s="72"/>
      <c r="B876" s="72"/>
      <c r="C876" s="72"/>
      <c r="D876" s="72"/>
      <c r="E876" s="71"/>
      <c r="F876" s="72"/>
      <c r="G876" s="72"/>
      <c r="H876" s="72"/>
      <c r="I876" s="72"/>
      <c r="J876" s="72"/>
      <c r="K876" s="72"/>
      <c r="L876" s="72"/>
      <c r="M876" s="72"/>
      <c r="N876" s="72"/>
      <c r="O876" s="72"/>
      <c r="P876" s="72"/>
      <c r="Q876" s="72"/>
      <c r="R876" s="72"/>
      <c r="S876" s="72"/>
      <c r="T876" s="72"/>
      <c r="U876" s="72"/>
      <c r="V876" s="72"/>
      <c r="W876" s="72"/>
      <c r="X876" s="72"/>
      <c r="Y876" s="72"/>
      <c r="Z876" s="72"/>
      <c r="AA876" s="72"/>
      <c r="AB876" s="72"/>
      <c r="AC876" s="72"/>
      <c r="AD876" s="72"/>
      <c r="AE876" s="72"/>
      <c r="AF876" s="72"/>
      <c r="AG876" s="72"/>
      <c r="AH876" s="72"/>
      <c r="AI876" s="72"/>
      <c r="AJ876" s="72"/>
      <c r="AK876" s="72"/>
      <c r="AL876" s="72"/>
      <c r="AM876" s="72"/>
      <c r="AN876" s="72"/>
      <c r="AO876" s="72"/>
      <c r="AP876" s="72"/>
      <c r="AQ876" s="72"/>
      <c r="AR876" s="72"/>
      <c r="AS876" s="72"/>
      <c r="AT876" s="72"/>
      <c r="AU876" s="72"/>
      <c r="AV876" s="72"/>
      <c r="AW876" s="72"/>
      <c r="AX876" s="72"/>
      <c r="AY876" s="72"/>
      <c r="AZ876" s="72"/>
      <c r="BA876" s="72"/>
      <c r="BB876" s="72"/>
      <c r="BC876" s="72"/>
      <c r="BD876" s="72"/>
      <c r="BE876" s="72"/>
    </row>
    <row r="877" spans="1:57" ht="20">
      <c r="A877" s="72"/>
      <c r="B877" s="72"/>
      <c r="C877" s="72"/>
      <c r="D877" s="72"/>
      <c r="E877" s="71"/>
      <c r="F877" s="72"/>
      <c r="G877" s="72"/>
      <c r="H877" s="72"/>
      <c r="I877" s="72"/>
      <c r="J877" s="72"/>
      <c r="K877" s="72"/>
      <c r="L877" s="72"/>
      <c r="M877" s="72"/>
      <c r="N877" s="72"/>
      <c r="O877" s="72"/>
      <c r="P877" s="72"/>
      <c r="Q877" s="72"/>
      <c r="R877" s="72"/>
      <c r="S877" s="72"/>
      <c r="T877" s="72"/>
      <c r="U877" s="72"/>
      <c r="V877" s="72"/>
      <c r="W877" s="72"/>
      <c r="X877" s="72"/>
      <c r="Y877" s="72"/>
      <c r="Z877" s="72"/>
      <c r="AA877" s="72"/>
      <c r="AB877" s="72"/>
      <c r="AC877" s="72"/>
      <c r="AD877" s="72"/>
      <c r="AE877" s="72"/>
      <c r="AF877" s="72"/>
      <c r="AG877" s="72"/>
      <c r="AH877" s="72"/>
      <c r="AI877" s="72"/>
      <c r="AJ877" s="72"/>
      <c r="AK877" s="72"/>
      <c r="AL877" s="72"/>
      <c r="AM877" s="72"/>
      <c r="AN877" s="72"/>
      <c r="AO877" s="72"/>
      <c r="AP877" s="72"/>
      <c r="AQ877" s="72"/>
      <c r="AR877" s="72"/>
      <c r="AS877" s="72"/>
      <c r="AT877" s="72"/>
      <c r="AU877" s="72"/>
      <c r="AV877" s="72"/>
      <c r="AW877" s="72"/>
      <c r="AX877" s="72"/>
      <c r="AY877" s="72"/>
      <c r="AZ877" s="72"/>
      <c r="BA877" s="72"/>
      <c r="BB877" s="72"/>
      <c r="BC877" s="72"/>
      <c r="BD877" s="72"/>
      <c r="BE877" s="72"/>
    </row>
    <row r="878" spans="1:57" ht="20">
      <c r="A878" s="72"/>
      <c r="B878" s="72"/>
      <c r="C878" s="72"/>
      <c r="D878" s="72"/>
      <c r="E878" s="71"/>
      <c r="F878" s="72"/>
      <c r="G878" s="72"/>
      <c r="H878" s="72"/>
      <c r="I878" s="72"/>
      <c r="J878" s="72"/>
      <c r="K878" s="72"/>
      <c r="L878" s="72"/>
      <c r="M878" s="72"/>
      <c r="N878" s="72"/>
      <c r="O878" s="72"/>
      <c r="P878" s="72"/>
      <c r="Q878" s="72"/>
      <c r="R878" s="72"/>
      <c r="S878" s="72"/>
      <c r="T878" s="72"/>
      <c r="U878" s="72"/>
      <c r="V878" s="72"/>
      <c r="W878" s="72"/>
      <c r="X878" s="72"/>
      <c r="Y878" s="72"/>
      <c r="Z878" s="72"/>
      <c r="AA878" s="72"/>
      <c r="AB878" s="72"/>
      <c r="AC878" s="72"/>
      <c r="AD878" s="72"/>
      <c r="AE878" s="72"/>
      <c r="AF878" s="72"/>
      <c r="AG878" s="72"/>
      <c r="AH878" s="72"/>
      <c r="AI878" s="72"/>
      <c r="AJ878" s="72"/>
      <c r="AK878" s="72"/>
      <c r="AL878" s="72"/>
      <c r="AM878" s="72"/>
      <c r="AN878" s="72"/>
      <c r="AO878" s="72"/>
      <c r="AP878" s="72"/>
      <c r="AQ878" s="72"/>
      <c r="AR878" s="72"/>
      <c r="AS878" s="72"/>
      <c r="AT878" s="72"/>
      <c r="AU878" s="72"/>
      <c r="AV878" s="72"/>
      <c r="AW878" s="72"/>
      <c r="AX878" s="72"/>
      <c r="AY878" s="72"/>
      <c r="AZ878" s="72"/>
      <c r="BA878" s="72"/>
      <c r="BB878" s="72"/>
      <c r="BC878" s="72"/>
      <c r="BD878" s="72"/>
      <c r="BE878" s="72"/>
    </row>
    <row r="879" spans="1:57" ht="20">
      <c r="A879" s="72"/>
      <c r="B879" s="72"/>
      <c r="C879" s="72"/>
      <c r="D879" s="72"/>
      <c r="E879" s="71"/>
      <c r="F879" s="72"/>
      <c r="G879" s="72"/>
      <c r="H879" s="72"/>
      <c r="I879" s="72"/>
      <c r="J879" s="72"/>
      <c r="K879" s="72"/>
      <c r="L879" s="72"/>
      <c r="M879" s="72"/>
      <c r="N879" s="72"/>
      <c r="O879" s="72"/>
      <c r="P879" s="72"/>
      <c r="Q879" s="72"/>
      <c r="R879" s="72"/>
      <c r="S879" s="72"/>
      <c r="T879" s="72"/>
      <c r="U879" s="72"/>
      <c r="V879" s="72"/>
      <c r="W879" s="72"/>
      <c r="X879" s="72"/>
      <c r="Y879" s="72"/>
      <c r="Z879" s="72"/>
      <c r="AA879" s="72"/>
      <c r="AB879" s="72"/>
      <c r="AC879" s="72"/>
      <c r="AD879" s="72"/>
      <c r="AE879" s="72"/>
      <c r="AF879" s="72"/>
      <c r="AG879" s="72"/>
      <c r="AH879" s="72"/>
      <c r="AI879" s="72"/>
      <c r="AJ879" s="72"/>
      <c r="AK879" s="72"/>
      <c r="AL879" s="72"/>
      <c r="AM879" s="72"/>
      <c r="AN879" s="72"/>
      <c r="AO879" s="72"/>
      <c r="AP879" s="72"/>
      <c r="AQ879" s="72"/>
      <c r="AR879" s="72"/>
      <c r="AS879" s="72"/>
      <c r="AT879" s="72"/>
      <c r="AU879" s="72"/>
      <c r="AV879" s="72"/>
      <c r="AW879" s="72"/>
      <c r="AX879" s="72"/>
      <c r="AY879" s="72"/>
      <c r="AZ879" s="72"/>
      <c r="BA879" s="72"/>
      <c r="BB879" s="72"/>
      <c r="BC879" s="72"/>
      <c r="BD879" s="72"/>
      <c r="BE879" s="72"/>
    </row>
    <row r="880" spans="1:57" ht="20">
      <c r="A880" s="72"/>
      <c r="B880" s="72"/>
      <c r="C880" s="72"/>
      <c r="D880" s="72"/>
      <c r="E880" s="71"/>
      <c r="F880" s="72"/>
      <c r="G880" s="72"/>
      <c r="H880" s="72"/>
      <c r="I880" s="72"/>
      <c r="J880" s="72"/>
      <c r="K880" s="72"/>
      <c r="L880" s="72"/>
      <c r="M880" s="72"/>
      <c r="N880" s="72"/>
      <c r="O880" s="72"/>
      <c r="P880" s="72"/>
      <c r="Q880" s="72"/>
      <c r="R880" s="72"/>
      <c r="S880" s="72"/>
      <c r="T880" s="72"/>
      <c r="U880" s="72"/>
      <c r="V880" s="72"/>
      <c r="W880" s="72"/>
      <c r="X880" s="72"/>
      <c r="Y880" s="72"/>
      <c r="Z880" s="72"/>
      <c r="AA880" s="72"/>
      <c r="AB880" s="72"/>
      <c r="AC880" s="72"/>
      <c r="AD880" s="72"/>
      <c r="AE880" s="72"/>
      <c r="AF880" s="72"/>
      <c r="AG880" s="72"/>
      <c r="AH880" s="72"/>
      <c r="AI880" s="72"/>
      <c r="AJ880" s="72"/>
      <c r="AK880" s="72"/>
      <c r="AL880" s="72"/>
      <c r="AM880" s="72"/>
      <c r="AN880" s="72"/>
      <c r="AO880" s="72"/>
      <c r="AP880" s="72"/>
      <c r="AQ880" s="72"/>
      <c r="AR880" s="72"/>
      <c r="AS880" s="72"/>
      <c r="AT880" s="72"/>
      <c r="AU880" s="72"/>
      <c r="AV880" s="72"/>
      <c r="AW880" s="72"/>
      <c r="AX880" s="72"/>
      <c r="AY880" s="72"/>
      <c r="AZ880" s="72"/>
      <c r="BA880" s="72"/>
      <c r="BB880" s="72"/>
      <c r="BC880" s="72"/>
      <c r="BD880" s="72"/>
      <c r="BE880" s="72"/>
    </row>
    <row r="881" spans="1:57" ht="20">
      <c r="A881" s="72"/>
      <c r="B881" s="72"/>
      <c r="C881" s="72"/>
      <c r="D881" s="72"/>
      <c r="E881" s="71"/>
      <c r="F881" s="72"/>
      <c r="G881" s="72"/>
      <c r="H881" s="72"/>
      <c r="I881" s="72"/>
      <c r="J881" s="72"/>
      <c r="K881" s="72"/>
      <c r="L881" s="72"/>
      <c r="M881" s="72"/>
      <c r="N881" s="72"/>
      <c r="O881" s="72"/>
      <c r="P881" s="72"/>
      <c r="Q881" s="72"/>
      <c r="R881" s="72"/>
      <c r="S881" s="72"/>
      <c r="T881" s="72"/>
      <c r="U881" s="72"/>
      <c r="V881" s="72"/>
      <c r="W881" s="72"/>
      <c r="X881" s="72"/>
      <c r="Y881" s="72"/>
      <c r="Z881" s="72"/>
      <c r="AA881" s="72"/>
      <c r="AB881" s="72"/>
      <c r="AC881" s="72"/>
      <c r="AD881" s="72"/>
      <c r="AE881" s="72"/>
      <c r="AF881" s="72"/>
      <c r="AG881" s="72"/>
      <c r="AH881" s="72"/>
      <c r="AI881" s="72"/>
      <c r="AJ881" s="72"/>
      <c r="AK881" s="72"/>
      <c r="AL881" s="72"/>
      <c r="AM881" s="72"/>
      <c r="AN881" s="72"/>
      <c r="AO881" s="72"/>
      <c r="AP881" s="72"/>
      <c r="AQ881" s="72"/>
      <c r="AR881" s="72"/>
      <c r="AS881" s="72"/>
      <c r="AT881" s="72"/>
      <c r="AU881" s="72"/>
      <c r="AV881" s="72"/>
      <c r="AW881" s="72"/>
      <c r="AX881" s="72"/>
      <c r="AY881" s="72"/>
      <c r="AZ881" s="72"/>
      <c r="BA881" s="72"/>
      <c r="BB881" s="72"/>
      <c r="BC881" s="72"/>
      <c r="BD881" s="72"/>
      <c r="BE881" s="72"/>
    </row>
    <row r="882" spans="1:57" ht="20">
      <c r="A882" s="72"/>
      <c r="B882" s="72"/>
      <c r="C882" s="72"/>
      <c r="D882" s="72"/>
      <c r="E882" s="71"/>
      <c r="F882" s="72"/>
      <c r="G882" s="72"/>
      <c r="H882" s="72"/>
      <c r="I882" s="72"/>
      <c r="J882" s="72"/>
      <c r="K882" s="72"/>
      <c r="L882" s="72"/>
      <c r="M882" s="72"/>
      <c r="N882" s="72"/>
      <c r="O882" s="72"/>
      <c r="P882" s="72"/>
      <c r="Q882" s="72"/>
      <c r="R882" s="72"/>
      <c r="S882" s="72"/>
      <c r="T882" s="72"/>
      <c r="U882" s="72"/>
      <c r="V882" s="72"/>
      <c r="W882" s="72"/>
      <c r="X882" s="72"/>
      <c r="Y882" s="72"/>
      <c r="Z882" s="72"/>
      <c r="AA882" s="72"/>
      <c r="AB882" s="72"/>
      <c r="AC882" s="72"/>
      <c r="AD882" s="72"/>
      <c r="AE882" s="72"/>
      <c r="AF882" s="72"/>
      <c r="AG882" s="72"/>
      <c r="AH882" s="72"/>
      <c r="AI882" s="72"/>
      <c r="AJ882" s="72"/>
      <c r="AK882" s="72"/>
      <c r="AL882" s="72"/>
      <c r="AM882" s="72"/>
      <c r="AN882" s="72"/>
      <c r="AO882" s="72"/>
      <c r="AP882" s="72"/>
      <c r="AQ882" s="72"/>
      <c r="AR882" s="72"/>
      <c r="AS882" s="72"/>
      <c r="AT882" s="72"/>
      <c r="AU882" s="72"/>
      <c r="AV882" s="72"/>
      <c r="AW882" s="72"/>
      <c r="AX882" s="72"/>
      <c r="AY882" s="72"/>
      <c r="AZ882" s="72"/>
      <c r="BA882" s="72"/>
      <c r="BB882" s="72"/>
      <c r="BC882" s="72"/>
      <c r="BD882" s="72"/>
      <c r="BE882" s="72"/>
    </row>
    <row r="883" spans="1:57" ht="20">
      <c r="A883" s="72"/>
      <c r="B883" s="72"/>
      <c r="C883" s="72"/>
      <c r="D883" s="72"/>
      <c r="E883" s="71"/>
      <c r="F883" s="72"/>
      <c r="G883" s="72"/>
      <c r="H883" s="72"/>
      <c r="I883" s="72"/>
      <c r="J883" s="72"/>
      <c r="K883" s="72"/>
      <c r="L883" s="72"/>
      <c r="M883" s="72"/>
      <c r="N883" s="72"/>
      <c r="O883" s="72"/>
      <c r="P883" s="72"/>
      <c r="Q883" s="72"/>
      <c r="R883" s="72"/>
      <c r="S883" s="72"/>
      <c r="T883" s="72"/>
      <c r="U883" s="72"/>
      <c r="V883" s="72"/>
      <c r="W883" s="72"/>
      <c r="X883" s="72"/>
      <c r="Y883" s="72"/>
      <c r="Z883" s="72"/>
      <c r="AA883" s="72"/>
      <c r="AB883" s="72"/>
      <c r="AC883" s="72"/>
      <c r="AD883" s="72"/>
      <c r="AE883" s="72"/>
      <c r="AF883" s="72"/>
      <c r="AG883" s="72"/>
      <c r="AH883" s="72"/>
      <c r="AI883" s="72"/>
      <c r="AJ883" s="72"/>
      <c r="AK883" s="72"/>
      <c r="AL883" s="72"/>
      <c r="AM883" s="72"/>
      <c r="AN883" s="72"/>
      <c r="AO883" s="72"/>
      <c r="AP883" s="72"/>
      <c r="AQ883" s="72"/>
      <c r="AR883" s="72"/>
      <c r="AS883" s="72"/>
      <c r="AT883" s="72"/>
      <c r="AU883" s="72"/>
      <c r="AV883" s="72"/>
      <c r="AW883" s="72"/>
      <c r="AX883" s="72"/>
      <c r="AY883" s="72"/>
      <c r="AZ883" s="72"/>
      <c r="BA883" s="72"/>
      <c r="BB883" s="72"/>
      <c r="BC883" s="72"/>
      <c r="BD883" s="72"/>
      <c r="BE883" s="72"/>
    </row>
    <row r="884" spans="1:57" ht="20">
      <c r="A884" s="72"/>
      <c r="B884" s="72"/>
      <c r="C884" s="72"/>
      <c r="D884" s="72"/>
      <c r="E884" s="71"/>
      <c r="F884" s="72"/>
      <c r="G884" s="72"/>
      <c r="H884" s="72"/>
      <c r="I884" s="72"/>
      <c r="J884" s="72"/>
      <c r="K884" s="72"/>
      <c r="L884" s="72"/>
      <c r="M884" s="72"/>
      <c r="N884" s="72"/>
      <c r="O884" s="72"/>
      <c r="P884" s="72"/>
      <c r="Q884" s="72"/>
      <c r="R884" s="72"/>
      <c r="S884" s="72"/>
      <c r="T884" s="72"/>
      <c r="U884" s="72"/>
      <c r="V884" s="72"/>
      <c r="W884" s="72"/>
      <c r="X884" s="72"/>
      <c r="Y884" s="72"/>
      <c r="Z884" s="72"/>
      <c r="AA884" s="72"/>
      <c r="AB884" s="72"/>
      <c r="AC884" s="72"/>
      <c r="AD884" s="72"/>
      <c r="AE884" s="72"/>
      <c r="AF884" s="72"/>
      <c r="AG884" s="72"/>
      <c r="AH884" s="72"/>
      <c r="AI884" s="72"/>
      <c r="AJ884" s="72"/>
      <c r="AK884" s="72"/>
      <c r="AL884" s="72"/>
      <c r="AM884" s="72"/>
      <c r="AN884" s="72"/>
      <c r="AO884" s="72"/>
      <c r="AP884" s="72"/>
      <c r="AQ884" s="72"/>
      <c r="AR884" s="72"/>
      <c r="AS884" s="72"/>
      <c r="AT884" s="72"/>
      <c r="AU884" s="72"/>
      <c r="AV884" s="72"/>
      <c r="AW884" s="72"/>
      <c r="AX884" s="72"/>
      <c r="AY884" s="72"/>
      <c r="AZ884" s="72"/>
      <c r="BA884" s="72"/>
      <c r="BB884" s="72"/>
      <c r="BC884" s="72"/>
      <c r="BD884" s="72"/>
      <c r="BE884" s="72"/>
    </row>
    <row r="885" spans="1:57" ht="20">
      <c r="A885" s="72"/>
      <c r="B885" s="72"/>
      <c r="C885" s="72"/>
      <c r="D885" s="72"/>
      <c r="E885" s="71"/>
      <c r="F885" s="72"/>
      <c r="G885" s="72"/>
      <c r="H885" s="72"/>
      <c r="I885" s="72"/>
      <c r="J885" s="72"/>
      <c r="K885" s="72"/>
      <c r="L885" s="72"/>
      <c r="M885" s="72"/>
      <c r="N885" s="72"/>
      <c r="O885" s="72"/>
      <c r="P885" s="72"/>
      <c r="Q885" s="72"/>
      <c r="R885" s="72"/>
      <c r="S885" s="72"/>
      <c r="T885" s="72"/>
      <c r="U885" s="72"/>
      <c r="V885" s="72"/>
      <c r="W885" s="72"/>
      <c r="X885" s="72"/>
      <c r="Y885" s="72"/>
      <c r="Z885" s="72"/>
      <c r="AA885" s="72"/>
      <c r="AB885" s="72"/>
      <c r="AC885" s="72"/>
      <c r="AD885" s="72"/>
      <c r="AE885" s="72"/>
      <c r="AF885" s="72"/>
      <c r="AG885" s="72"/>
      <c r="AH885" s="72"/>
      <c r="AI885" s="72"/>
      <c r="AJ885" s="72"/>
      <c r="AK885" s="72"/>
      <c r="AL885" s="72"/>
      <c r="AM885" s="72"/>
      <c r="AN885" s="72"/>
      <c r="AO885" s="72"/>
      <c r="AP885" s="72"/>
      <c r="AQ885" s="72"/>
      <c r="AR885" s="72"/>
      <c r="AS885" s="72"/>
      <c r="AT885" s="72"/>
      <c r="AU885" s="72"/>
      <c r="AV885" s="72"/>
      <c r="AW885" s="72"/>
      <c r="AX885" s="72"/>
      <c r="AY885" s="72"/>
      <c r="AZ885" s="72"/>
      <c r="BA885" s="72"/>
      <c r="BB885" s="72"/>
      <c r="BC885" s="72"/>
      <c r="BD885" s="72"/>
      <c r="BE885" s="72"/>
    </row>
    <row r="886" spans="1:57" ht="20">
      <c r="A886" s="72"/>
      <c r="B886" s="72"/>
      <c r="C886" s="72"/>
      <c r="D886" s="72"/>
      <c r="E886" s="71"/>
      <c r="F886" s="72"/>
      <c r="G886" s="72"/>
      <c r="H886" s="72"/>
      <c r="I886" s="72"/>
      <c r="J886" s="72"/>
      <c r="K886" s="72"/>
      <c r="L886" s="72"/>
      <c r="M886" s="72"/>
      <c r="N886" s="72"/>
      <c r="O886" s="72"/>
      <c r="P886" s="72"/>
      <c r="Q886" s="72"/>
      <c r="R886" s="72"/>
      <c r="S886" s="72"/>
      <c r="T886" s="72"/>
      <c r="U886" s="72"/>
      <c r="V886" s="72"/>
      <c r="W886" s="72"/>
      <c r="X886" s="72"/>
      <c r="Y886" s="72"/>
      <c r="Z886" s="72"/>
      <c r="AA886" s="72"/>
      <c r="AB886" s="72"/>
      <c r="AC886" s="72"/>
      <c r="AD886" s="72"/>
      <c r="AE886" s="72"/>
      <c r="AF886" s="72"/>
      <c r="AG886" s="72"/>
      <c r="AH886" s="72"/>
      <c r="AI886" s="72"/>
      <c r="AJ886" s="72"/>
      <c r="AK886" s="72"/>
      <c r="AL886" s="72"/>
      <c r="AM886" s="72"/>
      <c r="AN886" s="72"/>
      <c r="AO886" s="72"/>
      <c r="AP886" s="72"/>
      <c r="AQ886" s="72"/>
      <c r="AR886" s="72"/>
      <c r="AS886" s="72"/>
      <c r="AT886" s="72"/>
      <c r="AU886" s="72"/>
      <c r="AV886" s="72"/>
      <c r="AW886" s="72"/>
      <c r="AX886" s="72"/>
      <c r="AY886" s="72"/>
      <c r="AZ886" s="72"/>
      <c r="BA886" s="72"/>
      <c r="BB886" s="72"/>
      <c r="BC886" s="72"/>
      <c r="BD886" s="72"/>
      <c r="BE886" s="72"/>
    </row>
    <row r="887" spans="1:57" ht="20">
      <c r="A887" s="72"/>
      <c r="B887" s="72"/>
      <c r="C887" s="72"/>
      <c r="D887" s="72"/>
      <c r="E887" s="71"/>
      <c r="F887" s="72"/>
      <c r="G887" s="72"/>
      <c r="H887" s="72"/>
      <c r="I887" s="72"/>
      <c r="J887" s="72"/>
      <c r="K887" s="72"/>
      <c r="L887" s="72"/>
      <c r="M887" s="72"/>
      <c r="N887" s="72"/>
      <c r="O887" s="72"/>
      <c r="P887" s="72"/>
      <c r="Q887" s="72"/>
      <c r="R887" s="72"/>
      <c r="S887" s="72"/>
      <c r="T887" s="72"/>
      <c r="U887" s="72"/>
      <c r="V887" s="72"/>
      <c r="W887" s="72"/>
      <c r="X887" s="72"/>
      <c r="Y887" s="72"/>
      <c r="Z887" s="72"/>
      <c r="AA887" s="72"/>
      <c r="AB887" s="72"/>
      <c r="AC887" s="72"/>
      <c r="AD887" s="72"/>
      <c r="AE887" s="72"/>
      <c r="AF887" s="72"/>
      <c r="AG887" s="72"/>
      <c r="AH887" s="72"/>
      <c r="AI887" s="72"/>
      <c r="AJ887" s="72"/>
      <c r="AK887" s="72"/>
      <c r="AL887" s="72"/>
      <c r="AM887" s="72"/>
      <c r="AN887" s="72"/>
      <c r="AO887" s="72"/>
      <c r="AP887" s="72"/>
      <c r="AQ887" s="72"/>
      <c r="AR887" s="72"/>
      <c r="AS887" s="72"/>
      <c r="AT887" s="72"/>
      <c r="AU887" s="72"/>
      <c r="AV887" s="72"/>
      <c r="AW887" s="72"/>
      <c r="AX887" s="72"/>
      <c r="AY887" s="72"/>
      <c r="AZ887" s="72"/>
      <c r="BA887" s="72"/>
      <c r="BB887" s="72"/>
      <c r="BC887" s="72"/>
      <c r="BD887" s="72"/>
      <c r="BE887" s="72"/>
    </row>
    <row r="888" spans="1:57" ht="20">
      <c r="A888" s="72"/>
      <c r="B888" s="72"/>
      <c r="C888" s="72"/>
      <c r="D888" s="72"/>
      <c r="E888" s="71"/>
      <c r="F888" s="72"/>
      <c r="G888" s="72"/>
      <c r="H888" s="72"/>
      <c r="I888" s="72"/>
      <c r="J888" s="72"/>
      <c r="K888" s="72"/>
      <c r="L888" s="72"/>
      <c r="M888" s="72"/>
      <c r="N888" s="72"/>
      <c r="O888" s="72"/>
      <c r="P888" s="72"/>
      <c r="Q888" s="72"/>
      <c r="R888" s="72"/>
      <c r="S888" s="72"/>
      <c r="T888" s="72"/>
      <c r="U888" s="72"/>
      <c r="V888" s="72"/>
      <c r="W888" s="72"/>
      <c r="X888" s="72"/>
      <c r="Y888" s="72"/>
      <c r="Z888" s="72"/>
      <c r="AA888" s="72"/>
      <c r="AB888" s="72"/>
      <c r="AC888" s="72"/>
      <c r="AD888" s="72"/>
      <c r="AE888" s="72"/>
      <c r="AF888" s="72"/>
      <c r="AG888" s="72"/>
      <c r="AH888" s="72"/>
      <c r="AI888" s="72"/>
      <c r="AJ888" s="72"/>
      <c r="AK888" s="72"/>
      <c r="AL888" s="72"/>
      <c r="AM888" s="72"/>
      <c r="AN888" s="72"/>
      <c r="AO888" s="72"/>
      <c r="AP888" s="72"/>
      <c r="AQ888" s="72"/>
      <c r="AR888" s="72"/>
      <c r="AS888" s="72"/>
      <c r="AT888" s="72"/>
      <c r="AU888" s="72"/>
      <c r="AV888" s="72"/>
      <c r="AW888" s="72"/>
      <c r="AX888" s="72"/>
      <c r="AY888" s="72"/>
      <c r="AZ888" s="72"/>
      <c r="BA888" s="72"/>
      <c r="BB888" s="72"/>
      <c r="BC888" s="72"/>
      <c r="BD888" s="72"/>
      <c r="BE888" s="72"/>
    </row>
    <row r="889" spans="1:57" ht="20">
      <c r="A889" s="72"/>
      <c r="B889" s="72"/>
      <c r="C889" s="72"/>
      <c r="D889" s="72"/>
      <c r="E889" s="71"/>
      <c r="F889" s="72"/>
      <c r="G889" s="72"/>
      <c r="H889" s="72"/>
      <c r="I889" s="72"/>
      <c r="J889" s="72"/>
      <c r="K889" s="72"/>
      <c r="L889" s="72"/>
      <c r="M889" s="72"/>
      <c r="N889" s="72"/>
      <c r="O889" s="72"/>
      <c r="P889" s="72"/>
      <c r="Q889" s="72"/>
      <c r="R889" s="72"/>
      <c r="S889" s="72"/>
      <c r="T889" s="72"/>
      <c r="U889" s="72"/>
      <c r="V889" s="72"/>
      <c r="W889" s="72"/>
      <c r="X889" s="72"/>
      <c r="Y889" s="72"/>
      <c r="Z889" s="72"/>
      <c r="AA889" s="72"/>
      <c r="AB889" s="72"/>
      <c r="AC889" s="72"/>
      <c r="AD889" s="72"/>
      <c r="AE889" s="72"/>
      <c r="AF889" s="72"/>
      <c r="AG889" s="72"/>
      <c r="AH889" s="72"/>
      <c r="AI889" s="72"/>
      <c r="AJ889" s="72"/>
      <c r="AK889" s="72"/>
      <c r="AL889" s="72"/>
      <c r="AM889" s="72"/>
      <c r="AN889" s="72"/>
      <c r="AO889" s="72"/>
      <c r="AP889" s="72"/>
      <c r="AQ889" s="72"/>
      <c r="AR889" s="72"/>
      <c r="AS889" s="72"/>
      <c r="AT889" s="72"/>
      <c r="AU889" s="72"/>
      <c r="AV889" s="72"/>
      <c r="AW889" s="72"/>
      <c r="AX889" s="72"/>
      <c r="AY889" s="72"/>
      <c r="AZ889" s="72"/>
      <c r="BA889" s="72"/>
      <c r="BB889" s="72"/>
      <c r="BC889" s="72"/>
      <c r="BD889" s="72"/>
      <c r="BE889" s="72"/>
    </row>
    <row r="890" spans="1:57" ht="20">
      <c r="A890" s="72"/>
      <c r="B890" s="72"/>
      <c r="C890" s="72"/>
      <c r="D890" s="72"/>
      <c r="E890" s="71"/>
      <c r="F890" s="72"/>
      <c r="G890" s="72"/>
      <c r="H890" s="72"/>
      <c r="I890" s="72"/>
      <c r="J890" s="72"/>
      <c r="K890" s="72"/>
      <c r="L890" s="72"/>
      <c r="M890" s="72"/>
      <c r="N890" s="72"/>
      <c r="O890" s="72"/>
      <c r="P890" s="72"/>
      <c r="Q890" s="72"/>
      <c r="R890" s="72"/>
      <c r="S890" s="72"/>
      <c r="T890" s="72"/>
      <c r="U890" s="72"/>
      <c r="V890" s="72"/>
      <c r="W890" s="72"/>
      <c r="X890" s="72"/>
      <c r="Y890" s="72"/>
      <c r="Z890" s="72"/>
      <c r="AA890" s="72"/>
      <c r="AB890" s="72"/>
      <c r="AC890" s="72"/>
      <c r="AD890" s="72"/>
      <c r="AE890" s="72"/>
      <c r="AF890" s="72"/>
      <c r="AG890" s="72"/>
      <c r="AH890" s="72"/>
      <c r="AI890" s="72"/>
      <c r="AJ890" s="72"/>
      <c r="AK890" s="72"/>
      <c r="AL890" s="72"/>
      <c r="AM890" s="72"/>
      <c r="AN890" s="72"/>
      <c r="AO890" s="72"/>
      <c r="AP890" s="72"/>
      <c r="AQ890" s="72"/>
      <c r="AR890" s="72"/>
      <c r="AS890" s="72"/>
      <c r="AT890" s="72"/>
      <c r="AU890" s="72"/>
      <c r="AV890" s="72"/>
      <c r="AW890" s="72"/>
      <c r="AX890" s="72"/>
      <c r="AY890" s="72"/>
      <c r="AZ890" s="72"/>
      <c r="BA890" s="72"/>
      <c r="BB890" s="72"/>
      <c r="BC890" s="72"/>
      <c r="BD890" s="72"/>
      <c r="BE890" s="72"/>
    </row>
    <row r="891" spans="1:57" ht="20">
      <c r="A891" s="72"/>
      <c r="B891" s="72"/>
      <c r="C891" s="72"/>
      <c r="D891" s="72"/>
      <c r="E891" s="71"/>
      <c r="F891" s="72"/>
      <c r="G891" s="72"/>
      <c r="H891" s="72"/>
      <c r="I891" s="72"/>
      <c r="J891" s="72"/>
      <c r="K891" s="72"/>
      <c r="L891" s="72"/>
      <c r="M891" s="72"/>
      <c r="N891" s="72"/>
      <c r="O891" s="72"/>
      <c r="P891" s="72"/>
      <c r="Q891" s="72"/>
      <c r="R891" s="72"/>
      <c r="S891" s="72"/>
      <c r="T891" s="72"/>
      <c r="U891" s="72"/>
      <c r="V891" s="72"/>
      <c r="W891" s="72"/>
      <c r="X891" s="72"/>
      <c r="Y891" s="72"/>
      <c r="Z891" s="72"/>
      <c r="AA891" s="72"/>
      <c r="AB891" s="72"/>
      <c r="AC891" s="72"/>
      <c r="AD891" s="72"/>
      <c r="AE891" s="72"/>
      <c r="AF891" s="72"/>
      <c r="AG891" s="72"/>
      <c r="AH891" s="72"/>
      <c r="AI891" s="72"/>
      <c r="AJ891" s="72"/>
      <c r="AK891" s="72"/>
      <c r="AL891" s="72"/>
      <c r="AM891" s="72"/>
      <c r="AN891" s="72"/>
      <c r="AO891" s="72"/>
      <c r="AP891" s="72"/>
      <c r="AQ891" s="72"/>
      <c r="AR891" s="72"/>
      <c r="AS891" s="72"/>
      <c r="AT891" s="72"/>
      <c r="AU891" s="72"/>
      <c r="AV891" s="72"/>
      <c r="AW891" s="72"/>
      <c r="AX891" s="72"/>
      <c r="AY891" s="72"/>
      <c r="AZ891" s="72"/>
      <c r="BA891" s="72"/>
      <c r="BB891" s="72"/>
      <c r="BC891" s="72"/>
      <c r="BD891" s="72"/>
      <c r="BE891" s="72"/>
    </row>
    <row r="892" spans="1:57" ht="20">
      <c r="A892" s="72"/>
      <c r="B892" s="72"/>
      <c r="C892" s="72"/>
      <c r="D892" s="72"/>
      <c r="E892" s="71"/>
      <c r="F892" s="72"/>
      <c r="G892" s="72"/>
      <c r="H892" s="72"/>
      <c r="I892" s="72"/>
      <c r="J892" s="72"/>
      <c r="K892" s="72"/>
      <c r="L892" s="72"/>
      <c r="M892" s="72"/>
      <c r="N892" s="72"/>
      <c r="O892" s="72"/>
      <c r="P892" s="72"/>
      <c r="Q892" s="72"/>
      <c r="R892" s="72"/>
      <c r="S892" s="72"/>
      <c r="T892" s="72"/>
      <c r="U892" s="72"/>
      <c r="V892" s="72"/>
      <c r="W892" s="72"/>
      <c r="X892" s="72"/>
      <c r="Y892" s="72"/>
      <c r="Z892" s="72"/>
      <c r="AA892" s="72"/>
      <c r="AB892" s="72"/>
      <c r="AC892" s="72"/>
      <c r="AD892" s="72"/>
      <c r="AE892" s="72"/>
      <c r="AF892" s="72"/>
      <c r="AG892" s="72"/>
      <c r="AH892" s="72"/>
      <c r="AI892" s="72"/>
      <c r="AJ892" s="72"/>
      <c r="AK892" s="72"/>
      <c r="AL892" s="72"/>
      <c r="AM892" s="72"/>
      <c r="AN892" s="72"/>
      <c r="AO892" s="72"/>
      <c r="AP892" s="72"/>
      <c r="AQ892" s="72"/>
      <c r="AR892" s="72"/>
      <c r="AS892" s="72"/>
      <c r="AT892" s="72"/>
      <c r="AU892" s="72"/>
      <c r="AV892" s="72"/>
      <c r="AW892" s="72"/>
      <c r="AX892" s="72"/>
      <c r="AY892" s="72"/>
      <c r="AZ892" s="72"/>
      <c r="BA892" s="72"/>
      <c r="BB892" s="72"/>
      <c r="BC892" s="72"/>
      <c r="BD892" s="72"/>
      <c r="BE892" s="72"/>
    </row>
    <row r="893" spans="1:57" ht="20">
      <c r="A893" s="72"/>
      <c r="B893" s="72"/>
      <c r="C893" s="72"/>
      <c r="D893" s="72"/>
      <c r="E893" s="71"/>
      <c r="F893" s="72"/>
      <c r="G893" s="72"/>
      <c r="H893" s="72"/>
      <c r="I893" s="72"/>
      <c r="J893" s="72"/>
      <c r="K893" s="72"/>
      <c r="L893" s="72"/>
      <c r="M893" s="72"/>
      <c r="N893" s="72"/>
      <c r="O893" s="72"/>
      <c r="P893" s="72"/>
      <c r="Q893" s="72"/>
      <c r="R893" s="72"/>
      <c r="S893" s="72"/>
      <c r="T893" s="72"/>
      <c r="U893" s="72"/>
      <c r="V893" s="72"/>
      <c r="W893" s="72"/>
      <c r="X893" s="72"/>
      <c r="Y893" s="72"/>
      <c r="Z893" s="72"/>
      <c r="AA893" s="72"/>
      <c r="AB893" s="72"/>
      <c r="AC893" s="72"/>
      <c r="AD893" s="72"/>
      <c r="AE893" s="72"/>
      <c r="AF893" s="72"/>
      <c r="AG893" s="72"/>
      <c r="AH893" s="72"/>
      <c r="AI893" s="72"/>
      <c r="AJ893" s="72"/>
      <c r="AK893" s="72"/>
      <c r="AL893" s="72"/>
      <c r="AM893" s="72"/>
      <c r="AN893" s="72"/>
      <c r="AO893" s="72"/>
      <c r="AP893" s="72"/>
      <c r="AQ893" s="72"/>
      <c r="AR893" s="72"/>
      <c r="AS893" s="72"/>
      <c r="AT893" s="72"/>
      <c r="AU893" s="72"/>
      <c r="AV893" s="72"/>
      <c r="AW893" s="72"/>
      <c r="AX893" s="72"/>
      <c r="AY893" s="72"/>
      <c r="AZ893" s="72"/>
      <c r="BA893" s="72"/>
      <c r="BB893" s="72"/>
      <c r="BC893" s="72"/>
      <c r="BD893" s="72"/>
      <c r="BE893" s="72"/>
    </row>
    <row r="894" spans="1:57" ht="20">
      <c r="A894" s="72"/>
      <c r="B894" s="72"/>
      <c r="C894" s="72"/>
      <c r="D894" s="72"/>
      <c r="E894" s="71"/>
      <c r="F894" s="72"/>
      <c r="G894" s="72"/>
      <c r="H894" s="72"/>
      <c r="I894" s="72"/>
      <c r="J894" s="72"/>
      <c r="K894" s="72"/>
      <c r="L894" s="72"/>
      <c r="M894" s="72"/>
      <c r="N894" s="72"/>
      <c r="O894" s="72"/>
      <c r="P894" s="72"/>
      <c r="Q894" s="72"/>
      <c r="R894" s="72"/>
      <c r="S894" s="72"/>
      <c r="T894" s="72"/>
      <c r="U894" s="72"/>
      <c r="V894" s="72"/>
      <c r="W894" s="72"/>
      <c r="X894" s="72"/>
      <c r="Y894" s="72"/>
      <c r="Z894" s="72"/>
      <c r="AA894" s="72"/>
      <c r="AB894" s="72"/>
      <c r="AC894" s="72"/>
      <c r="AD894" s="72"/>
      <c r="AE894" s="72"/>
      <c r="AF894" s="72"/>
      <c r="AG894" s="72"/>
      <c r="AH894" s="72"/>
      <c r="AI894" s="72"/>
      <c r="AJ894" s="72"/>
      <c r="AK894" s="72"/>
      <c r="AL894" s="72"/>
      <c r="AM894" s="72"/>
      <c r="AN894" s="72"/>
      <c r="AO894" s="72"/>
      <c r="AP894" s="72"/>
      <c r="AQ894" s="72"/>
      <c r="AR894" s="72"/>
      <c r="AS894" s="72"/>
      <c r="AT894" s="72"/>
      <c r="AU894" s="72"/>
      <c r="AV894" s="72"/>
      <c r="AW894" s="72"/>
      <c r="AX894" s="72"/>
      <c r="AY894" s="72"/>
      <c r="AZ894" s="72"/>
      <c r="BA894" s="72"/>
      <c r="BB894" s="72"/>
      <c r="BC894" s="72"/>
      <c r="BD894" s="72"/>
      <c r="BE894" s="72"/>
    </row>
    <row r="895" spans="1:57" ht="20">
      <c r="A895" s="72"/>
      <c r="B895" s="72"/>
      <c r="C895" s="72"/>
      <c r="D895" s="72"/>
      <c r="E895" s="71"/>
      <c r="F895" s="72"/>
      <c r="G895" s="72"/>
      <c r="H895" s="72"/>
      <c r="I895" s="72"/>
      <c r="J895" s="72"/>
      <c r="K895" s="72"/>
      <c r="L895" s="72"/>
      <c r="M895" s="72"/>
      <c r="N895" s="72"/>
      <c r="O895" s="72"/>
      <c r="P895" s="72"/>
      <c r="Q895" s="72"/>
      <c r="R895" s="72"/>
      <c r="S895" s="72"/>
      <c r="T895" s="72"/>
      <c r="U895" s="72"/>
      <c r="V895" s="72"/>
      <c r="W895" s="72"/>
      <c r="X895" s="72"/>
      <c r="Y895" s="72"/>
      <c r="Z895" s="72"/>
      <c r="AA895" s="72"/>
      <c r="AB895" s="72"/>
      <c r="AC895" s="72"/>
      <c r="AD895" s="72"/>
      <c r="AE895" s="72"/>
      <c r="AF895" s="72"/>
      <c r="AG895" s="72"/>
      <c r="AH895" s="72"/>
      <c r="AI895" s="72"/>
      <c r="AJ895" s="72"/>
      <c r="AK895" s="72"/>
      <c r="AL895" s="72"/>
      <c r="AM895" s="72"/>
      <c r="AN895" s="72"/>
      <c r="AO895" s="72"/>
      <c r="AP895" s="72"/>
      <c r="AQ895" s="72"/>
      <c r="AR895" s="72"/>
      <c r="AS895" s="72"/>
      <c r="AT895" s="72"/>
      <c r="AU895" s="72"/>
      <c r="AV895" s="72"/>
      <c r="AW895" s="72"/>
      <c r="AX895" s="72"/>
      <c r="AY895" s="72"/>
      <c r="AZ895" s="72"/>
      <c r="BA895" s="72"/>
      <c r="BB895" s="72"/>
      <c r="BC895" s="72"/>
      <c r="BD895" s="72"/>
      <c r="BE895" s="72"/>
    </row>
    <row r="896" spans="1:57" ht="20">
      <c r="A896" s="72"/>
      <c r="B896" s="72"/>
      <c r="C896" s="72"/>
      <c r="D896" s="72"/>
      <c r="E896" s="71"/>
      <c r="F896" s="72"/>
      <c r="G896" s="72"/>
      <c r="H896" s="72"/>
      <c r="I896" s="72"/>
      <c r="J896" s="72"/>
      <c r="K896" s="72"/>
      <c r="L896" s="72"/>
      <c r="M896" s="72"/>
      <c r="N896" s="72"/>
      <c r="O896" s="72"/>
      <c r="P896" s="72"/>
      <c r="Q896" s="72"/>
      <c r="R896" s="72"/>
      <c r="S896" s="72"/>
      <c r="T896" s="72"/>
      <c r="U896" s="72"/>
      <c r="V896" s="72"/>
      <c r="W896" s="72"/>
      <c r="X896" s="72"/>
      <c r="Y896" s="72"/>
      <c r="Z896" s="72"/>
      <c r="AA896" s="72"/>
      <c r="AB896" s="72"/>
      <c r="AC896" s="72"/>
      <c r="AD896" s="72"/>
      <c r="AE896" s="72"/>
      <c r="AF896" s="72"/>
      <c r="AG896" s="72"/>
      <c r="AH896" s="72"/>
      <c r="AI896" s="72"/>
      <c r="AJ896" s="72"/>
      <c r="AK896" s="72"/>
      <c r="AL896" s="72"/>
      <c r="AM896" s="72"/>
      <c r="AN896" s="72"/>
      <c r="AO896" s="72"/>
      <c r="AP896" s="72"/>
      <c r="AQ896" s="72"/>
      <c r="AR896" s="72"/>
      <c r="AS896" s="72"/>
      <c r="AT896" s="72"/>
      <c r="AU896" s="72"/>
      <c r="AV896" s="72"/>
      <c r="AW896" s="72"/>
      <c r="AX896" s="72"/>
      <c r="AY896" s="72"/>
      <c r="AZ896" s="72"/>
      <c r="BA896" s="72"/>
      <c r="BB896" s="72"/>
      <c r="BC896" s="72"/>
      <c r="BD896" s="72"/>
      <c r="BE896" s="72"/>
    </row>
    <row r="897" spans="1:57" ht="20">
      <c r="A897" s="72"/>
      <c r="B897" s="72"/>
      <c r="C897" s="72"/>
      <c r="D897" s="72"/>
      <c r="E897" s="71"/>
      <c r="F897" s="72"/>
      <c r="G897" s="72"/>
      <c r="H897" s="72"/>
      <c r="I897" s="72"/>
      <c r="J897" s="72"/>
      <c r="K897" s="72"/>
      <c r="L897" s="72"/>
      <c r="M897" s="72"/>
      <c r="N897" s="72"/>
      <c r="O897" s="72"/>
      <c r="P897" s="72"/>
      <c r="Q897" s="72"/>
      <c r="R897" s="72"/>
      <c r="S897" s="72"/>
      <c r="T897" s="72"/>
      <c r="U897" s="72"/>
      <c r="V897" s="72"/>
      <c r="W897" s="72"/>
      <c r="X897" s="72"/>
      <c r="Y897" s="72"/>
      <c r="Z897" s="72"/>
      <c r="AA897" s="72"/>
      <c r="AB897" s="72"/>
      <c r="AC897" s="72"/>
      <c r="AD897" s="72"/>
      <c r="AE897" s="72"/>
      <c r="AF897" s="72"/>
      <c r="AG897" s="72"/>
      <c r="AH897" s="72"/>
      <c r="AI897" s="72"/>
      <c r="AJ897" s="72"/>
      <c r="AK897" s="72"/>
      <c r="AL897" s="72"/>
      <c r="AM897" s="72"/>
      <c r="AN897" s="72"/>
      <c r="AO897" s="72"/>
      <c r="AP897" s="72"/>
      <c r="AQ897" s="72"/>
      <c r="AR897" s="72"/>
      <c r="AS897" s="72"/>
      <c r="AT897" s="72"/>
      <c r="AU897" s="72"/>
      <c r="AV897" s="72"/>
      <c r="AW897" s="72"/>
      <c r="AX897" s="72"/>
      <c r="AY897" s="72"/>
      <c r="AZ897" s="72"/>
      <c r="BA897" s="72"/>
      <c r="BB897" s="72"/>
      <c r="BC897" s="72"/>
      <c r="BD897" s="72"/>
      <c r="BE897" s="72"/>
    </row>
    <row r="898" spans="1:57" ht="20">
      <c r="A898" s="72"/>
      <c r="B898" s="72"/>
      <c r="C898" s="72"/>
      <c r="D898" s="72"/>
      <c r="E898" s="71"/>
      <c r="F898" s="72"/>
      <c r="G898" s="72"/>
      <c r="H898" s="72"/>
      <c r="I898" s="72"/>
      <c r="J898" s="72"/>
      <c r="K898" s="72"/>
      <c r="L898" s="72"/>
      <c r="M898" s="72"/>
      <c r="N898" s="72"/>
      <c r="O898" s="72"/>
      <c r="P898" s="72"/>
      <c r="Q898" s="72"/>
      <c r="R898" s="72"/>
      <c r="S898" s="72"/>
      <c r="T898" s="72"/>
      <c r="U898" s="72"/>
      <c r="V898" s="72"/>
      <c r="W898" s="72"/>
      <c r="X898" s="72"/>
      <c r="Y898" s="72"/>
      <c r="Z898" s="72"/>
      <c r="AA898" s="72"/>
      <c r="AB898" s="72"/>
      <c r="AC898" s="72"/>
      <c r="AD898" s="72"/>
      <c r="AE898" s="72"/>
      <c r="AF898" s="72"/>
      <c r="AG898" s="72"/>
      <c r="AH898" s="72"/>
      <c r="AI898" s="72"/>
      <c r="AJ898" s="72"/>
      <c r="AK898" s="72"/>
      <c r="AL898" s="72"/>
      <c r="AM898" s="72"/>
      <c r="AN898" s="72"/>
      <c r="AO898" s="72"/>
      <c r="AP898" s="72"/>
      <c r="AQ898" s="72"/>
      <c r="AR898" s="72"/>
      <c r="AS898" s="72"/>
      <c r="AT898" s="72"/>
      <c r="AU898" s="72"/>
      <c r="AV898" s="72"/>
      <c r="AW898" s="72"/>
      <c r="AX898" s="72"/>
      <c r="AY898" s="72"/>
      <c r="AZ898" s="72"/>
      <c r="BA898" s="72"/>
      <c r="BB898" s="72"/>
      <c r="BC898" s="72"/>
      <c r="BD898" s="72"/>
      <c r="BE898" s="72"/>
    </row>
    <row r="899" spans="1:57" ht="20">
      <c r="A899" s="72"/>
      <c r="B899" s="72"/>
      <c r="C899" s="72"/>
      <c r="D899" s="72"/>
      <c r="E899" s="71"/>
      <c r="F899" s="72"/>
      <c r="G899" s="72"/>
      <c r="H899" s="72"/>
      <c r="I899" s="72"/>
      <c r="J899" s="72"/>
      <c r="K899" s="72"/>
      <c r="L899" s="72"/>
      <c r="M899" s="72"/>
      <c r="N899" s="72"/>
      <c r="O899" s="72"/>
      <c r="P899" s="72"/>
      <c r="Q899" s="72"/>
      <c r="R899" s="72"/>
      <c r="S899" s="72"/>
      <c r="T899" s="72"/>
      <c r="U899" s="72"/>
      <c r="V899" s="72"/>
      <c r="W899" s="72"/>
      <c r="X899" s="72"/>
      <c r="Y899" s="72"/>
      <c r="Z899" s="72"/>
      <c r="AA899" s="72"/>
      <c r="AB899" s="72"/>
      <c r="AC899" s="72"/>
      <c r="AD899" s="72"/>
      <c r="AE899" s="72"/>
      <c r="AF899" s="72"/>
      <c r="AG899" s="72"/>
      <c r="AH899" s="72"/>
      <c r="AI899" s="72"/>
      <c r="AJ899" s="72"/>
      <c r="AK899" s="72"/>
      <c r="AL899" s="72"/>
      <c r="AM899" s="72"/>
      <c r="AN899" s="72"/>
      <c r="AO899" s="72"/>
      <c r="AP899" s="72"/>
      <c r="AQ899" s="72"/>
      <c r="AR899" s="72"/>
      <c r="AS899" s="72"/>
      <c r="AT899" s="72"/>
      <c r="AU899" s="72"/>
      <c r="AV899" s="72"/>
      <c r="AW899" s="72"/>
      <c r="AX899" s="72"/>
      <c r="AY899" s="72"/>
      <c r="AZ899" s="72"/>
      <c r="BA899" s="72"/>
      <c r="BB899" s="72"/>
      <c r="BC899" s="72"/>
      <c r="BD899" s="72"/>
      <c r="BE899" s="72"/>
    </row>
    <row r="900" spans="1:57" ht="20">
      <c r="A900" s="72"/>
      <c r="B900" s="72"/>
      <c r="C900" s="72"/>
      <c r="D900" s="72"/>
      <c r="E900" s="71"/>
      <c r="F900" s="72"/>
      <c r="G900" s="72"/>
      <c r="H900" s="72"/>
      <c r="I900" s="72"/>
      <c r="J900" s="72"/>
      <c r="K900" s="72"/>
      <c r="L900" s="72"/>
      <c r="M900" s="72"/>
      <c r="N900" s="72"/>
      <c r="O900" s="72"/>
      <c r="P900" s="72"/>
      <c r="Q900" s="72"/>
      <c r="R900" s="72"/>
      <c r="S900" s="72"/>
      <c r="T900" s="72"/>
      <c r="U900" s="72"/>
      <c r="V900" s="72"/>
      <c r="W900" s="72"/>
      <c r="X900" s="72"/>
      <c r="Y900" s="72"/>
      <c r="Z900" s="72"/>
      <c r="AA900" s="72"/>
      <c r="AB900" s="72"/>
      <c r="AC900" s="72"/>
      <c r="AD900" s="72"/>
      <c r="AE900" s="72"/>
      <c r="AF900" s="72"/>
      <c r="AG900" s="72"/>
      <c r="AH900" s="72"/>
      <c r="AI900" s="72"/>
      <c r="AJ900" s="72"/>
      <c r="AK900" s="72"/>
      <c r="AL900" s="72"/>
      <c r="AM900" s="72"/>
      <c r="AN900" s="72"/>
      <c r="AO900" s="72"/>
      <c r="AP900" s="72"/>
      <c r="AQ900" s="72"/>
      <c r="AR900" s="72"/>
      <c r="AS900" s="72"/>
      <c r="AT900" s="72"/>
      <c r="AU900" s="72"/>
      <c r="AV900" s="72"/>
      <c r="AW900" s="72"/>
      <c r="AX900" s="72"/>
      <c r="AY900" s="72"/>
      <c r="AZ900" s="72"/>
      <c r="BA900" s="72"/>
      <c r="BB900" s="72"/>
      <c r="BC900" s="72"/>
      <c r="BD900" s="72"/>
      <c r="BE900" s="72"/>
    </row>
    <row r="901" spans="1:57" ht="20">
      <c r="A901" s="72"/>
      <c r="B901" s="72"/>
      <c r="C901" s="72"/>
      <c r="D901" s="72"/>
      <c r="E901" s="71"/>
      <c r="F901" s="72"/>
      <c r="G901" s="72"/>
      <c r="H901" s="72"/>
      <c r="I901" s="72"/>
      <c r="J901" s="72"/>
      <c r="K901" s="72"/>
      <c r="L901" s="72"/>
      <c r="M901" s="72"/>
      <c r="N901" s="72"/>
      <c r="O901" s="72"/>
      <c r="P901" s="72"/>
      <c r="Q901" s="72"/>
      <c r="R901" s="72"/>
      <c r="S901" s="72"/>
      <c r="T901" s="72"/>
      <c r="U901" s="72"/>
      <c r="V901" s="72"/>
      <c r="W901" s="72"/>
      <c r="X901" s="72"/>
      <c r="Y901" s="72"/>
      <c r="Z901" s="72"/>
      <c r="AA901" s="72"/>
      <c r="AB901" s="72"/>
      <c r="AC901" s="72"/>
      <c r="AD901" s="72"/>
      <c r="AE901" s="72"/>
      <c r="AF901" s="72"/>
      <c r="AG901" s="72"/>
      <c r="AH901" s="72"/>
      <c r="AI901" s="72"/>
      <c r="AJ901" s="72"/>
      <c r="AK901" s="72"/>
      <c r="AL901" s="72"/>
      <c r="AM901" s="72"/>
      <c r="AN901" s="72"/>
      <c r="AO901" s="72"/>
      <c r="AP901" s="72"/>
      <c r="AQ901" s="72"/>
      <c r="AR901" s="72"/>
      <c r="AS901" s="72"/>
      <c r="AT901" s="72"/>
      <c r="AU901" s="72"/>
      <c r="AV901" s="72"/>
      <c r="AW901" s="72"/>
      <c r="AX901" s="72"/>
      <c r="AY901" s="72"/>
      <c r="AZ901" s="72"/>
      <c r="BA901" s="72"/>
      <c r="BB901" s="72"/>
      <c r="BC901" s="72"/>
      <c r="BD901" s="72"/>
      <c r="BE901" s="72"/>
    </row>
    <row r="902" spans="1:57" ht="20">
      <c r="A902" s="72"/>
      <c r="B902" s="72"/>
      <c r="C902" s="72"/>
      <c r="D902" s="72"/>
      <c r="E902" s="71"/>
      <c r="F902" s="72"/>
      <c r="G902" s="72"/>
      <c r="H902" s="72"/>
      <c r="I902" s="72"/>
      <c r="J902" s="72"/>
      <c r="K902" s="72"/>
      <c r="L902" s="72"/>
      <c r="M902" s="72"/>
      <c r="N902" s="72"/>
      <c r="O902" s="72"/>
      <c r="P902" s="72"/>
      <c r="Q902" s="72"/>
      <c r="R902" s="72"/>
      <c r="S902" s="72"/>
      <c r="T902" s="72"/>
      <c r="U902" s="72"/>
      <c r="V902" s="72"/>
      <c r="W902" s="72"/>
      <c r="X902" s="72"/>
      <c r="Y902" s="72"/>
      <c r="Z902" s="72"/>
      <c r="AA902" s="72"/>
      <c r="AB902" s="72"/>
      <c r="AC902" s="72"/>
      <c r="AD902" s="72"/>
      <c r="AE902" s="72"/>
      <c r="AF902" s="72"/>
      <c r="AG902" s="72"/>
      <c r="AH902" s="72"/>
      <c r="AI902" s="72"/>
      <c r="AJ902" s="72"/>
      <c r="AK902" s="72"/>
      <c r="AL902" s="72"/>
      <c r="AM902" s="72"/>
      <c r="AN902" s="72"/>
      <c r="AO902" s="72"/>
      <c r="AP902" s="72"/>
      <c r="AQ902" s="72"/>
      <c r="AR902" s="72"/>
      <c r="AS902" s="72"/>
      <c r="AT902" s="72"/>
      <c r="AU902" s="72"/>
      <c r="AV902" s="72"/>
      <c r="AW902" s="72"/>
      <c r="AX902" s="72"/>
      <c r="AY902" s="72"/>
      <c r="AZ902" s="72"/>
      <c r="BA902" s="72"/>
      <c r="BB902" s="72"/>
      <c r="BC902" s="72"/>
      <c r="BD902" s="72"/>
      <c r="BE902" s="72"/>
    </row>
    <row r="903" spans="1:57" ht="20">
      <c r="A903" s="72"/>
      <c r="B903" s="72"/>
      <c r="C903" s="72"/>
      <c r="D903" s="72"/>
      <c r="E903" s="71"/>
      <c r="F903" s="72"/>
      <c r="G903" s="72"/>
      <c r="H903" s="72"/>
      <c r="I903" s="72"/>
      <c r="J903" s="72"/>
      <c r="K903" s="72"/>
      <c r="L903" s="72"/>
      <c r="M903" s="72"/>
      <c r="N903" s="72"/>
      <c r="O903" s="72"/>
      <c r="P903" s="72"/>
      <c r="Q903" s="72"/>
      <c r="R903" s="72"/>
      <c r="S903" s="72"/>
      <c r="T903" s="72"/>
      <c r="U903" s="72"/>
      <c r="V903" s="72"/>
      <c r="W903" s="72"/>
      <c r="X903" s="72"/>
      <c r="Y903" s="72"/>
      <c r="Z903" s="72"/>
      <c r="AA903" s="72"/>
      <c r="AB903" s="72"/>
      <c r="AC903" s="72"/>
      <c r="AD903" s="72"/>
      <c r="AE903" s="72"/>
      <c r="AF903" s="72"/>
      <c r="AG903" s="72"/>
      <c r="AH903" s="72"/>
      <c r="AI903" s="72"/>
      <c r="AJ903" s="72"/>
      <c r="AK903" s="72"/>
      <c r="AL903" s="72"/>
      <c r="AM903" s="72"/>
      <c r="AN903" s="72"/>
      <c r="AO903" s="72"/>
      <c r="AP903" s="72"/>
      <c r="AQ903" s="72"/>
      <c r="AR903" s="72"/>
      <c r="AS903" s="72"/>
      <c r="AT903" s="72"/>
      <c r="AU903" s="72"/>
      <c r="AV903" s="72"/>
      <c r="AW903" s="72"/>
      <c r="AX903" s="72"/>
      <c r="AY903" s="72"/>
      <c r="AZ903" s="72"/>
      <c r="BA903" s="72"/>
      <c r="BB903" s="72"/>
      <c r="BC903" s="72"/>
      <c r="BD903" s="72"/>
      <c r="BE903" s="72"/>
    </row>
    <row r="904" spans="1:57" ht="20">
      <c r="A904" s="72"/>
      <c r="B904" s="72"/>
      <c r="C904" s="72"/>
      <c r="D904" s="72"/>
      <c r="E904" s="71"/>
      <c r="F904" s="72"/>
      <c r="G904" s="72"/>
      <c r="H904" s="72"/>
      <c r="I904" s="72"/>
      <c r="J904" s="72"/>
      <c r="K904" s="72"/>
      <c r="L904" s="72"/>
      <c r="M904" s="72"/>
      <c r="N904" s="72"/>
      <c r="O904" s="72"/>
      <c r="P904" s="72"/>
      <c r="Q904" s="72"/>
      <c r="R904" s="72"/>
      <c r="S904" s="72"/>
      <c r="T904" s="72"/>
      <c r="U904" s="72"/>
      <c r="V904" s="72"/>
      <c r="W904" s="72"/>
      <c r="X904" s="72"/>
      <c r="Y904" s="72"/>
      <c r="Z904" s="72"/>
      <c r="AA904" s="72"/>
      <c r="AB904" s="72"/>
      <c r="AC904" s="72"/>
      <c r="AD904" s="72"/>
      <c r="AE904" s="72"/>
      <c r="AF904" s="72"/>
      <c r="AG904" s="72"/>
      <c r="AH904" s="72"/>
      <c r="AI904" s="72"/>
      <c r="AJ904" s="72"/>
      <c r="AK904" s="72"/>
      <c r="AL904" s="72"/>
      <c r="AM904" s="72"/>
      <c r="AN904" s="72"/>
      <c r="AO904" s="72"/>
      <c r="AP904" s="72"/>
      <c r="AQ904" s="72"/>
      <c r="AR904" s="72"/>
      <c r="AS904" s="72"/>
      <c r="AT904" s="72"/>
      <c r="AU904" s="72"/>
      <c r="AV904" s="72"/>
      <c r="AW904" s="72"/>
      <c r="AX904" s="72"/>
      <c r="AY904" s="72"/>
      <c r="AZ904" s="72"/>
      <c r="BA904" s="72"/>
      <c r="BB904" s="72"/>
      <c r="BC904" s="72"/>
      <c r="BD904" s="72"/>
      <c r="BE904" s="72"/>
    </row>
    <row r="905" spans="1:57" ht="20">
      <c r="A905" s="72"/>
      <c r="B905" s="72"/>
      <c r="C905" s="72"/>
      <c r="D905" s="72"/>
      <c r="E905" s="71"/>
      <c r="F905" s="72"/>
      <c r="G905" s="72"/>
      <c r="H905" s="72"/>
      <c r="I905" s="72"/>
      <c r="J905" s="72"/>
      <c r="K905" s="72"/>
      <c r="L905" s="72"/>
      <c r="M905" s="72"/>
      <c r="N905" s="72"/>
      <c r="O905" s="72"/>
      <c r="P905" s="72"/>
      <c r="Q905" s="72"/>
      <c r="R905" s="72"/>
      <c r="S905" s="72"/>
      <c r="T905" s="72"/>
      <c r="U905" s="72"/>
      <c r="V905" s="72"/>
      <c r="W905" s="72"/>
      <c r="X905" s="72"/>
      <c r="Y905" s="72"/>
      <c r="Z905" s="72"/>
      <c r="AA905" s="72"/>
      <c r="AB905" s="72"/>
      <c r="AC905" s="72"/>
      <c r="AD905" s="72"/>
      <c r="AE905" s="72"/>
      <c r="AF905" s="72"/>
      <c r="AG905" s="72"/>
      <c r="AH905" s="72"/>
      <c r="AI905" s="72"/>
      <c r="AJ905" s="72"/>
      <c r="AK905" s="72"/>
      <c r="AL905" s="72"/>
      <c r="AM905" s="72"/>
      <c r="AN905" s="72"/>
      <c r="AO905" s="72"/>
      <c r="AP905" s="72"/>
      <c r="AQ905" s="72"/>
      <c r="AR905" s="72"/>
      <c r="AS905" s="72"/>
      <c r="AT905" s="72"/>
      <c r="AU905" s="72"/>
      <c r="AV905" s="72"/>
      <c r="AW905" s="72"/>
      <c r="AX905" s="72"/>
      <c r="AY905" s="72"/>
      <c r="AZ905" s="72"/>
      <c r="BA905" s="72"/>
      <c r="BB905" s="72"/>
      <c r="BC905" s="72"/>
      <c r="BD905" s="72"/>
      <c r="BE905" s="72"/>
    </row>
    <row r="906" spans="1:57" ht="20">
      <c r="A906" s="72"/>
      <c r="B906" s="72"/>
      <c r="C906" s="72"/>
      <c r="D906" s="72"/>
      <c r="E906" s="71"/>
      <c r="F906" s="72"/>
      <c r="G906" s="72"/>
      <c r="H906" s="72"/>
      <c r="I906" s="72"/>
      <c r="J906" s="72"/>
      <c r="K906" s="72"/>
      <c r="L906" s="72"/>
      <c r="M906" s="72"/>
      <c r="N906" s="72"/>
      <c r="O906" s="72"/>
      <c r="P906" s="72"/>
      <c r="Q906" s="72"/>
      <c r="R906" s="72"/>
      <c r="S906" s="72"/>
      <c r="T906" s="72"/>
      <c r="U906" s="72"/>
      <c r="V906" s="72"/>
      <c r="W906" s="72"/>
      <c r="X906" s="72"/>
      <c r="Y906" s="72"/>
      <c r="Z906" s="72"/>
      <c r="AA906" s="72"/>
      <c r="AB906" s="72"/>
      <c r="AC906" s="72"/>
      <c r="AD906" s="72"/>
      <c r="AE906" s="72"/>
      <c r="AF906" s="72"/>
      <c r="AG906" s="72"/>
      <c r="AH906" s="72"/>
      <c r="AI906" s="72"/>
      <c r="AJ906" s="72"/>
      <c r="AK906" s="72"/>
      <c r="AL906" s="72"/>
      <c r="AM906" s="72"/>
      <c r="AN906" s="72"/>
      <c r="AO906" s="72"/>
      <c r="AP906" s="72"/>
      <c r="AQ906" s="72"/>
      <c r="AR906" s="72"/>
      <c r="AS906" s="72"/>
      <c r="AT906" s="72"/>
      <c r="AU906" s="72"/>
      <c r="AV906" s="72"/>
      <c r="AW906" s="72"/>
      <c r="AX906" s="72"/>
      <c r="AY906" s="72"/>
      <c r="AZ906" s="72"/>
      <c r="BA906" s="72"/>
      <c r="BB906" s="72"/>
      <c r="BC906" s="72"/>
      <c r="BD906" s="72"/>
      <c r="BE906" s="72"/>
    </row>
    <row r="907" spans="1:57" ht="20">
      <c r="A907" s="72"/>
      <c r="B907" s="72"/>
      <c r="C907" s="72"/>
      <c r="D907" s="72"/>
      <c r="E907" s="71"/>
      <c r="F907" s="72"/>
      <c r="G907" s="72"/>
      <c r="H907" s="72"/>
      <c r="I907" s="72"/>
      <c r="J907" s="72"/>
      <c r="K907" s="72"/>
      <c r="L907" s="72"/>
      <c r="M907" s="72"/>
      <c r="N907" s="72"/>
      <c r="O907" s="72"/>
      <c r="P907" s="72"/>
      <c r="Q907" s="72"/>
      <c r="R907" s="72"/>
      <c r="S907" s="72"/>
      <c r="T907" s="72"/>
      <c r="U907" s="72"/>
      <c r="V907" s="72"/>
      <c r="W907" s="72"/>
      <c r="X907" s="72"/>
      <c r="Y907" s="72"/>
      <c r="Z907" s="72"/>
      <c r="AA907" s="72"/>
      <c r="AB907" s="72"/>
      <c r="AC907" s="72"/>
      <c r="AD907" s="72"/>
      <c r="AE907" s="72"/>
      <c r="AF907" s="72"/>
      <c r="AG907" s="72"/>
      <c r="AH907" s="72"/>
      <c r="AI907" s="72"/>
      <c r="AJ907" s="72"/>
      <c r="AK907" s="72"/>
      <c r="AL907" s="72"/>
      <c r="AM907" s="72"/>
      <c r="AN907" s="72"/>
      <c r="AO907" s="72"/>
      <c r="AP907" s="72"/>
      <c r="AQ907" s="72"/>
      <c r="AR907" s="72"/>
      <c r="AS907" s="72"/>
      <c r="AT907" s="72"/>
      <c r="AU907" s="72"/>
      <c r="AV907" s="72"/>
      <c r="AW907" s="72"/>
      <c r="AX907" s="72"/>
      <c r="AY907" s="72"/>
      <c r="AZ907" s="72"/>
      <c r="BA907" s="72"/>
      <c r="BB907" s="72"/>
      <c r="BC907" s="72"/>
      <c r="BD907" s="72"/>
      <c r="BE907" s="72"/>
    </row>
    <row r="908" spans="1:57" ht="20">
      <c r="A908" s="72"/>
      <c r="B908" s="72"/>
      <c r="C908" s="72"/>
      <c r="D908" s="72"/>
      <c r="E908" s="71"/>
      <c r="F908" s="72"/>
      <c r="G908" s="72"/>
      <c r="H908" s="72"/>
      <c r="I908" s="72"/>
      <c r="J908" s="72"/>
      <c r="K908" s="72"/>
      <c r="L908" s="72"/>
      <c r="M908" s="72"/>
      <c r="N908" s="72"/>
      <c r="O908" s="72"/>
      <c r="P908" s="72"/>
      <c r="Q908" s="72"/>
      <c r="R908" s="72"/>
      <c r="S908" s="72"/>
      <c r="T908" s="72"/>
      <c r="U908" s="72"/>
      <c r="V908" s="72"/>
      <c r="W908" s="72"/>
      <c r="X908" s="72"/>
      <c r="Y908" s="72"/>
      <c r="Z908" s="72"/>
      <c r="AA908" s="72"/>
      <c r="AB908" s="72"/>
      <c r="AC908" s="72"/>
      <c r="AD908" s="72"/>
      <c r="AE908" s="72"/>
      <c r="AF908" s="72"/>
      <c r="AG908" s="72"/>
      <c r="AH908" s="72"/>
      <c r="AI908" s="72"/>
      <c r="AJ908" s="72"/>
      <c r="AK908" s="72"/>
      <c r="AL908" s="72"/>
      <c r="AM908" s="72"/>
      <c r="AN908" s="72"/>
      <c r="AO908" s="72"/>
      <c r="AP908" s="72"/>
      <c r="AQ908" s="72"/>
      <c r="AR908" s="72"/>
      <c r="AS908" s="72"/>
      <c r="AT908" s="72"/>
      <c r="AU908" s="72"/>
      <c r="AV908" s="72"/>
      <c r="AW908" s="72"/>
      <c r="AX908" s="72"/>
      <c r="AY908" s="72"/>
      <c r="AZ908" s="72"/>
      <c r="BA908" s="72"/>
      <c r="BB908" s="72"/>
      <c r="BC908" s="72"/>
      <c r="BD908" s="72"/>
      <c r="BE908" s="72"/>
    </row>
    <row r="909" spans="1:57" ht="20">
      <c r="A909" s="72"/>
      <c r="B909" s="72"/>
      <c r="C909" s="72"/>
      <c r="D909" s="72"/>
      <c r="E909" s="71"/>
      <c r="F909" s="72"/>
      <c r="G909" s="72"/>
      <c r="H909" s="72"/>
      <c r="I909" s="72"/>
      <c r="J909" s="72"/>
      <c r="K909" s="72"/>
      <c r="L909" s="72"/>
      <c r="M909" s="72"/>
      <c r="N909" s="72"/>
      <c r="O909" s="72"/>
      <c r="P909" s="72"/>
      <c r="Q909" s="72"/>
      <c r="R909" s="72"/>
      <c r="S909" s="72"/>
      <c r="T909" s="72"/>
      <c r="U909" s="72"/>
      <c r="V909" s="72"/>
      <c r="W909" s="72"/>
      <c r="X909" s="72"/>
      <c r="Y909" s="72"/>
      <c r="Z909" s="72"/>
      <c r="AA909" s="72"/>
      <c r="AB909" s="72"/>
      <c r="AC909" s="72"/>
      <c r="AD909" s="72"/>
      <c r="AE909" s="72"/>
      <c r="AF909" s="72"/>
      <c r="AG909" s="72"/>
      <c r="AH909" s="72"/>
      <c r="AI909" s="72"/>
      <c r="AJ909" s="72"/>
      <c r="AK909" s="72"/>
      <c r="AL909" s="72"/>
      <c r="AM909" s="72"/>
      <c r="AN909" s="72"/>
      <c r="AO909" s="72"/>
      <c r="AP909" s="72"/>
      <c r="AQ909" s="72"/>
      <c r="AR909" s="72"/>
      <c r="AS909" s="72"/>
      <c r="AT909" s="72"/>
      <c r="AU909" s="72"/>
      <c r="AV909" s="72"/>
      <c r="AW909" s="72"/>
      <c r="AX909" s="72"/>
      <c r="AY909" s="72"/>
      <c r="AZ909" s="72"/>
      <c r="BA909" s="72"/>
      <c r="BB909" s="72"/>
      <c r="BC909" s="72"/>
      <c r="BD909" s="72"/>
      <c r="BE909" s="72"/>
    </row>
    <row r="910" spans="1:57" ht="20">
      <c r="A910" s="72"/>
      <c r="B910" s="72"/>
      <c r="C910" s="72"/>
      <c r="D910" s="72"/>
      <c r="E910" s="71"/>
      <c r="F910" s="72"/>
      <c r="G910" s="72"/>
      <c r="H910" s="72"/>
      <c r="I910" s="72"/>
      <c r="J910" s="72"/>
      <c r="K910" s="72"/>
      <c r="L910" s="72"/>
      <c r="M910" s="72"/>
      <c r="N910" s="72"/>
      <c r="O910" s="72"/>
      <c r="P910" s="72"/>
      <c r="Q910" s="72"/>
      <c r="R910" s="72"/>
      <c r="S910" s="72"/>
      <c r="T910" s="72"/>
      <c r="U910" s="72"/>
      <c r="V910" s="72"/>
      <c r="W910" s="72"/>
      <c r="X910" s="72"/>
      <c r="Y910" s="72"/>
      <c r="Z910" s="72"/>
      <c r="AA910" s="72"/>
      <c r="AB910" s="72"/>
      <c r="AC910" s="72"/>
      <c r="AD910" s="72"/>
      <c r="AE910" s="72"/>
      <c r="AF910" s="72"/>
      <c r="AG910" s="72"/>
      <c r="AH910" s="72"/>
      <c r="AI910" s="72"/>
      <c r="AJ910" s="72"/>
      <c r="AK910" s="72"/>
      <c r="AL910" s="72"/>
      <c r="AM910" s="72"/>
      <c r="AN910" s="72"/>
      <c r="AO910" s="72"/>
      <c r="AP910" s="72"/>
      <c r="AQ910" s="72"/>
      <c r="AR910" s="72"/>
      <c r="AS910" s="72"/>
      <c r="AT910" s="72"/>
      <c r="AU910" s="72"/>
      <c r="AV910" s="72"/>
      <c r="AW910" s="72"/>
      <c r="AX910" s="72"/>
      <c r="AY910" s="72"/>
      <c r="AZ910" s="72"/>
      <c r="BA910" s="72"/>
      <c r="BB910" s="72"/>
      <c r="BC910" s="72"/>
      <c r="BD910" s="72"/>
      <c r="BE910" s="72"/>
    </row>
    <row r="911" spans="1:57" ht="20">
      <c r="A911" s="72"/>
      <c r="B911" s="72"/>
      <c r="C911" s="72"/>
      <c r="D911" s="72"/>
      <c r="E911" s="71"/>
      <c r="F911" s="72"/>
      <c r="G911" s="72"/>
      <c r="H911" s="72"/>
      <c r="I911" s="72"/>
      <c r="J911" s="72"/>
      <c r="K911" s="72"/>
      <c r="L911" s="72"/>
      <c r="M911" s="72"/>
      <c r="N911" s="72"/>
      <c r="O911" s="72"/>
      <c r="P911" s="72"/>
      <c r="Q911" s="72"/>
      <c r="R911" s="72"/>
      <c r="S911" s="72"/>
      <c r="T911" s="72"/>
      <c r="U911" s="72"/>
      <c r="V911" s="72"/>
      <c r="W911" s="72"/>
      <c r="X911" s="72"/>
      <c r="Y911" s="72"/>
      <c r="Z911" s="72"/>
      <c r="AA911" s="72"/>
      <c r="AB911" s="72"/>
      <c r="AC911" s="72"/>
      <c r="AD911" s="72"/>
      <c r="AE911" s="72"/>
      <c r="AF911" s="72"/>
      <c r="AG911" s="72"/>
      <c r="AH911" s="72"/>
      <c r="AI911" s="72"/>
      <c r="AJ911" s="72"/>
      <c r="AK911" s="72"/>
      <c r="AL911" s="72"/>
      <c r="AM911" s="72"/>
      <c r="AN911" s="72"/>
      <c r="AO911" s="72"/>
      <c r="AP911" s="72"/>
      <c r="AQ911" s="72"/>
      <c r="AR911" s="72"/>
      <c r="AS911" s="72"/>
      <c r="AT911" s="72"/>
      <c r="AU911" s="72"/>
      <c r="AV911" s="72"/>
      <c r="AW911" s="72"/>
      <c r="AX911" s="72"/>
      <c r="AY911" s="72"/>
      <c r="AZ911" s="72"/>
      <c r="BA911" s="72"/>
      <c r="BB911" s="72"/>
      <c r="BC911" s="72"/>
      <c r="BD911" s="72"/>
      <c r="BE911" s="72"/>
    </row>
    <row r="912" spans="1:57" ht="20">
      <c r="A912" s="72"/>
      <c r="B912" s="72"/>
      <c r="C912" s="72"/>
      <c r="D912" s="72"/>
      <c r="E912" s="71"/>
      <c r="F912" s="72"/>
      <c r="G912" s="72"/>
      <c r="H912" s="72"/>
      <c r="I912" s="72"/>
      <c r="J912" s="72"/>
      <c r="K912" s="72"/>
      <c r="L912" s="72"/>
      <c r="M912" s="72"/>
      <c r="N912" s="72"/>
      <c r="O912" s="72"/>
      <c r="P912" s="72"/>
      <c r="Q912" s="72"/>
      <c r="R912" s="72"/>
      <c r="S912" s="72"/>
      <c r="T912" s="72"/>
      <c r="U912" s="72"/>
      <c r="V912" s="72"/>
      <c r="W912" s="72"/>
      <c r="X912" s="72"/>
      <c r="Y912" s="72"/>
      <c r="Z912" s="72"/>
      <c r="AA912" s="72"/>
      <c r="AB912" s="72"/>
      <c r="AC912" s="72"/>
      <c r="AD912" s="72"/>
      <c r="AE912" s="72"/>
      <c r="AF912" s="72"/>
      <c r="AG912" s="72"/>
      <c r="AH912" s="72"/>
      <c r="AI912" s="72"/>
      <c r="AJ912" s="72"/>
      <c r="AK912" s="72"/>
      <c r="AL912" s="72"/>
      <c r="AM912" s="72"/>
      <c r="AN912" s="72"/>
      <c r="AO912" s="72"/>
      <c r="AP912" s="72"/>
      <c r="AQ912" s="72"/>
      <c r="AR912" s="72"/>
      <c r="AS912" s="72"/>
      <c r="AT912" s="72"/>
      <c r="AU912" s="72"/>
      <c r="AV912" s="72"/>
      <c r="AW912" s="72"/>
      <c r="AX912" s="72"/>
      <c r="AY912" s="72"/>
      <c r="AZ912" s="72"/>
      <c r="BA912" s="72"/>
      <c r="BB912" s="72"/>
      <c r="BC912" s="72"/>
      <c r="BD912" s="72"/>
      <c r="BE912" s="72"/>
    </row>
    <row r="913" spans="1:57" ht="20">
      <c r="A913" s="72"/>
      <c r="B913" s="72"/>
      <c r="C913" s="72"/>
      <c r="D913" s="72"/>
      <c r="E913" s="71"/>
      <c r="F913" s="72"/>
      <c r="G913" s="72"/>
      <c r="H913" s="72"/>
      <c r="I913" s="72"/>
      <c r="J913" s="72"/>
      <c r="K913" s="72"/>
      <c r="L913" s="72"/>
      <c r="M913" s="72"/>
      <c r="N913" s="72"/>
      <c r="O913" s="72"/>
      <c r="P913" s="72"/>
      <c r="Q913" s="72"/>
      <c r="R913" s="72"/>
      <c r="S913" s="72"/>
      <c r="T913" s="72"/>
      <c r="U913" s="72"/>
      <c r="V913" s="72"/>
      <c r="W913" s="72"/>
      <c r="X913" s="72"/>
      <c r="Y913" s="72"/>
      <c r="Z913" s="72"/>
      <c r="AA913" s="72"/>
      <c r="AB913" s="72"/>
      <c r="AC913" s="72"/>
      <c r="AD913" s="72"/>
      <c r="AE913" s="72"/>
      <c r="AF913" s="72"/>
      <c r="AG913" s="72"/>
      <c r="AH913" s="72"/>
      <c r="AI913" s="72"/>
      <c r="AJ913" s="72"/>
      <c r="AK913" s="72"/>
      <c r="AL913" s="72"/>
      <c r="AM913" s="72"/>
      <c r="AN913" s="72"/>
      <c r="AO913" s="72"/>
      <c r="AP913" s="72"/>
      <c r="AQ913" s="72"/>
      <c r="AR913" s="72"/>
      <c r="AS913" s="72"/>
      <c r="AT913" s="72"/>
      <c r="AU913" s="72"/>
      <c r="AV913" s="72"/>
      <c r="AW913" s="72"/>
      <c r="AX913" s="72"/>
      <c r="AY913" s="72"/>
      <c r="AZ913" s="72"/>
      <c r="BA913" s="72"/>
      <c r="BB913" s="72"/>
      <c r="BC913" s="72"/>
      <c r="BD913" s="72"/>
      <c r="BE913" s="72"/>
    </row>
    <row r="914" spans="1:57" ht="20">
      <c r="A914" s="72"/>
      <c r="B914" s="72"/>
      <c r="C914" s="72"/>
      <c r="D914" s="72"/>
      <c r="E914" s="71"/>
      <c r="F914" s="72"/>
      <c r="G914" s="72"/>
      <c r="H914" s="72"/>
      <c r="I914" s="72"/>
      <c r="J914" s="72"/>
      <c r="K914" s="72"/>
      <c r="L914" s="72"/>
      <c r="M914" s="72"/>
      <c r="N914" s="72"/>
      <c r="O914" s="72"/>
      <c r="P914" s="72"/>
      <c r="Q914" s="72"/>
      <c r="R914" s="72"/>
      <c r="S914" s="72"/>
      <c r="T914" s="72"/>
      <c r="U914" s="72"/>
      <c r="V914" s="72"/>
      <c r="W914" s="72"/>
      <c r="X914" s="72"/>
      <c r="Y914" s="72"/>
      <c r="Z914" s="72"/>
      <c r="AA914" s="72"/>
      <c r="AB914" s="72"/>
      <c r="AC914" s="72"/>
      <c r="AD914" s="72"/>
      <c r="AE914" s="72"/>
      <c r="AF914" s="72"/>
      <c r="AG914" s="72"/>
      <c r="AH914" s="72"/>
      <c r="AI914" s="72"/>
      <c r="AJ914" s="72"/>
      <c r="AK914" s="72"/>
      <c r="AL914" s="72"/>
      <c r="AM914" s="72"/>
      <c r="AN914" s="72"/>
      <c r="AO914" s="72"/>
      <c r="AP914" s="72"/>
      <c r="AQ914" s="72"/>
      <c r="AR914" s="72"/>
      <c r="AS914" s="72"/>
      <c r="AT914" s="72"/>
      <c r="AU914" s="72"/>
      <c r="AV914" s="72"/>
      <c r="AW914" s="72"/>
      <c r="AX914" s="72"/>
      <c r="AY914" s="72"/>
      <c r="AZ914" s="72"/>
      <c r="BA914" s="72"/>
      <c r="BB914" s="72"/>
      <c r="BC914" s="72"/>
      <c r="BD914" s="72"/>
      <c r="BE914" s="72"/>
    </row>
    <row r="915" spans="1:57" ht="20">
      <c r="A915" s="72"/>
      <c r="B915" s="72"/>
      <c r="C915" s="72"/>
      <c r="D915" s="72"/>
      <c r="E915" s="71"/>
      <c r="F915" s="72"/>
      <c r="G915" s="72"/>
      <c r="H915" s="72"/>
      <c r="I915" s="72"/>
      <c r="J915" s="72"/>
      <c r="K915" s="72"/>
      <c r="L915" s="72"/>
      <c r="M915" s="72"/>
      <c r="N915" s="72"/>
      <c r="O915" s="72"/>
      <c r="P915" s="72"/>
      <c r="Q915" s="72"/>
      <c r="R915" s="72"/>
      <c r="S915" s="72"/>
      <c r="T915" s="72"/>
      <c r="U915" s="72"/>
      <c r="V915" s="72"/>
      <c r="W915" s="72"/>
      <c r="X915" s="72"/>
      <c r="Y915" s="72"/>
      <c r="Z915" s="72"/>
      <c r="AA915" s="72"/>
      <c r="AB915" s="72"/>
      <c r="AC915" s="72"/>
      <c r="AD915" s="72"/>
      <c r="AE915" s="72"/>
      <c r="AF915" s="72"/>
      <c r="AG915" s="72"/>
      <c r="AH915" s="72"/>
      <c r="AI915" s="72"/>
      <c r="AJ915" s="72"/>
      <c r="AK915" s="72"/>
      <c r="AL915" s="72"/>
      <c r="AM915" s="72"/>
      <c r="AN915" s="72"/>
      <c r="AO915" s="72"/>
      <c r="AP915" s="72"/>
      <c r="AQ915" s="72"/>
      <c r="AR915" s="72"/>
      <c r="AS915" s="72"/>
      <c r="AT915" s="72"/>
      <c r="AU915" s="72"/>
      <c r="AV915" s="72"/>
      <c r="AW915" s="72"/>
      <c r="AX915" s="72"/>
      <c r="AY915" s="72"/>
      <c r="AZ915" s="72"/>
      <c r="BA915" s="72"/>
      <c r="BB915" s="72"/>
      <c r="BC915" s="72"/>
      <c r="BD915" s="72"/>
      <c r="BE915" s="72"/>
    </row>
    <row r="916" spans="1:57" ht="20">
      <c r="A916" s="72"/>
      <c r="B916" s="72"/>
      <c r="C916" s="72"/>
      <c r="D916" s="72"/>
      <c r="E916" s="71"/>
      <c r="F916" s="72"/>
      <c r="G916" s="72"/>
      <c r="H916" s="72"/>
      <c r="I916" s="72"/>
      <c r="J916" s="72"/>
      <c r="K916" s="72"/>
      <c r="L916" s="72"/>
      <c r="M916" s="72"/>
      <c r="N916" s="72"/>
      <c r="O916" s="72"/>
      <c r="P916" s="72"/>
      <c r="Q916" s="72"/>
      <c r="R916" s="72"/>
      <c r="S916" s="72"/>
      <c r="T916" s="72"/>
      <c r="U916" s="72"/>
      <c r="V916" s="72"/>
      <c r="W916" s="72"/>
      <c r="X916" s="72"/>
      <c r="Y916" s="72"/>
      <c r="Z916" s="72"/>
      <c r="AA916" s="72"/>
      <c r="AB916" s="72"/>
      <c r="AC916" s="72"/>
      <c r="AD916" s="72"/>
      <c r="AE916" s="72"/>
      <c r="AF916" s="72"/>
      <c r="AG916" s="72"/>
      <c r="AH916" s="72"/>
      <c r="AI916" s="72"/>
      <c r="AJ916" s="72"/>
      <c r="AK916" s="72"/>
      <c r="AL916" s="72"/>
      <c r="AM916" s="72"/>
      <c r="AN916" s="72"/>
      <c r="AO916" s="72"/>
      <c r="AP916" s="72"/>
      <c r="AQ916" s="72"/>
      <c r="AR916" s="72"/>
      <c r="AS916" s="72"/>
      <c r="AT916" s="72"/>
      <c r="AU916" s="72"/>
      <c r="AV916" s="72"/>
      <c r="AW916" s="72"/>
      <c r="AX916" s="72"/>
      <c r="AY916" s="72"/>
      <c r="AZ916" s="72"/>
      <c r="BA916" s="72"/>
      <c r="BB916" s="72"/>
      <c r="BC916" s="72"/>
      <c r="BD916" s="72"/>
      <c r="BE916" s="72"/>
    </row>
    <row r="917" spans="1:57" ht="20">
      <c r="A917" s="72"/>
      <c r="B917" s="72"/>
      <c r="C917" s="72"/>
      <c r="D917" s="72"/>
      <c r="E917" s="71"/>
      <c r="F917" s="72"/>
      <c r="G917" s="72"/>
      <c r="H917" s="72"/>
      <c r="I917" s="72"/>
      <c r="J917" s="72"/>
      <c r="K917" s="72"/>
      <c r="L917" s="72"/>
      <c r="M917" s="72"/>
      <c r="N917" s="72"/>
      <c r="O917" s="72"/>
      <c r="P917" s="72"/>
      <c r="Q917" s="72"/>
      <c r="R917" s="72"/>
      <c r="S917" s="72"/>
      <c r="T917" s="72"/>
      <c r="U917" s="72"/>
      <c r="V917" s="72"/>
      <c r="W917" s="72"/>
      <c r="X917" s="72"/>
      <c r="Y917" s="72"/>
      <c r="Z917" s="72"/>
      <c r="AA917" s="72"/>
      <c r="AB917" s="72"/>
      <c r="AC917" s="72"/>
      <c r="AD917" s="72"/>
      <c r="AE917" s="72"/>
      <c r="AF917" s="72"/>
      <c r="AG917" s="72"/>
      <c r="AH917" s="72"/>
      <c r="AI917" s="72"/>
      <c r="AJ917" s="72"/>
      <c r="AK917" s="72"/>
      <c r="AL917" s="72"/>
      <c r="AM917" s="72"/>
      <c r="AN917" s="72"/>
      <c r="AO917" s="72"/>
      <c r="AP917" s="72"/>
      <c r="AQ917" s="72"/>
      <c r="AR917" s="72"/>
      <c r="AS917" s="72"/>
      <c r="AT917" s="72"/>
      <c r="AU917" s="72"/>
      <c r="AV917" s="72"/>
      <c r="AW917" s="72"/>
      <c r="AX917" s="72"/>
      <c r="AY917" s="72"/>
      <c r="AZ917" s="72"/>
      <c r="BA917" s="72"/>
      <c r="BB917" s="72"/>
      <c r="BC917" s="72"/>
      <c r="BD917" s="72"/>
      <c r="BE917" s="72"/>
    </row>
    <row r="918" spans="1:57" ht="20">
      <c r="A918" s="72"/>
      <c r="B918" s="72"/>
      <c r="C918" s="72"/>
      <c r="D918" s="72"/>
      <c r="E918" s="71"/>
      <c r="F918" s="72"/>
      <c r="G918" s="72"/>
      <c r="H918" s="72"/>
      <c r="I918" s="72"/>
      <c r="J918" s="72"/>
      <c r="K918" s="72"/>
      <c r="L918" s="72"/>
      <c r="M918" s="72"/>
      <c r="N918" s="72"/>
      <c r="O918" s="72"/>
      <c r="P918" s="72"/>
      <c r="Q918" s="72"/>
      <c r="R918" s="72"/>
      <c r="S918" s="72"/>
      <c r="T918" s="72"/>
      <c r="U918" s="72"/>
      <c r="V918" s="72"/>
      <c r="W918" s="72"/>
      <c r="X918" s="72"/>
      <c r="Y918" s="72"/>
      <c r="Z918" s="72"/>
      <c r="AA918" s="72"/>
      <c r="AB918" s="72"/>
      <c r="AC918" s="72"/>
      <c r="AD918" s="72"/>
      <c r="AE918" s="72"/>
      <c r="AF918" s="72"/>
      <c r="AG918" s="72"/>
      <c r="AH918" s="72"/>
      <c r="AI918" s="72"/>
      <c r="AJ918" s="72"/>
      <c r="AK918" s="72"/>
      <c r="AL918" s="72"/>
      <c r="AM918" s="72"/>
      <c r="AN918" s="72"/>
      <c r="AO918" s="72"/>
      <c r="AP918" s="72"/>
      <c r="AQ918" s="72"/>
      <c r="AR918" s="72"/>
      <c r="AS918" s="72"/>
      <c r="AT918" s="72"/>
      <c r="AU918" s="72"/>
      <c r="AV918" s="72"/>
      <c r="AW918" s="72"/>
      <c r="AX918" s="72"/>
      <c r="AY918" s="72"/>
      <c r="AZ918" s="72"/>
      <c r="BA918" s="72"/>
      <c r="BB918" s="72"/>
      <c r="BC918" s="72"/>
      <c r="BD918" s="72"/>
      <c r="BE918" s="72"/>
    </row>
    <row r="919" spans="1:57" ht="20">
      <c r="A919" s="72"/>
      <c r="B919" s="72"/>
      <c r="C919" s="72"/>
      <c r="D919" s="72"/>
      <c r="E919" s="71"/>
      <c r="F919" s="72"/>
      <c r="G919" s="72"/>
      <c r="H919" s="72"/>
      <c r="I919" s="72"/>
      <c r="J919" s="72"/>
      <c r="K919" s="72"/>
      <c r="L919" s="72"/>
      <c r="M919" s="72"/>
      <c r="N919" s="72"/>
      <c r="O919" s="72"/>
      <c r="P919" s="72"/>
      <c r="Q919" s="72"/>
      <c r="R919" s="72"/>
      <c r="S919" s="72"/>
      <c r="T919" s="72"/>
      <c r="U919" s="72"/>
      <c r="V919" s="72"/>
      <c r="W919" s="72"/>
      <c r="X919" s="72"/>
      <c r="Y919" s="72"/>
      <c r="Z919" s="72"/>
      <c r="AA919" s="72"/>
      <c r="AB919" s="72"/>
      <c r="AC919" s="72"/>
      <c r="AD919" s="72"/>
      <c r="AE919" s="72"/>
      <c r="AF919" s="72"/>
      <c r="AG919" s="72"/>
      <c r="AH919" s="72"/>
      <c r="AI919" s="72"/>
      <c r="AJ919" s="72"/>
      <c r="AK919" s="72"/>
      <c r="AL919" s="72"/>
      <c r="AM919" s="72"/>
      <c r="AN919" s="72"/>
      <c r="AO919" s="72"/>
      <c r="AP919" s="72"/>
      <c r="AQ919" s="72"/>
      <c r="AR919" s="72"/>
      <c r="AS919" s="72"/>
      <c r="AT919" s="72"/>
      <c r="AU919" s="72"/>
      <c r="AV919" s="72"/>
      <c r="AW919" s="72"/>
      <c r="AX919" s="72"/>
      <c r="AY919" s="72"/>
      <c r="AZ919" s="72"/>
      <c r="BA919" s="72"/>
      <c r="BB919" s="72"/>
      <c r="BC919" s="72"/>
      <c r="BD919" s="72"/>
      <c r="BE919" s="72"/>
    </row>
    <row r="920" spans="1:57" ht="20">
      <c r="A920" s="72"/>
      <c r="B920" s="72"/>
      <c r="C920" s="72"/>
      <c r="D920" s="72"/>
      <c r="E920" s="71"/>
      <c r="F920" s="72"/>
      <c r="G920" s="72"/>
      <c r="H920" s="72"/>
      <c r="I920" s="72"/>
      <c r="J920" s="72"/>
      <c r="K920" s="72"/>
      <c r="L920" s="72"/>
      <c r="M920" s="72"/>
      <c r="N920" s="72"/>
      <c r="O920" s="72"/>
      <c r="P920" s="72"/>
      <c r="Q920" s="72"/>
      <c r="R920" s="72"/>
      <c r="S920" s="72"/>
      <c r="T920" s="72"/>
      <c r="U920" s="72"/>
      <c r="V920" s="72"/>
      <c r="W920" s="72"/>
      <c r="X920" s="72"/>
      <c r="Y920" s="72"/>
      <c r="Z920" s="72"/>
      <c r="AA920" s="72"/>
      <c r="AB920" s="72"/>
      <c r="AC920" s="72"/>
      <c r="AD920" s="72"/>
      <c r="AE920" s="72"/>
      <c r="AF920" s="72"/>
      <c r="AG920" s="72"/>
      <c r="AH920" s="72"/>
      <c r="AI920" s="72"/>
      <c r="AJ920" s="72"/>
      <c r="AK920" s="72"/>
      <c r="AL920" s="72"/>
      <c r="AM920" s="72"/>
      <c r="AN920" s="72"/>
      <c r="AO920" s="72"/>
      <c r="AP920" s="72"/>
      <c r="AQ920" s="72"/>
      <c r="AR920" s="72"/>
      <c r="AS920" s="72"/>
      <c r="AT920" s="72"/>
      <c r="AU920" s="72"/>
      <c r="AV920" s="72"/>
      <c r="AW920" s="72"/>
      <c r="AX920" s="72"/>
      <c r="AY920" s="72"/>
      <c r="AZ920" s="72"/>
      <c r="BA920" s="72"/>
      <c r="BB920" s="72"/>
      <c r="BC920" s="72"/>
      <c r="BD920" s="72"/>
      <c r="BE920" s="72"/>
    </row>
    <row r="921" spans="1:57" ht="20">
      <c r="A921" s="72"/>
      <c r="B921" s="72"/>
      <c r="C921" s="72"/>
      <c r="D921" s="72"/>
      <c r="E921" s="71"/>
      <c r="F921" s="72"/>
      <c r="G921" s="72"/>
      <c r="H921" s="72"/>
      <c r="I921" s="72"/>
      <c r="J921" s="72"/>
      <c r="K921" s="72"/>
      <c r="L921" s="72"/>
      <c r="M921" s="72"/>
      <c r="N921" s="72"/>
      <c r="O921" s="72"/>
      <c r="P921" s="72"/>
      <c r="Q921" s="72"/>
      <c r="R921" s="72"/>
      <c r="S921" s="72"/>
      <c r="T921" s="72"/>
      <c r="U921" s="72"/>
      <c r="V921" s="72"/>
      <c r="W921" s="72"/>
      <c r="X921" s="72"/>
      <c r="Y921" s="72"/>
      <c r="Z921" s="72"/>
      <c r="AA921" s="72"/>
      <c r="AB921" s="72"/>
      <c r="AC921" s="72"/>
      <c r="AD921" s="72"/>
      <c r="AE921" s="72"/>
      <c r="AF921" s="72"/>
      <c r="AG921" s="72"/>
      <c r="AH921" s="72"/>
      <c r="AI921" s="72"/>
      <c r="AJ921" s="72"/>
      <c r="AK921" s="72"/>
      <c r="AL921" s="72"/>
      <c r="AM921" s="72"/>
      <c r="AN921" s="72"/>
      <c r="AO921" s="72"/>
      <c r="AP921" s="72"/>
      <c r="AQ921" s="72"/>
      <c r="AR921" s="72"/>
      <c r="AS921" s="72"/>
      <c r="AT921" s="72"/>
      <c r="AU921" s="72"/>
      <c r="AV921" s="72"/>
      <c r="AW921" s="72"/>
      <c r="AX921" s="72"/>
      <c r="AY921" s="72"/>
      <c r="AZ921" s="72"/>
      <c r="BA921" s="72"/>
      <c r="BB921" s="72"/>
      <c r="BC921" s="72"/>
      <c r="BD921" s="72"/>
      <c r="BE921" s="72"/>
    </row>
    <row r="922" spans="1:57" ht="20">
      <c r="A922" s="72"/>
      <c r="B922" s="72"/>
      <c r="C922" s="72"/>
      <c r="D922" s="72"/>
      <c r="E922" s="71"/>
      <c r="F922" s="72"/>
      <c r="G922" s="72"/>
      <c r="H922" s="72"/>
      <c r="I922" s="72"/>
      <c r="J922" s="72"/>
      <c r="K922" s="72"/>
      <c r="L922" s="72"/>
      <c r="M922" s="72"/>
      <c r="N922" s="72"/>
      <c r="O922" s="72"/>
      <c r="P922" s="72"/>
      <c r="Q922" s="72"/>
      <c r="R922" s="72"/>
      <c r="S922" s="72"/>
      <c r="T922" s="72"/>
      <c r="U922" s="72"/>
      <c r="V922" s="72"/>
      <c r="W922" s="72"/>
      <c r="X922" s="72"/>
      <c r="Y922" s="72"/>
      <c r="Z922" s="72"/>
      <c r="AA922" s="72"/>
      <c r="AB922" s="72"/>
      <c r="AC922" s="72"/>
      <c r="AD922" s="72"/>
      <c r="AE922" s="72"/>
      <c r="AF922" s="72"/>
      <c r="AG922" s="72"/>
      <c r="AH922" s="72"/>
      <c r="AI922" s="72"/>
      <c r="AJ922" s="72"/>
      <c r="AK922" s="72"/>
      <c r="AL922" s="72"/>
      <c r="AM922" s="72"/>
      <c r="AN922" s="72"/>
      <c r="AO922" s="72"/>
      <c r="AP922" s="72"/>
      <c r="AQ922" s="72"/>
      <c r="AR922" s="72"/>
      <c r="AS922" s="72"/>
      <c r="AT922" s="72"/>
      <c r="AU922" s="72"/>
      <c r="AV922" s="72"/>
      <c r="AW922" s="72"/>
      <c r="AX922" s="72"/>
      <c r="AY922" s="72"/>
      <c r="AZ922" s="72"/>
      <c r="BA922" s="72"/>
      <c r="BB922" s="72"/>
      <c r="BC922" s="72"/>
      <c r="BD922" s="72"/>
      <c r="BE922" s="72"/>
    </row>
    <row r="923" spans="1:57" ht="20">
      <c r="A923" s="72"/>
      <c r="B923" s="72"/>
      <c r="C923" s="72"/>
      <c r="D923" s="72"/>
      <c r="E923" s="71"/>
      <c r="F923" s="72"/>
      <c r="G923" s="72"/>
      <c r="H923" s="72"/>
      <c r="I923" s="72"/>
      <c r="J923" s="72"/>
      <c r="K923" s="72"/>
      <c r="L923" s="72"/>
      <c r="M923" s="72"/>
      <c r="N923" s="72"/>
      <c r="O923" s="72"/>
      <c r="P923" s="72"/>
      <c r="Q923" s="72"/>
      <c r="R923" s="72"/>
      <c r="S923" s="72"/>
      <c r="T923" s="72"/>
      <c r="U923" s="72"/>
      <c r="V923" s="72"/>
      <c r="W923" s="72"/>
      <c r="X923" s="72"/>
      <c r="Y923" s="72"/>
      <c r="Z923" s="72"/>
      <c r="AA923" s="72"/>
      <c r="AB923" s="72"/>
      <c r="AC923" s="72"/>
      <c r="AD923" s="72"/>
      <c r="AE923" s="72"/>
      <c r="AF923" s="72"/>
      <c r="AG923" s="72"/>
      <c r="AH923" s="72"/>
      <c r="AI923" s="72"/>
      <c r="AJ923" s="72"/>
      <c r="AK923" s="72"/>
      <c r="AL923" s="72"/>
      <c r="AM923" s="72"/>
      <c r="AN923" s="72"/>
      <c r="AO923" s="72"/>
      <c r="AP923" s="72"/>
      <c r="AQ923" s="72"/>
      <c r="AR923" s="72"/>
      <c r="AS923" s="72"/>
      <c r="AT923" s="72"/>
      <c r="AU923" s="72"/>
      <c r="AV923" s="72"/>
      <c r="AW923" s="72"/>
      <c r="AX923" s="72"/>
      <c r="AY923" s="72"/>
      <c r="AZ923" s="72"/>
      <c r="BA923" s="72"/>
      <c r="BB923" s="72"/>
      <c r="BC923" s="72"/>
      <c r="BD923" s="72"/>
      <c r="BE923" s="72"/>
    </row>
    <row r="924" spans="1:57" ht="20">
      <c r="A924" s="72"/>
      <c r="B924" s="72"/>
      <c r="C924" s="72"/>
      <c r="D924" s="72"/>
      <c r="E924" s="71"/>
      <c r="F924" s="72"/>
      <c r="G924" s="72"/>
      <c r="H924" s="72"/>
      <c r="I924" s="72"/>
      <c r="J924" s="72"/>
      <c r="K924" s="72"/>
      <c r="L924" s="72"/>
      <c r="M924" s="72"/>
      <c r="N924" s="72"/>
      <c r="O924" s="72"/>
      <c r="P924" s="72"/>
      <c r="Q924" s="72"/>
      <c r="R924" s="72"/>
      <c r="S924" s="72"/>
      <c r="T924" s="72"/>
      <c r="U924" s="72"/>
      <c r="V924" s="72"/>
      <c r="W924" s="72"/>
      <c r="X924" s="72"/>
      <c r="Y924" s="72"/>
      <c r="Z924" s="72"/>
      <c r="AA924" s="72"/>
      <c r="AB924" s="72"/>
      <c r="AC924" s="72"/>
      <c r="AD924" s="72"/>
      <c r="AE924" s="72"/>
      <c r="AF924" s="72"/>
      <c r="AG924" s="72"/>
      <c r="AH924" s="72"/>
      <c r="AI924" s="72"/>
      <c r="AJ924" s="72"/>
      <c r="AK924" s="72"/>
      <c r="AL924" s="72"/>
      <c r="AM924" s="72"/>
      <c r="AN924" s="72"/>
      <c r="AO924" s="72"/>
      <c r="AP924" s="72"/>
      <c r="AQ924" s="72"/>
      <c r="AR924" s="72"/>
      <c r="AS924" s="72"/>
      <c r="AT924" s="72"/>
      <c r="AU924" s="72"/>
      <c r="AV924" s="72"/>
      <c r="AW924" s="72"/>
      <c r="AX924" s="72"/>
      <c r="AY924" s="72"/>
      <c r="AZ924" s="72"/>
      <c r="BA924" s="72"/>
      <c r="BB924" s="72"/>
      <c r="BC924" s="72"/>
      <c r="BD924" s="72"/>
      <c r="BE924" s="72"/>
    </row>
    <row r="925" spans="1:57" ht="20">
      <c r="A925" s="72"/>
      <c r="B925" s="72"/>
      <c r="C925" s="72"/>
      <c r="D925" s="72"/>
      <c r="E925" s="71"/>
      <c r="F925" s="72"/>
      <c r="G925" s="72"/>
      <c r="H925" s="72"/>
      <c r="I925" s="72"/>
      <c r="J925" s="72"/>
      <c r="K925" s="72"/>
      <c r="L925" s="72"/>
      <c r="M925" s="72"/>
      <c r="N925" s="72"/>
      <c r="O925" s="72"/>
      <c r="P925" s="72"/>
      <c r="Q925" s="72"/>
      <c r="R925" s="72"/>
      <c r="S925" s="72"/>
      <c r="T925" s="72"/>
      <c r="U925" s="72"/>
      <c r="V925" s="72"/>
      <c r="W925" s="72"/>
      <c r="X925" s="72"/>
      <c r="Y925" s="72"/>
      <c r="Z925" s="72"/>
      <c r="AA925" s="72"/>
      <c r="AB925" s="72"/>
      <c r="AC925" s="72"/>
      <c r="AD925" s="72"/>
      <c r="AE925" s="72"/>
      <c r="AF925" s="72"/>
      <c r="AG925" s="72"/>
      <c r="AH925" s="72"/>
      <c r="AI925" s="72"/>
      <c r="AJ925" s="72"/>
      <c r="AK925" s="72"/>
      <c r="AL925" s="72"/>
      <c r="AM925" s="72"/>
      <c r="AN925" s="72"/>
      <c r="AO925" s="72"/>
      <c r="AP925" s="72"/>
      <c r="AQ925" s="72"/>
      <c r="AR925" s="72"/>
      <c r="AS925" s="72"/>
      <c r="AT925" s="72"/>
      <c r="AU925" s="72"/>
      <c r="AV925" s="72"/>
      <c r="AW925" s="72"/>
      <c r="AX925" s="72"/>
      <c r="AY925" s="72"/>
      <c r="AZ925" s="72"/>
      <c r="BA925" s="72"/>
      <c r="BB925" s="72"/>
      <c r="BC925" s="72"/>
      <c r="BD925" s="72"/>
      <c r="BE925" s="72"/>
    </row>
    <row r="926" spans="1:57" ht="20">
      <c r="A926" s="72"/>
      <c r="B926" s="72"/>
      <c r="C926" s="72"/>
      <c r="D926" s="72"/>
      <c r="E926" s="71"/>
      <c r="F926" s="72"/>
      <c r="G926" s="72"/>
      <c r="H926" s="72"/>
      <c r="I926" s="72"/>
      <c r="J926" s="72"/>
      <c r="K926" s="72"/>
      <c r="L926" s="72"/>
      <c r="M926" s="72"/>
      <c r="N926" s="72"/>
      <c r="O926" s="72"/>
      <c r="P926" s="72"/>
      <c r="Q926" s="72"/>
      <c r="R926" s="72"/>
      <c r="S926" s="72"/>
      <c r="T926" s="72"/>
      <c r="U926" s="72"/>
      <c r="V926" s="72"/>
      <c r="W926" s="72"/>
      <c r="X926" s="72"/>
      <c r="Y926" s="72"/>
      <c r="Z926" s="72"/>
      <c r="AA926" s="72"/>
      <c r="AB926" s="72"/>
      <c r="AC926" s="72"/>
      <c r="AD926" s="72"/>
      <c r="AE926" s="72"/>
      <c r="AF926" s="72"/>
      <c r="AG926" s="72"/>
      <c r="AH926" s="72"/>
      <c r="AI926" s="72"/>
      <c r="AJ926" s="72"/>
      <c r="AK926" s="72"/>
      <c r="AL926" s="72"/>
      <c r="AM926" s="72"/>
      <c r="AN926" s="72"/>
      <c r="AO926" s="72"/>
      <c r="AP926" s="72"/>
      <c r="AQ926" s="72"/>
      <c r="AR926" s="72"/>
      <c r="AS926" s="72"/>
      <c r="AT926" s="72"/>
      <c r="AU926" s="72"/>
      <c r="AV926" s="72"/>
      <c r="AW926" s="72"/>
      <c r="AX926" s="72"/>
      <c r="AY926" s="72"/>
      <c r="AZ926" s="72"/>
      <c r="BA926" s="72"/>
      <c r="BB926" s="72"/>
      <c r="BC926" s="72"/>
      <c r="BD926" s="72"/>
      <c r="BE926" s="72"/>
    </row>
  </sheetData>
  <mergeCells count="7">
    <mergeCell ref="B18:B21"/>
    <mergeCell ref="B22:B25"/>
    <mergeCell ref="A1:N1"/>
    <mergeCell ref="A5:B5"/>
    <mergeCell ref="A6:B6"/>
    <mergeCell ref="B9:B12"/>
    <mergeCell ref="B13:B1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BF29"/>
  <sheetViews>
    <sheetView workbookViewId="0">
      <pane ySplit="1" topLeftCell="A2" activePane="bottomLeft" state="frozen"/>
      <selection pane="bottomLeft" activeCell="B3" sqref="B3"/>
    </sheetView>
  </sheetViews>
  <sheetFormatPr defaultColWidth="12.6328125" defaultRowHeight="15.75" customHeight="1" outlineLevelCol="1"/>
  <cols>
    <col min="1" max="1" width="12.6328125" outlineLevel="1"/>
    <col min="2" max="2" width="15.08984375" customWidth="1" outlineLevel="1"/>
    <col min="3" max="3" width="18.453125" customWidth="1" outlineLevel="1"/>
    <col min="4" max="4" width="17" customWidth="1" outlineLevel="1"/>
    <col min="5" max="5" width="9.453125" customWidth="1" outlineLevel="1"/>
    <col min="6" max="6" width="4" customWidth="1"/>
    <col min="7" max="7" width="12.6328125" outlineLevel="1"/>
    <col min="8" max="8" width="23.08984375" customWidth="1" outlineLevel="1"/>
    <col min="9" max="9" width="36.6328125" customWidth="1" outlineLevel="1"/>
    <col min="10" max="10" width="12.6328125" outlineLevel="1"/>
    <col min="11" max="11" width="14.26953125" customWidth="1" outlineLevel="1"/>
    <col min="12" max="12" width="10.453125" customWidth="1"/>
    <col min="13" max="13" width="3.453125" customWidth="1"/>
    <col min="14" max="14" width="40.26953125" customWidth="1" outlineLevel="1"/>
    <col min="15" max="15" width="18.26953125" customWidth="1" outlineLevel="1"/>
    <col min="16" max="16" width="3.6328125" customWidth="1"/>
    <col min="17" max="17" width="3.7265625" customWidth="1" outlineLevel="1"/>
    <col min="18" max="18" width="20.26953125" customWidth="1" outlineLevel="1"/>
    <col min="19" max="19" width="18" customWidth="1" outlineLevel="1"/>
    <col min="20" max="21" width="12.6328125" outlineLevel="1"/>
    <col min="22" max="22" width="4.08984375" customWidth="1"/>
    <col min="23" max="23" width="3.7265625" customWidth="1"/>
    <col min="24" max="24" width="44.90625" hidden="1" customWidth="1" outlineLevel="1"/>
    <col min="25" max="28" width="12.6328125" hidden="1" outlineLevel="1"/>
    <col min="29" max="29" width="4" customWidth="1" collapsed="1"/>
    <col min="30" max="30" width="3.26953125" customWidth="1"/>
    <col min="31" max="31" width="40.36328125" customWidth="1" outlineLevel="1"/>
    <col min="32" max="35" width="21.7265625" customWidth="1" outlineLevel="1"/>
    <col min="36" max="36" width="3.90625" customWidth="1"/>
    <col min="37" max="40" width="27.7265625" hidden="1" customWidth="1" outlineLevel="1"/>
    <col min="41" max="41" width="3.90625" customWidth="1" collapsed="1"/>
    <col min="42" max="42" width="14.453125" customWidth="1"/>
    <col min="43" max="43" width="37" customWidth="1"/>
    <col min="44" max="49" width="14.453125" customWidth="1"/>
    <col min="50" max="50" width="14.26953125" hidden="1" customWidth="1" outlineLevel="1"/>
    <col min="51" max="51" width="32.6328125" hidden="1" customWidth="1" outlineLevel="1"/>
    <col min="52" max="55" width="14.26953125" hidden="1" customWidth="1" outlineLevel="1"/>
    <col min="56" max="56" width="24.6328125" hidden="1" customWidth="1" collapsed="1"/>
    <col min="57" max="58" width="12.6328125" hidden="1"/>
  </cols>
  <sheetData>
    <row r="1" spans="2:58" ht="22.5" customHeight="1">
      <c r="B1" s="321" t="s">
        <v>70</v>
      </c>
      <c r="C1" s="321" t="s">
        <v>923</v>
      </c>
      <c r="D1" s="321" t="s">
        <v>924</v>
      </c>
      <c r="E1" s="322" t="s">
        <v>94</v>
      </c>
      <c r="F1" s="322" t="s">
        <v>925</v>
      </c>
      <c r="G1" s="38" t="s">
        <v>70</v>
      </c>
      <c r="H1" s="38" t="s">
        <v>696</v>
      </c>
      <c r="I1" s="38" t="s">
        <v>926</v>
      </c>
      <c r="J1" s="38" t="s">
        <v>895</v>
      </c>
      <c r="K1" s="38" t="s">
        <v>927</v>
      </c>
      <c r="L1" s="38" t="s">
        <v>925</v>
      </c>
      <c r="X1" s="38" t="s">
        <v>33</v>
      </c>
      <c r="AQ1" s="38"/>
    </row>
    <row r="2" spans="2:58" ht="22.5" customHeight="1">
      <c r="B2" s="323" t="s">
        <v>928</v>
      </c>
      <c r="C2" s="323" t="s">
        <v>929</v>
      </c>
      <c r="D2" s="323">
        <v>100</v>
      </c>
      <c r="E2" s="323">
        <v>2196</v>
      </c>
      <c r="F2" s="323"/>
      <c r="G2" s="38" t="s">
        <v>704</v>
      </c>
      <c r="H2" s="38" t="s">
        <v>705</v>
      </c>
      <c r="I2" s="38" t="s">
        <v>930</v>
      </c>
      <c r="J2" s="38">
        <v>710</v>
      </c>
      <c r="K2" s="324">
        <f>K3</f>
        <v>208000</v>
      </c>
      <c r="L2" s="325">
        <v>6.0569999999999999E-2</v>
      </c>
      <c r="N2" s="326" t="s">
        <v>931</v>
      </c>
      <c r="R2" s="38" t="s">
        <v>932</v>
      </c>
      <c r="S2" s="38" t="s">
        <v>933</v>
      </c>
      <c r="T2" s="38" t="s">
        <v>934</v>
      </c>
      <c r="U2" s="38" t="s">
        <v>935</v>
      </c>
      <c r="Y2" s="38" t="s">
        <v>936</v>
      </c>
      <c r="Z2" s="38" t="s">
        <v>35</v>
      </c>
      <c r="AA2" s="38" t="s">
        <v>937</v>
      </c>
      <c r="AB2" s="38" t="s">
        <v>938</v>
      </c>
      <c r="AC2" s="38"/>
      <c r="AD2" s="38"/>
      <c r="AE2" s="327" t="s">
        <v>939</v>
      </c>
      <c r="AF2" s="328" t="s">
        <v>940</v>
      </c>
      <c r="AG2" s="329" t="s">
        <v>941</v>
      </c>
      <c r="AH2" s="329" t="s">
        <v>942</v>
      </c>
      <c r="AI2" s="329" t="s">
        <v>943</v>
      </c>
      <c r="AJ2" s="38"/>
      <c r="AK2" s="330" t="s">
        <v>944</v>
      </c>
      <c r="AL2" s="330" t="s">
        <v>945</v>
      </c>
      <c r="AM2" s="38"/>
      <c r="AN2" s="38"/>
      <c r="AO2" s="38"/>
      <c r="AP2" s="38"/>
      <c r="AQ2" s="38" t="s">
        <v>946</v>
      </c>
      <c r="AR2" s="38" t="s">
        <v>68</v>
      </c>
      <c r="AS2" s="38" t="s">
        <v>947</v>
      </c>
      <c r="AT2" s="38"/>
      <c r="AU2" s="38"/>
      <c r="AV2" s="38"/>
      <c r="AW2" s="38"/>
      <c r="AX2" s="38" t="s">
        <v>948</v>
      </c>
      <c r="AY2" s="331" t="s">
        <v>949</v>
      </c>
      <c r="AZ2" s="39">
        <v>104000000</v>
      </c>
      <c r="BA2" s="38"/>
      <c r="BB2" s="38"/>
      <c r="BC2" s="38"/>
      <c r="BD2" s="38" t="s">
        <v>950</v>
      </c>
      <c r="BE2" s="38" t="s">
        <v>951</v>
      </c>
      <c r="BF2" s="38" t="s">
        <v>75</v>
      </c>
    </row>
    <row r="3" spans="2:58" ht="22.5" customHeight="1">
      <c r="B3" s="323" t="s">
        <v>952</v>
      </c>
      <c r="C3" s="323" t="s">
        <v>953</v>
      </c>
      <c r="D3" s="323">
        <v>255</v>
      </c>
      <c r="E3" s="323">
        <v>2196</v>
      </c>
      <c r="F3" s="323"/>
      <c r="G3" s="38" t="s">
        <v>96</v>
      </c>
      <c r="H3" s="38" t="s">
        <v>23</v>
      </c>
      <c r="I3" s="332" t="s">
        <v>954</v>
      </c>
      <c r="J3" s="38">
        <v>408</v>
      </c>
      <c r="K3" s="324">
        <v>208000</v>
      </c>
      <c r="L3" s="325">
        <v>7.6920000000000002E-2</v>
      </c>
      <c r="R3" s="38" t="s">
        <v>955</v>
      </c>
      <c r="S3" s="38" t="s">
        <v>956</v>
      </c>
      <c r="T3" s="38" t="s">
        <v>957</v>
      </c>
      <c r="U3" s="39">
        <v>2450000</v>
      </c>
      <c r="X3" s="38" t="s">
        <v>958</v>
      </c>
      <c r="Y3" s="38">
        <v>1</v>
      </c>
      <c r="Z3" s="333">
        <v>71.430000000000007</v>
      </c>
      <c r="AA3" s="334">
        <v>1</v>
      </c>
      <c r="AB3" s="333">
        <v>71.430000000000007</v>
      </c>
      <c r="AC3" s="38"/>
      <c r="AD3" s="38"/>
      <c r="AE3" s="335" t="s">
        <v>959</v>
      </c>
      <c r="AF3" s="336">
        <v>0.12</v>
      </c>
      <c r="AG3" s="337">
        <v>0.14000000000000001</v>
      </c>
      <c r="AH3" s="337">
        <v>0.19</v>
      </c>
      <c r="AI3" s="337">
        <f>4%+39%</f>
        <v>0.43</v>
      </c>
      <c r="AJ3" s="38"/>
      <c r="AK3" s="338" t="s">
        <v>715</v>
      </c>
      <c r="AL3" s="339"/>
      <c r="AM3" s="38"/>
      <c r="AN3" s="38"/>
      <c r="AO3" s="38"/>
      <c r="AP3" s="38"/>
      <c r="AQ3" s="340" t="s">
        <v>960</v>
      </c>
      <c r="AR3" s="44">
        <v>12358</v>
      </c>
      <c r="AS3" s="38" t="s">
        <v>19</v>
      </c>
      <c r="AT3" s="38"/>
      <c r="AU3" s="38"/>
      <c r="AV3" s="38"/>
      <c r="AW3" s="38"/>
      <c r="AX3" s="38" t="s">
        <v>961</v>
      </c>
      <c r="AY3" s="38" t="s">
        <v>47</v>
      </c>
      <c r="AZ3" s="39">
        <f>2.5*AZ2</f>
        <v>260000000</v>
      </c>
      <c r="BA3" s="38"/>
      <c r="BB3" s="38"/>
      <c r="BC3" s="38"/>
      <c r="BD3" s="38" t="s">
        <v>962</v>
      </c>
      <c r="BE3" s="38" t="s">
        <v>582</v>
      </c>
      <c r="BF3" s="38">
        <v>106</v>
      </c>
    </row>
    <row r="4" spans="2:58" ht="22.5" customHeight="1">
      <c r="B4" s="323" t="s">
        <v>963</v>
      </c>
      <c r="C4" s="323" t="s">
        <v>964</v>
      </c>
      <c r="D4" s="323">
        <v>340</v>
      </c>
      <c r="E4" s="323">
        <v>2196</v>
      </c>
      <c r="F4" s="323"/>
      <c r="G4" s="38" t="s">
        <v>706</v>
      </c>
      <c r="H4" s="38" t="s">
        <v>707</v>
      </c>
      <c r="I4" s="332" t="s">
        <v>954</v>
      </c>
      <c r="J4" s="38">
        <v>324</v>
      </c>
      <c r="K4" s="324">
        <v>236500</v>
      </c>
      <c r="L4" s="325">
        <v>7.6920000000000002E-2</v>
      </c>
      <c r="N4" s="341" t="s">
        <v>965</v>
      </c>
      <c r="O4" s="341" t="s">
        <v>966</v>
      </c>
      <c r="R4" s="38" t="s">
        <v>32</v>
      </c>
      <c r="S4" s="38" t="s">
        <v>967</v>
      </c>
      <c r="T4" s="342" t="s">
        <v>165</v>
      </c>
      <c r="U4" s="44">
        <v>1425000</v>
      </c>
      <c r="X4" s="38" t="s">
        <v>968</v>
      </c>
      <c r="Y4" s="38">
        <v>1</v>
      </c>
      <c r="Z4" s="333">
        <v>164.36</v>
      </c>
      <c r="AA4" s="343">
        <v>1</v>
      </c>
      <c r="AB4" s="333">
        <v>164.36</v>
      </c>
      <c r="AC4" s="38"/>
      <c r="AD4" s="38"/>
      <c r="AE4" s="335" t="s">
        <v>969</v>
      </c>
      <c r="AF4" s="336">
        <v>0.11</v>
      </c>
      <c r="AG4" s="337">
        <v>0.13</v>
      </c>
      <c r="AH4" s="337">
        <v>0.18</v>
      </c>
      <c r="AI4" s="337">
        <f>39%+3%</f>
        <v>0.42000000000000004</v>
      </c>
      <c r="AJ4" s="38"/>
      <c r="AK4" s="338" t="s">
        <v>713</v>
      </c>
      <c r="AL4" s="339"/>
      <c r="AM4" s="38"/>
      <c r="AN4" s="38"/>
      <c r="AO4" s="38"/>
      <c r="AP4" s="38"/>
      <c r="AQ4" s="340" t="s">
        <v>970</v>
      </c>
      <c r="AR4" s="44">
        <v>16600</v>
      </c>
      <c r="AS4" s="38" t="s">
        <v>971</v>
      </c>
      <c r="AT4" s="38"/>
      <c r="AU4" s="38"/>
      <c r="AV4" s="38"/>
      <c r="AW4" s="38"/>
      <c r="AX4" s="38" t="s">
        <v>58</v>
      </c>
      <c r="AY4" s="38" t="s">
        <v>972</v>
      </c>
      <c r="AZ4" s="39">
        <f>4*AZ2</f>
        <v>416000000</v>
      </c>
      <c r="BA4" s="38"/>
      <c r="BB4" s="38"/>
      <c r="BC4" s="38"/>
      <c r="BD4" s="38" t="s">
        <v>973</v>
      </c>
      <c r="BE4" s="38" t="s">
        <v>582</v>
      </c>
      <c r="BF4" s="38">
        <v>48.5</v>
      </c>
    </row>
    <row r="5" spans="2:58" ht="22.5" customHeight="1">
      <c r="B5" s="323" t="s">
        <v>974</v>
      </c>
      <c r="C5" s="323" t="s">
        <v>975</v>
      </c>
      <c r="D5" s="323">
        <v>390</v>
      </c>
      <c r="E5" s="323">
        <v>2196</v>
      </c>
      <c r="F5" s="323"/>
      <c r="N5" s="38">
        <v>0</v>
      </c>
      <c r="O5" s="333">
        <v>509000</v>
      </c>
      <c r="R5" s="38" t="s">
        <v>976</v>
      </c>
      <c r="S5" s="38" t="s">
        <v>967</v>
      </c>
      <c r="T5" s="342" t="s">
        <v>977</v>
      </c>
      <c r="U5" s="44">
        <v>1425000</v>
      </c>
      <c r="X5" s="38" t="s">
        <v>978</v>
      </c>
      <c r="Y5" s="38">
        <v>1</v>
      </c>
      <c r="Z5" s="333">
        <v>15.71</v>
      </c>
      <c r="AA5" s="334">
        <v>1</v>
      </c>
      <c r="AB5" s="333">
        <v>15.71</v>
      </c>
      <c r="AC5" s="38"/>
      <c r="AD5" s="38"/>
      <c r="AE5" s="335" t="s">
        <v>14</v>
      </c>
      <c r="AF5" s="336">
        <v>0.1</v>
      </c>
      <c r="AG5" s="337">
        <v>0.12</v>
      </c>
      <c r="AH5" s="337">
        <v>0.17</v>
      </c>
      <c r="AI5" s="337">
        <f>39%+2%</f>
        <v>0.41000000000000003</v>
      </c>
      <c r="AJ5" s="38"/>
      <c r="AK5" s="338" t="s">
        <v>121</v>
      </c>
      <c r="AL5" s="339"/>
      <c r="AM5" s="38"/>
      <c r="AN5" s="38"/>
      <c r="AO5" s="38"/>
      <c r="AP5" s="38"/>
      <c r="AQ5" s="340" t="s">
        <v>960</v>
      </c>
      <c r="AR5" s="44">
        <v>12358</v>
      </c>
      <c r="AS5" s="38" t="s">
        <v>979</v>
      </c>
      <c r="AT5" s="38"/>
      <c r="AU5" s="38"/>
      <c r="AV5" s="38"/>
      <c r="AW5" s="38"/>
      <c r="AX5" s="38"/>
      <c r="AY5" s="38"/>
      <c r="AZ5" s="38"/>
      <c r="BA5" s="38"/>
      <c r="BB5" s="38"/>
      <c r="BC5" s="38"/>
      <c r="BD5" s="38" t="s">
        <v>980</v>
      </c>
      <c r="BE5" s="38" t="s">
        <v>582</v>
      </c>
      <c r="BF5" s="38">
        <v>165</v>
      </c>
    </row>
    <row r="6" spans="2:58" ht="22.5" customHeight="1">
      <c r="B6" s="323" t="s">
        <v>981</v>
      </c>
      <c r="C6" s="323" t="s">
        <v>982</v>
      </c>
      <c r="D6" s="323">
        <v>395</v>
      </c>
      <c r="E6" s="323">
        <v>2196</v>
      </c>
      <c r="F6" s="323"/>
      <c r="N6" s="38">
        <v>100</v>
      </c>
      <c r="O6" s="333">
        <v>420000</v>
      </c>
      <c r="R6" s="38" t="s">
        <v>983</v>
      </c>
      <c r="S6" s="38" t="s">
        <v>967</v>
      </c>
      <c r="T6" s="342" t="s">
        <v>984</v>
      </c>
      <c r="U6" s="44">
        <v>1425000</v>
      </c>
      <c r="X6" s="38" t="s">
        <v>985</v>
      </c>
      <c r="Y6" s="38">
        <v>1</v>
      </c>
      <c r="Z6" s="333">
        <v>14.29</v>
      </c>
      <c r="AA6" s="343">
        <v>1</v>
      </c>
      <c r="AB6" s="333">
        <v>14.29</v>
      </c>
      <c r="AC6" s="38"/>
      <c r="AD6" s="38"/>
      <c r="AE6" s="38"/>
      <c r="AF6" s="38"/>
      <c r="AG6" s="38"/>
      <c r="AH6" s="38"/>
      <c r="AI6" s="38"/>
      <c r="AJ6" s="38"/>
      <c r="AK6" s="338" t="s">
        <v>711</v>
      </c>
      <c r="AL6" s="338"/>
      <c r="AM6" s="38"/>
      <c r="AN6" s="38"/>
      <c r="AO6" s="38"/>
      <c r="AP6" s="38"/>
      <c r="AQ6" s="38"/>
      <c r="AR6" s="38"/>
      <c r="AS6" s="38"/>
      <c r="AT6" s="38"/>
      <c r="AU6" s="38"/>
      <c r="AV6" s="38"/>
      <c r="AW6" s="38"/>
      <c r="AX6" s="38"/>
      <c r="AY6" s="38"/>
      <c r="AZ6" s="38"/>
      <c r="BA6" s="38"/>
      <c r="BB6" s="38"/>
      <c r="BC6" s="38"/>
      <c r="BD6" s="38" t="s">
        <v>986</v>
      </c>
      <c r="BE6" s="38" t="s">
        <v>582</v>
      </c>
      <c r="BF6" s="38">
        <v>100</v>
      </c>
    </row>
    <row r="7" spans="2:58" ht="22.5" customHeight="1">
      <c r="B7" s="323" t="s">
        <v>987</v>
      </c>
      <c r="C7" s="323" t="s">
        <v>988</v>
      </c>
      <c r="D7" s="323">
        <v>425</v>
      </c>
      <c r="E7" s="323">
        <v>2196</v>
      </c>
      <c r="F7" s="323"/>
      <c r="H7" s="344"/>
      <c r="I7" s="39"/>
      <c r="J7" s="333"/>
      <c r="N7" s="38">
        <v>300</v>
      </c>
      <c r="O7" s="333">
        <v>380000</v>
      </c>
      <c r="R7" s="38" t="s">
        <v>989</v>
      </c>
      <c r="S7" s="38" t="s">
        <v>990</v>
      </c>
      <c r="T7" s="38" t="s">
        <v>991</v>
      </c>
      <c r="U7" s="38">
        <v>2900000</v>
      </c>
      <c r="X7" s="38" t="s">
        <v>992</v>
      </c>
      <c r="Y7" s="38">
        <v>1</v>
      </c>
      <c r="Z7" s="333">
        <v>49.29</v>
      </c>
      <c r="AA7" s="334">
        <v>1</v>
      </c>
      <c r="AB7" s="333">
        <v>49.29</v>
      </c>
      <c r="AC7" s="38"/>
      <c r="AD7" s="38"/>
      <c r="AE7" s="38"/>
      <c r="AF7" s="38"/>
      <c r="AG7" s="38"/>
      <c r="AH7" s="38"/>
      <c r="AI7" s="38"/>
      <c r="AJ7" s="38"/>
      <c r="AL7" s="38"/>
      <c r="AM7" s="38"/>
      <c r="AN7" s="38"/>
      <c r="AO7" s="38"/>
      <c r="AP7" s="38"/>
      <c r="AQ7" s="38"/>
      <c r="AR7" s="38"/>
      <c r="AS7" s="38"/>
      <c r="AT7" s="38"/>
      <c r="AU7" s="38"/>
      <c r="AV7" s="38"/>
      <c r="AW7" s="38"/>
      <c r="AX7" s="38"/>
      <c r="AY7" s="38"/>
      <c r="AZ7" s="38"/>
      <c r="BA7" s="38"/>
      <c r="BB7" s="38"/>
      <c r="BC7" s="38"/>
      <c r="BD7" s="38" t="s">
        <v>993</v>
      </c>
      <c r="BE7" s="38" t="s">
        <v>582</v>
      </c>
      <c r="BF7" s="38">
        <v>16.5</v>
      </c>
    </row>
    <row r="8" spans="2:58" ht="22.5" customHeight="1">
      <c r="B8" s="323" t="s">
        <v>994</v>
      </c>
      <c r="C8" s="323" t="s">
        <v>995</v>
      </c>
      <c r="D8" s="323">
        <v>490</v>
      </c>
      <c r="E8" s="323">
        <v>2196</v>
      </c>
      <c r="F8" s="323"/>
      <c r="N8" s="38">
        <v>500</v>
      </c>
      <c r="O8" s="333">
        <v>350000</v>
      </c>
      <c r="X8" s="38" t="s">
        <v>996</v>
      </c>
      <c r="Y8" s="38">
        <v>2</v>
      </c>
      <c r="Z8" s="333">
        <v>2092.86</v>
      </c>
      <c r="AA8" s="343">
        <v>2</v>
      </c>
      <c r="AB8" s="333">
        <v>594.29</v>
      </c>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c r="BC8" s="38"/>
      <c r="BD8" s="38" t="s">
        <v>997</v>
      </c>
      <c r="BE8" s="38" t="s">
        <v>582</v>
      </c>
      <c r="BF8" s="38">
        <v>55</v>
      </c>
    </row>
    <row r="9" spans="2:58" ht="22.5" customHeight="1">
      <c r="B9" s="323" t="s">
        <v>998</v>
      </c>
      <c r="C9" s="323" t="s">
        <v>999</v>
      </c>
      <c r="D9" s="323">
        <v>50</v>
      </c>
      <c r="E9" s="323">
        <v>2196</v>
      </c>
      <c r="F9" s="323"/>
      <c r="N9" s="38">
        <v>800</v>
      </c>
      <c r="O9" s="333">
        <v>312500</v>
      </c>
      <c r="X9" s="38" t="s">
        <v>1000</v>
      </c>
      <c r="Y9" s="38">
        <v>1</v>
      </c>
      <c r="Z9" s="333">
        <v>1185.3399999999999</v>
      </c>
      <c r="AA9" s="334">
        <v>1</v>
      </c>
      <c r="AB9" s="333">
        <v>1185.3399999999999</v>
      </c>
      <c r="AC9" s="38"/>
      <c r="AD9" s="38"/>
      <c r="AE9" s="38"/>
      <c r="AF9" s="38"/>
      <c r="AG9" s="38"/>
      <c r="AH9" s="38"/>
      <c r="AI9" s="38"/>
      <c r="AJ9" s="38"/>
      <c r="AK9" s="38"/>
      <c r="AL9" s="38"/>
      <c r="AM9" s="38"/>
      <c r="AN9" s="38"/>
      <c r="AO9" s="38"/>
      <c r="AP9" s="38"/>
      <c r="AQ9" s="38"/>
      <c r="AR9" s="38"/>
      <c r="AS9" s="38"/>
      <c r="AT9" s="38"/>
      <c r="AU9" s="38"/>
      <c r="AV9" s="38"/>
      <c r="AW9" s="38"/>
      <c r="AX9" s="38"/>
      <c r="AY9" s="38"/>
      <c r="AZ9" s="38"/>
      <c r="BA9" s="38"/>
      <c r="BB9" s="38"/>
      <c r="BC9" s="38"/>
      <c r="BD9" s="38"/>
      <c r="BE9" s="38"/>
      <c r="BF9" s="38"/>
    </row>
    <row r="10" spans="2:58" ht="22.5" customHeight="1">
      <c r="B10" s="323" t="s">
        <v>1001</v>
      </c>
      <c r="C10" s="323" t="s">
        <v>1002</v>
      </c>
      <c r="D10" s="323">
        <v>505</v>
      </c>
      <c r="E10" s="323">
        <v>2196</v>
      </c>
      <c r="F10" s="323"/>
      <c r="X10" s="38" t="s">
        <v>1003</v>
      </c>
      <c r="Y10" s="38">
        <v>3</v>
      </c>
      <c r="Z10" s="333">
        <v>70</v>
      </c>
      <c r="AA10" s="343">
        <v>2</v>
      </c>
      <c r="AB10" s="333">
        <v>70</v>
      </c>
      <c r="AC10" s="38"/>
      <c r="AD10" s="38"/>
      <c r="AE10" s="38"/>
      <c r="AF10" s="38"/>
      <c r="AG10" s="38"/>
      <c r="AH10" s="38"/>
      <c r="AI10" s="38"/>
      <c r="AJ10" s="38"/>
      <c r="AK10" s="38"/>
      <c r="AL10" s="38"/>
      <c r="AM10" s="38"/>
      <c r="AN10" s="38"/>
      <c r="AO10" s="38"/>
      <c r="AP10" s="38"/>
      <c r="AQ10" s="38"/>
      <c r="AR10" s="38"/>
      <c r="AS10" s="38"/>
      <c r="AT10" s="38"/>
      <c r="AU10" s="38"/>
      <c r="AV10" s="38"/>
      <c r="AW10" s="38"/>
      <c r="AX10" s="38"/>
      <c r="AY10" s="38"/>
      <c r="AZ10" s="38"/>
      <c r="BA10" s="38"/>
      <c r="BB10" s="38"/>
      <c r="BC10" s="38"/>
      <c r="BD10" s="38"/>
      <c r="BE10" s="38"/>
      <c r="BF10" s="38"/>
    </row>
    <row r="11" spans="2:58" ht="22.5" customHeight="1">
      <c r="B11" s="323" t="s">
        <v>1004</v>
      </c>
      <c r="C11" s="323" t="s">
        <v>1005</v>
      </c>
      <c r="D11" s="323">
        <v>535</v>
      </c>
      <c r="E11" s="323">
        <v>2196</v>
      </c>
      <c r="F11" s="323"/>
      <c r="X11" s="38" t="s">
        <v>1006</v>
      </c>
      <c r="Y11" s="38">
        <v>1</v>
      </c>
      <c r="Z11" s="333">
        <v>417.14</v>
      </c>
      <c r="AA11" s="334">
        <v>1</v>
      </c>
      <c r="AB11" s="333">
        <v>417.14</v>
      </c>
      <c r="AC11" s="38"/>
      <c r="AD11" s="38"/>
      <c r="AE11" s="38"/>
      <c r="AF11" s="38"/>
      <c r="AG11" s="38"/>
      <c r="AH11" s="38"/>
      <c r="AI11" s="38"/>
      <c r="AJ11" s="38"/>
      <c r="AK11" s="38"/>
      <c r="AL11" s="38"/>
      <c r="AM11" s="38"/>
      <c r="AN11" s="38"/>
      <c r="AO11" s="38"/>
      <c r="AP11" s="38"/>
      <c r="AQ11" s="38"/>
      <c r="AR11" s="38"/>
      <c r="AS11" s="38"/>
      <c r="AT11" s="38"/>
      <c r="AU11" s="38"/>
      <c r="AV11" s="38"/>
      <c r="AW11" s="38"/>
      <c r="AX11" s="38"/>
      <c r="AY11" s="38"/>
      <c r="AZ11" s="38"/>
      <c r="BA11" s="38"/>
      <c r="BB11" s="38"/>
      <c r="BC11" s="38"/>
      <c r="BD11" s="38"/>
      <c r="BE11" s="38"/>
      <c r="BF11" s="38"/>
    </row>
    <row r="12" spans="2:58" ht="22.5" customHeight="1">
      <c r="B12" s="323" t="s">
        <v>1007</v>
      </c>
      <c r="C12" s="323" t="s">
        <v>1008</v>
      </c>
      <c r="D12" s="323">
        <v>545</v>
      </c>
      <c r="E12" s="323">
        <v>2196</v>
      </c>
      <c r="F12" s="323"/>
      <c r="X12" s="38" t="s">
        <v>36</v>
      </c>
      <c r="Y12" s="38">
        <v>1</v>
      </c>
      <c r="Z12" s="333">
        <v>1928.57</v>
      </c>
      <c r="AA12" s="343">
        <v>1</v>
      </c>
      <c r="AB12" s="333">
        <v>1928.57</v>
      </c>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row>
    <row r="13" spans="2:58" ht="22.5" customHeight="1">
      <c r="B13" s="323" t="s">
        <v>1009</v>
      </c>
      <c r="C13" s="323" t="s">
        <v>1010</v>
      </c>
      <c r="D13" s="323">
        <v>560</v>
      </c>
      <c r="E13" s="323">
        <v>2196</v>
      </c>
      <c r="F13" s="323"/>
      <c r="X13" s="38" t="s">
        <v>1011</v>
      </c>
      <c r="Y13" s="334">
        <v>8</v>
      </c>
      <c r="Z13" s="333">
        <v>714.29</v>
      </c>
      <c r="AA13" s="38">
        <v>7</v>
      </c>
      <c r="AB13" s="333">
        <v>714.29</v>
      </c>
      <c r="AC13" s="38"/>
      <c r="AD13" s="38"/>
      <c r="AE13" s="38"/>
      <c r="AF13" s="38"/>
      <c r="AG13" s="38"/>
      <c r="AH13" s="38"/>
      <c r="AI13" s="38"/>
      <c r="AJ13" s="38"/>
      <c r="AK13" s="38"/>
      <c r="AL13" s="38"/>
      <c r="AM13" s="38"/>
      <c r="AN13" s="38"/>
      <c r="AO13" s="38"/>
      <c r="AP13" s="38"/>
      <c r="AQ13" s="38"/>
      <c r="AR13" s="38"/>
      <c r="AS13" s="38"/>
      <c r="AT13" s="38"/>
      <c r="AU13" s="38"/>
      <c r="AV13" s="38"/>
      <c r="AW13" s="38"/>
      <c r="AX13" s="38"/>
      <c r="AY13" s="38"/>
      <c r="AZ13" s="38"/>
      <c r="BA13" s="38"/>
      <c r="BB13" s="38"/>
      <c r="BC13" s="38"/>
      <c r="BD13" s="38"/>
      <c r="BE13" s="38"/>
      <c r="BF13" s="38"/>
    </row>
    <row r="14" spans="2:58" ht="22.5" customHeight="1">
      <c r="B14" s="323" t="s">
        <v>1012</v>
      </c>
      <c r="C14" s="323" t="s">
        <v>1013</v>
      </c>
      <c r="D14" s="323">
        <v>565</v>
      </c>
      <c r="E14" s="323">
        <v>2196</v>
      </c>
      <c r="F14" s="323"/>
    </row>
    <row r="15" spans="2:58" ht="22.5" customHeight="1">
      <c r="B15" s="323" t="s">
        <v>1014</v>
      </c>
      <c r="C15" s="323" t="s">
        <v>1015</v>
      </c>
      <c r="D15" s="323">
        <v>570</v>
      </c>
      <c r="E15" s="323">
        <v>2196</v>
      </c>
      <c r="F15" s="323"/>
    </row>
    <row r="16" spans="2:58" ht="22.5" customHeight="1">
      <c r="B16" s="323" t="s">
        <v>1016</v>
      </c>
      <c r="C16" s="323" t="s">
        <v>1017</v>
      </c>
      <c r="D16" s="323">
        <v>575</v>
      </c>
      <c r="E16" s="323">
        <v>2196</v>
      </c>
      <c r="F16" s="323"/>
    </row>
    <row r="17" spans="2:6" ht="22.5" customHeight="1">
      <c r="B17" s="323" t="s">
        <v>1018</v>
      </c>
      <c r="C17" s="323" t="s">
        <v>1019</v>
      </c>
      <c r="D17" s="323">
        <v>580</v>
      </c>
      <c r="E17" s="323">
        <v>2196</v>
      </c>
      <c r="F17" s="323"/>
    </row>
    <row r="18" spans="2:6" ht="22.5" customHeight="1">
      <c r="B18" s="323" t="s">
        <v>1020</v>
      </c>
      <c r="C18" s="323" t="s">
        <v>1021</v>
      </c>
      <c r="D18" s="323">
        <v>585</v>
      </c>
      <c r="E18" s="323">
        <v>2196</v>
      </c>
      <c r="F18" s="323"/>
    </row>
    <row r="19" spans="2:6" ht="22.5" customHeight="1">
      <c r="B19" s="323" t="s">
        <v>1022</v>
      </c>
      <c r="C19" s="323" t="s">
        <v>1023</v>
      </c>
      <c r="D19" s="323">
        <v>60</v>
      </c>
      <c r="E19" s="323">
        <v>2196</v>
      </c>
      <c r="F19" s="323"/>
    </row>
    <row r="20" spans="2:6" ht="22.5" customHeight="1">
      <c r="B20" s="323" t="s">
        <v>1024</v>
      </c>
      <c r="C20" s="323" t="s">
        <v>1025</v>
      </c>
      <c r="D20" s="323">
        <v>610</v>
      </c>
      <c r="E20" s="323">
        <v>2032</v>
      </c>
      <c r="F20" s="323"/>
    </row>
    <row r="21" spans="2:6" ht="22.5" customHeight="1">
      <c r="B21" s="323" t="s">
        <v>1026</v>
      </c>
      <c r="C21" s="323" t="s">
        <v>1027</v>
      </c>
      <c r="D21" s="323">
        <v>615</v>
      </c>
      <c r="E21" s="323">
        <v>2032</v>
      </c>
      <c r="F21" s="323">
        <v>0.125</v>
      </c>
    </row>
    <row r="22" spans="2:6" ht="22.5" customHeight="1">
      <c r="B22" s="323" t="s">
        <v>1028</v>
      </c>
      <c r="C22" s="323" t="s">
        <v>1029</v>
      </c>
      <c r="D22" s="323">
        <v>620</v>
      </c>
      <c r="E22" s="323">
        <v>2032</v>
      </c>
      <c r="F22" s="323">
        <v>0.125</v>
      </c>
    </row>
    <row r="23" spans="2:6" ht="22.5" customHeight="1">
      <c r="B23" s="323" t="s">
        <v>1030</v>
      </c>
      <c r="C23" s="323" t="s">
        <v>1031</v>
      </c>
      <c r="D23" s="323">
        <v>625</v>
      </c>
      <c r="E23" s="323">
        <v>2032</v>
      </c>
      <c r="F23" s="323">
        <v>0.125</v>
      </c>
    </row>
    <row r="24" spans="2:6" ht="22.5" customHeight="1">
      <c r="B24" s="323" t="s">
        <v>699</v>
      </c>
      <c r="C24" s="323" t="s">
        <v>1032</v>
      </c>
      <c r="D24" s="323">
        <v>650</v>
      </c>
      <c r="E24" s="323">
        <v>2016</v>
      </c>
      <c r="F24" s="323">
        <v>0.125</v>
      </c>
    </row>
    <row r="25" spans="2:6" ht="22.5" customHeight="1">
      <c r="B25" s="323" t="s">
        <v>92</v>
      </c>
      <c r="C25" s="323" t="s">
        <v>17</v>
      </c>
      <c r="D25" s="323">
        <v>655</v>
      </c>
      <c r="E25" s="323">
        <v>2016</v>
      </c>
      <c r="F25" s="323">
        <v>0.125</v>
      </c>
    </row>
    <row r="26" spans="2:6" ht="22.5" customHeight="1">
      <c r="B26" s="323" t="s">
        <v>1033</v>
      </c>
      <c r="C26" s="323" t="s">
        <v>1034</v>
      </c>
      <c r="D26" s="323">
        <v>660</v>
      </c>
      <c r="E26" s="323">
        <v>2016</v>
      </c>
      <c r="F26" s="323">
        <v>0.125</v>
      </c>
    </row>
    <row r="27" spans="2:6" ht="22.5" customHeight="1">
      <c r="B27" s="323" t="s">
        <v>1035</v>
      </c>
      <c r="C27" s="323" t="s">
        <v>1036</v>
      </c>
      <c r="D27" s="323">
        <v>705</v>
      </c>
      <c r="E27" s="323">
        <v>2032</v>
      </c>
      <c r="F27" s="323"/>
    </row>
    <row r="28" spans="2:6" ht="22.5" customHeight="1">
      <c r="B28" s="323" t="s">
        <v>701</v>
      </c>
      <c r="C28" s="323" t="s">
        <v>1037</v>
      </c>
      <c r="D28" s="323">
        <v>710</v>
      </c>
      <c r="E28" s="323">
        <v>2032</v>
      </c>
      <c r="F28" s="323"/>
    </row>
    <row r="29" spans="2:6" ht="22.5" customHeight="1">
      <c r="B29" s="323" t="s">
        <v>1038</v>
      </c>
      <c r="C29" s="323" t="s">
        <v>1039</v>
      </c>
      <c r="D29" s="323">
        <v>750</v>
      </c>
      <c r="E29" s="323">
        <v>2032</v>
      </c>
      <c r="F29" s="323"/>
    </row>
  </sheetData>
  <dataValidations count="1">
    <dataValidation type="list" allowBlank="1" showErrorMessage="1" sqref="AY2:AY4" xr:uid="{00000000-0002-0000-0500-000000000000}">
      <formula1>"No,BAJO - =&lt;50cm,MEDIO - 100cm &gt; 50cm,ALTO - &gt;100cm"</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C1981"/>
  <sheetViews>
    <sheetView workbookViewId="0"/>
  </sheetViews>
  <sheetFormatPr defaultColWidth="12.6328125" defaultRowHeight="15.75" customHeight="1"/>
  <cols>
    <col min="1" max="1" width="5.453125" customWidth="1"/>
    <col min="2" max="2" width="120" customWidth="1"/>
    <col min="3" max="3" width="16.08984375" customWidth="1"/>
    <col min="4" max="26" width="11.453125" customWidth="1"/>
  </cols>
  <sheetData>
    <row r="1" spans="1:3" ht="12.75" customHeight="1">
      <c r="A1" s="38" t="s">
        <v>1040</v>
      </c>
      <c r="B1" s="38" t="s">
        <v>1041</v>
      </c>
      <c r="C1" s="38" t="s">
        <v>1042</v>
      </c>
    </row>
    <row r="2" spans="1:3" ht="12.75" hidden="1" customHeight="1">
      <c r="A2" s="38">
        <v>3855</v>
      </c>
      <c r="B2" s="38">
        <v>36.99</v>
      </c>
      <c r="C2" s="345" t="s">
        <v>1043</v>
      </c>
    </row>
    <row r="3" spans="1:3" ht="12.75" hidden="1" customHeight="1">
      <c r="A3" s="38">
        <v>1786</v>
      </c>
      <c r="B3" s="38" t="s">
        <v>1044</v>
      </c>
      <c r="C3" s="38" t="s">
        <v>1045</v>
      </c>
    </row>
    <row r="4" spans="1:3" ht="12.75" hidden="1" customHeight="1">
      <c r="A4" s="38">
        <v>1787</v>
      </c>
      <c r="B4" s="38" t="s">
        <v>1046</v>
      </c>
      <c r="C4" s="38" t="s">
        <v>1047</v>
      </c>
    </row>
    <row r="5" spans="1:3" ht="12.75" hidden="1" customHeight="1">
      <c r="A5" s="38">
        <v>1788</v>
      </c>
      <c r="B5" s="38" t="s">
        <v>1048</v>
      </c>
      <c r="C5" s="38" t="s">
        <v>1049</v>
      </c>
    </row>
    <row r="6" spans="1:3" ht="12.75" hidden="1" customHeight="1">
      <c r="A6" s="38">
        <v>1789</v>
      </c>
      <c r="B6" s="38" t="s">
        <v>1050</v>
      </c>
      <c r="C6" s="38" t="s">
        <v>1051</v>
      </c>
    </row>
    <row r="7" spans="1:3" ht="12.75" hidden="1" customHeight="1">
      <c r="A7" s="38">
        <v>1790</v>
      </c>
      <c r="B7" s="38" t="s">
        <v>1052</v>
      </c>
      <c r="C7" s="38" t="s">
        <v>1053</v>
      </c>
    </row>
    <row r="8" spans="1:3" ht="12.75" hidden="1" customHeight="1">
      <c r="A8" s="38">
        <v>1791</v>
      </c>
      <c r="B8" s="38" t="s">
        <v>1054</v>
      </c>
      <c r="C8" s="38" t="s">
        <v>1055</v>
      </c>
    </row>
    <row r="9" spans="1:3" ht="12.75" hidden="1" customHeight="1">
      <c r="A9" s="38">
        <v>1792</v>
      </c>
      <c r="B9" s="38" t="s">
        <v>1056</v>
      </c>
      <c r="C9" s="38" t="s">
        <v>1057</v>
      </c>
    </row>
    <row r="10" spans="1:3" ht="12.75" hidden="1" customHeight="1">
      <c r="A10" s="38">
        <v>1793</v>
      </c>
      <c r="B10" s="38" t="s">
        <v>1058</v>
      </c>
      <c r="C10" s="38" t="s">
        <v>1059</v>
      </c>
    </row>
    <row r="11" spans="1:3" ht="12.75" hidden="1" customHeight="1">
      <c r="A11" s="38">
        <v>1794</v>
      </c>
      <c r="B11" s="38" t="s">
        <v>1060</v>
      </c>
      <c r="C11" s="38" t="s">
        <v>1061</v>
      </c>
    </row>
    <row r="12" spans="1:3" ht="12.75" hidden="1" customHeight="1">
      <c r="A12" s="38">
        <v>1795</v>
      </c>
      <c r="B12" s="38" t="s">
        <v>1062</v>
      </c>
      <c r="C12" s="38" t="s">
        <v>1063</v>
      </c>
    </row>
    <row r="13" spans="1:3" ht="12.75" hidden="1" customHeight="1">
      <c r="A13" s="38">
        <v>1796</v>
      </c>
      <c r="B13" s="38" t="s">
        <v>1064</v>
      </c>
      <c r="C13" s="38" t="s">
        <v>1065</v>
      </c>
    </row>
    <row r="14" spans="1:3" ht="12.75" hidden="1" customHeight="1">
      <c r="A14" s="38">
        <v>1797</v>
      </c>
      <c r="B14" s="38" t="s">
        <v>1066</v>
      </c>
      <c r="C14" s="38" t="s">
        <v>1067</v>
      </c>
    </row>
    <row r="15" spans="1:3" ht="12.75" hidden="1" customHeight="1">
      <c r="A15" s="38">
        <v>1798</v>
      </c>
      <c r="B15" s="38" t="s">
        <v>1068</v>
      </c>
      <c r="C15" s="38" t="s">
        <v>1069</v>
      </c>
    </row>
    <row r="16" spans="1:3" ht="12.75" hidden="1" customHeight="1">
      <c r="A16" s="38">
        <v>1799</v>
      </c>
      <c r="B16" s="38" t="s">
        <v>1070</v>
      </c>
      <c r="C16" s="38" t="s">
        <v>1071</v>
      </c>
    </row>
    <row r="17" spans="1:3" ht="12.75" hidden="1" customHeight="1">
      <c r="A17" s="38">
        <v>1800</v>
      </c>
      <c r="B17" s="38" t="s">
        <v>1072</v>
      </c>
      <c r="C17" s="38" t="s">
        <v>1073</v>
      </c>
    </row>
    <row r="18" spans="1:3" ht="12.75" hidden="1" customHeight="1">
      <c r="A18" s="38">
        <v>1801</v>
      </c>
      <c r="B18" s="38" t="s">
        <v>1074</v>
      </c>
      <c r="C18" s="38" t="s">
        <v>1075</v>
      </c>
    </row>
    <row r="19" spans="1:3" ht="12.75" hidden="1" customHeight="1">
      <c r="A19" s="38">
        <v>1802</v>
      </c>
      <c r="B19" s="38" t="s">
        <v>1076</v>
      </c>
      <c r="C19" s="38" t="s">
        <v>1077</v>
      </c>
    </row>
    <row r="20" spans="1:3" ht="12.75" hidden="1" customHeight="1">
      <c r="A20" s="38">
        <v>1803</v>
      </c>
      <c r="B20" s="38" t="s">
        <v>1078</v>
      </c>
      <c r="C20" s="38" t="s">
        <v>1079</v>
      </c>
    </row>
    <row r="21" spans="1:3" ht="12.75" hidden="1" customHeight="1">
      <c r="A21" s="38">
        <v>1804</v>
      </c>
      <c r="B21" s="38" t="s">
        <v>1080</v>
      </c>
      <c r="C21" s="38" t="s">
        <v>1081</v>
      </c>
    </row>
    <row r="22" spans="1:3" ht="12.75" hidden="1" customHeight="1">
      <c r="A22" s="38">
        <v>1805</v>
      </c>
      <c r="B22" s="38" t="s">
        <v>1082</v>
      </c>
      <c r="C22" s="38" t="s">
        <v>1083</v>
      </c>
    </row>
    <row r="23" spans="1:3" ht="12.75" hidden="1" customHeight="1">
      <c r="A23" s="38">
        <v>1806</v>
      </c>
      <c r="B23" s="38" t="s">
        <v>1084</v>
      </c>
      <c r="C23" s="38" t="s">
        <v>1085</v>
      </c>
    </row>
    <row r="24" spans="1:3" ht="12.75" hidden="1" customHeight="1">
      <c r="A24" s="38">
        <v>1807</v>
      </c>
      <c r="B24" s="38" t="s">
        <v>1086</v>
      </c>
      <c r="C24" s="38" t="s">
        <v>1087</v>
      </c>
    </row>
    <row r="25" spans="1:3" ht="12.75" hidden="1" customHeight="1">
      <c r="A25" s="38">
        <v>1808</v>
      </c>
      <c r="B25" s="38" t="s">
        <v>1088</v>
      </c>
      <c r="C25" s="38" t="s">
        <v>1089</v>
      </c>
    </row>
    <row r="26" spans="1:3" ht="12.75" hidden="1" customHeight="1">
      <c r="A26" s="38">
        <v>1809</v>
      </c>
      <c r="B26" s="38" t="s">
        <v>1090</v>
      </c>
      <c r="C26" s="38" t="s">
        <v>1091</v>
      </c>
    </row>
    <row r="27" spans="1:3" ht="12.75" hidden="1" customHeight="1">
      <c r="A27" s="38">
        <v>1810</v>
      </c>
      <c r="B27" s="38" t="s">
        <v>1092</v>
      </c>
      <c r="C27" s="38" t="s">
        <v>1093</v>
      </c>
    </row>
    <row r="28" spans="1:3" ht="12.75" hidden="1" customHeight="1">
      <c r="A28" s="38">
        <v>1811</v>
      </c>
      <c r="B28" s="38" t="s">
        <v>1094</v>
      </c>
      <c r="C28" s="38" t="s">
        <v>1095</v>
      </c>
    </row>
    <row r="29" spans="1:3" ht="12.75" hidden="1" customHeight="1">
      <c r="A29" s="38">
        <v>1812</v>
      </c>
      <c r="B29" s="38" t="s">
        <v>1096</v>
      </c>
      <c r="C29" s="38" t="s">
        <v>1097</v>
      </c>
    </row>
    <row r="30" spans="1:3" ht="12.75" hidden="1" customHeight="1">
      <c r="A30" s="38">
        <v>1813</v>
      </c>
      <c r="B30" s="38" t="s">
        <v>1098</v>
      </c>
      <c r="C30" s="38" t="s">
        <v>1099</v>
      </c>
    </row>
    <row r="31" spans="1:3" ht="12.75" hidden="1" customHeight="1">
      <c r="A31" s="38">
        <v>1814</v>
      </c>
      <c r="B31" s="38" t="s">
        <v>1100</v>
      </c>
      <c r="C31" s="38" t="s">
        <v>725</v>
      </c>
    </row>
    <row r="32" spans="1:3" ht="12.75" hidden="1" customHeight="1">
      <c r="A32" s="38">
        <v>1815</v>
      </c>
      <c r="B32" s="38" t="s">
        <v>1101</v>
      </c>
      <c r="C32" s="38" t="s">
        <v>1102</v>
      </c>
    </row>
    <row r="33" spans="1:3" ht="12.75" hidden="1" customHeight="1">
      <c r="A33" s="38">
        <v>2617</v>
      </c>
      <c r="B33" s="38" t="s">
        <v>1103</v>
      </c>
      <c r="C33" s="38" t="s">
        <v>1104</v>
      </c>
    </row>
    <row r="34" spans="1:3" ht="12.75" hidden="1" customHeight="1">
      <c r="A34" s="38">
        <v>1816</v>
      </c>
      <c r="B34" s="38" t="s">
        <v>1105</v>
      </c>
      <c r="C34" s="38" t="s">
        <v>1106</v>
      </c>
    </row>
    <row r="35" spans="1:3" ht="12.75" hidden="1" customHeight="1">
      <c r="A35" s="38">
        <v>1817</v>
      </c>
      <c r="B35" s="38" t="s">
        <v>1107</v>
      </c>
      <c r="C35" s="38" t="s">
        <v>1108</v>
      </c>
    </row>
    <row r="36" spans="1:3" ht="12.75" hidden="1" customHeight="1">
      <c r="A36" s="38">
        <v>1818</v>
      </c>
      <c r="B36" s="38" t="s">
        <v>1109</v>
      </c>
      <c r="C36" s="38" t="s">
        <v>1110</v>
      </c>
    </row>
    <row r="37" spans="1:3" ht="12.75" hidden="1" customHeight="1">
      <c r="A37" s="38">
        <v>1819</v>
      </c>
      <c r="B37" s="38" t="s">
        <v>1111</v>
      </c>
      <c r="C37" s="38" t="s">
        <v>1112</v>
      </c>
    </row>
    <row r="38" spans="1:3" ht="12.75" hidden="1" customHeight="1">
      <c r="A38" s="38">
        <v>1820</v>
      </c>
      <c r="B38" s="38" t="s">
        <v>1113</v>
      </c>
      <c r="C38" s="38" t="s">
        <v>858</v>
      </c>
    </row>
    <row r="39" spans="1:3" ht="12.75" hidden="1" customHeight="1">
      <c r="A39" s="38">
        <v>2826</v>
      </c>
      <c r="B39" s="38" t="s">
        <v>1114</v>
      </c>
      <c r="C39" s="38" t="s">
        <v>1115</v>
      </c>
    </row>
    <row r="40" spans="1:3" ht="12.75" hidden="1" customHeight="1">
      <c r="A40" s="38">
        <v>1821</v>
      </c>
      <c r="B40" s="38" t="s">
        <v>1116</v>
      </c>
      <c r="C40" s="38" t="s">
        <v>1117</v>
      </c>
    </row>
    <row r="41" spans="1:3" ht="12.75" hidden="1" customHeight="1">
      <c r="A41" s="38">
        <v>1822</v>
      </c>
      <c r="B41" s="38" t="s">
        <v>1118</v>
      </c>
      <c r="C41" s="38" t="s">
        <v>1119</v>
      </c>
    </row>
    <row r="42" spans="1:3" ht="12.75" hidden="1" customHeight="1">
      <c r="A42" s="38">
        <v>1823</v>
      </c>
      <c r="B42" s="38" t="s">
        <v>1120</v>
      </c>
      <c r="C42" s="38" t="s">
        <v>1121</v>
      </c>
    </row>
    <row r="43" spans="1:3" ht="12.75" hidden="1" customHeight="1">
      <c r="A43" s="38">
        <v>1824</v>
      </c>
      <c r="B43" s="38" t="s">
        <v>1122</v>
      </c>
      <c r="C43" s="38" t="s">
        <v>1123</v>
      </c>
    </row>
    <row r="44" spans="1:3" ht="12.75" hidden="1" customHeight="1">
      <c r="A44" s="38">
        <v>1825</v>
      </c>
      <c r="B44" s="38" t="s">
        <v>1124</v>
      </c>
      <c r="C44" s="38" t="s">
        <v>1125</v>
      </c>
    </row>
    <row r="45" spans="1:3" ht="12.75" hidden="1" customHeight="1">
      <c r="A45" s="38">
        <v>1826</v>
      </c>
      <c r="B45" s="38" t="s">
        <v>1126</v>
      </c>
      <c r="C45" s="38" t="s">
        <v>1127</v>
      </c>
    </row>
    <row r="46" spans="1:3" ht="12.75" hidden="1" customHeight="1">
      <c r="A46" s="38">
        <v>1827</v>
      </c>
      <c r="B46" s="38" t="s">
        <v>1128</v>
      </c>
      <c r="C46" s="38" t="s">
        <v>1129</v>
      </c>
    </row>
    <row r="47" spans="1:3" ht="12.75" hidden="1" customHeight="1">
      <c r="A47" s="38">
        <v>1828</v>
      </c>
      <c r="B47" s="38" t="s">
        <v>1130</v>
      </c>
      <c r="C47" s="38" t="s">
        <v>1131</v>
      </c>
    </row>
    <row r="48" spans="1:3" ht="12.75" hidden="1" customHeight="1">
      <c r="A48" s="38">
        <v>1829</v>
      </c>
      <c r="B48" s="38" t="s">
        <v>1132</v>
      </c>
      <c r="C48" s="38" t="s">
        <v>870</v>
      </c>
    </row>
    <row r="49" spans="1:3" ht="12.75" hidden="1" customHeight="1">
      <c r="A49" s="38">
        <v>1830</v>
      </c>
      <c r="B49" s="38" t="s">
        <v>1133</v>
      </c>
      <c r="C49" s="38" t="s">
        <v>1134</v>
      </c>
    </row>
    <row r="50" spans="1:3" ht="12.75" hidden="1" customHeight="1">
      <c r="A50" s="38">
        <v>1831</v>
      </c>
      <c r="B50" s="38" t="s">
        <v>1135</v>
      </c>
      <c r="C50" s="38" t="s">
        <v>1136</v>
      </c>
    </row>
    <row r="51" spans="1:3" ht="12.75" hidden="1" customHeight="1">
      <c r="A51" s="38">
        <v>1832</v>
      </c>
      <c r="B51" s="38" t="s">
        <v>1137</v>
      </c>
      <c r="C51" s="38" t="s">
        <v>868</v>
      </c>
    </row>
    <row r="52" spans="1:3" ht="12.75" hidden="1" customHeight="1">
      <c r="A52" s="38">
        <v>1833</v>
      </c>
      <c r="B52" s="38" t="s">
        <v>1138</v>
      </c>
      <c r="C52" s="38" t="s">
        <v>1139</v>
      </c>
    </row>
    <row r="53" spans="1:3" ht="12.75" hidden="1" customHeight="1">
      <c r="A53" s="38">
        <v>1834</v>
      </c>
      <c r="B53" s="38" t="s">
        <v>1140</v>
      </c>
      <c r="C53" s="38" t="s">
        <v>1141</v>
      </c>
    </row>
    <row r="54" spans="1:3" ht="12.75" hidden="1" customHeight="1">
      <c r="A54" s="38">
        <v>1835</v>
      </c>
      <c r="B54" s="38" t="s">
        <v>1142</v>
      </c>
      <c r="C54" s="38" t="s">
        <v>1143</v>
      </c>
    </row>
    <row r="55" spans="1:3" ht="12.75" hidden="1" customHeight="1">
      <c r="A55" s="38">
        <v>1836</v>
      </c>
      <c r="B55" s="38" t="s">
        <v>1144</v>
      </c>
      <c r="C55" s="38" t="s">
        <v>1145</v>
      </c>
    </row>
    <row r="56" spans="1:3" ht="12.75" hidden="1" customHeight="1">
      <c r="A56" s="38">
        <v>1837</v>
      </c>
      <c r="B56" s="38" t="s">
        <v>1146</v>
      </c>
      <c r="C56" s="38" t="s">
        <v>1147</v>
      </c>
    </row>
    <row r="57" spans="1:3" ht="12.75" hidden="1" customHeight="1">
      <c r="A57" s="38">
        <v>1838</v>
      </c>
      <c r="B57" s="38" t="s">
        <v>1148</v>
      </c>
      <c r="C57" s="38" t="s">
        <v>1149</v>
      </c>
    </row>
    <row r="58" spans="1:3" ht="12.75" hidden="1" customHeight="1">
      <c r="A58" s="38">
        <v>1839</v>
      </c>
      <c r="B58" s="38" t="s">
        <v>1150</v>
      </c>
      <c r="C58" s="38" t="s">
        <v>1151</v>
      </c>
    </row>
    <row r="59" spans="1:3" ht="12.75" hidden="1" customHeight="1">
      <c r="A59" s="38">
        <v>1840</v>
      </c>
      <c r="B59" s="38" t="s">
        <v>1152</v>
      </c>
      <c r="C59" s="38" t="s">
        <v>1153</v>
      </c>
    </row>
    <row r="60" spans="1:3" ht="12.75" hidden="1" customHeight="1">
      <c r="A60" s="38">
        <v>1841</v>
      </c>
      <c r="B60" s="38" t="s">
        <v>1154</v>
      </c>
      <c r="C60" s="38" t="s">
        <v>1155</v>
      </c>
    </row>
    <row r="61" spans="1:3" ht="12.75" hidden="1" customHeight="1">
      <c r="A61" s="38">
        <v>1842</v>
      </c>
      <c r="B61" s="38" t="s">
        <v>1156</v>
      </c>
      <c r="C61" s="38" t="s">
        <v>1157</v>
      </c>
    </row>
    <row r="62" spans="1:3" ht="12.75" hidden="1" customHeight="1">
      <c r="A62" s="38">
        <v>1843</v>
      </c>
      <c r="B62" s="38" t="s">
        <v>1158</v>
      </c>
      <c r="C62" s="38" t="s">
        <v>885</v>
      </c>
    </row>
    <row r="63" spans="1:3" ht="12.75" hidden="1" customHeight="1">
      <c r="A63" s="38">
        <v>2909</v>
      </c>
      <c r="B63" s="38" t="s">
        <v>1159</v>
      </c>
      <c r="C63" s="38" t="s">
        <v>1160</v>
      </c>
    </row>
    <row r="64" spans="1:3" ht="12.75" hidden="1" customHeight="1">
      <c r="A64" s="38">
        <v>1844</v>
      </c>
      <c r="B64" s="38" t="s">
        <v>1161</v>
      </c>
      <c r="C64" s="38" t="s">
        <v>1162</v>
      </c>
    </row>
    <row r="65" spans="1:3" ht="12.75" hidden="1" customHeight="1">
      <c r="A65" s="38">
        <v>1845</v>
      </c>
      <c r="B65" s="38" t="s">
        <v>1163</v>
      </c>
      <c r="C65" s="38" t="s">
        <v>1164</v>
      </c>
    </row>
    <row r="66" spans="1:3" ht="12.75" hidden="1" customHeight="1">
      <c r="A66" s="38">
        <v>1846</v>
      </c>
      <c r="B66" s="38" t="s">
        <v>1165</v>
      </c>
      <c r="C66" s="38" t="s">
        <v>1166</v>
      </c>
    </row>
    <row r="67" spans="1:3" ht="12.75" hidden="1" customHeight="1">
      <c r="A67" s="38">
        <v>1847</v>
      </c>
      <c r="B67" s="38" t="s">
        <v>1167</v>
      </c>
      <c r="C67" s="38" t="s">
        <v>1168</v>
      </c>
    </row>
    <row r="68" spans="1:3" ht="12.75" hidden="1" customHeight="1">
      <c r="A68" s="38">
        <v>1848</v>
      </c>
      <c r="B68" s="38" t="s">
        <v>1169</v>
      </c>
      <c r="C68" s="38" t="s">
        <v>1170</v>
      </c>
    </row>
    <row r="69" spans="1:3" ht="12.75" hidden="1" customHeight="1">
      <c r="A69" s="38">
        <v>1849</v>
      </c>
      <c r="B69" s="38" t="s">
        <v>1171</v>
      </c>
      <c r="C69" s="38" t="s">
        <v>1172</v>
      </c>
    </row>
    <row r="70" spans="1:3" ht="12.75" hidden="1" customHeight="1">
      <c r="A70" s="38">
        <v>1850</v>
      </c>
      <c r="B70" s="38" t="s">
        <v>1173</v>
      </c>
      <c r="C70" s="38" t="s">
        <v>1174</v>
      </c>
    </row>
    <row r="71" spans="1:3" ht="12.75" hidden="1" customHeight="1">
      <c r="A71" s="38">
        <v>1851</v>
      </c>
      <c r="B71" s="38" t="s">
        <v>1175</v>
      </c>
      <c r="C71" s="38" t="s">
        <v>1176</v>
      </c>
    </row>
    <row r="72" spans="1:3" ht="12.75" hidden="1" customHeight="1">
      <c r="A72" s="38">
        <v>1852</v>
      </c>
      <c r="B72" s="38" t="s">
        <v>1177</v>
      </c>
      <c r="C72" s="38" t="s">
        <v>1178</v>
      </c>
    </row>
    <row r="73" spans="1:3" ht="12.75" hidden="1" customHeight="1">
      <c r="A73" s="38">
        <v>2618</v>
      </c>
      <c r="B73" s="38" t="s">
        <v>1179</v>
      </c>
      <c r="C73" s="38" t="s">
        <v>1180</v>
      </c>
    </row>
    <row r="74" spans="1:3" ht="12.75" hidden="1" customHeight="1">
      <c r="A74" s="38">
        <v>2461</v>
      </c>
      <c r="B74" s="38" t="s">
        <v>1181</v>
      </c>
      <c r="C74" s="38" t="s">
        <v>1182</v>
      </c>
    </row>
    <row r="75" spans="1:3" ht="12.75" hidden="1" customHeight="1">
      <c r="A75" s="38">
        <v>2462</v>
      </c>
      <c r="B75" s="38" t="s">
        <v>1183</v>
      </c>
      <c r="C75" s="38" t="s">
        <v>1184</v>
      </c>
    </row>
    <row r="76" spans="1:3" ht="12.75" hidden="1" customHeight="1">
      <c r="A76" s="38">
        <v>2463</v>
      </c>
      <c r="B76" s="38" t="s">
        <v>1185</v>
      </c>
      <c r="C76" s="38" t="s">
        <v>1186</v>
      </c>
    </row>
    <row r="77" spans="1:3" ht="12.75" hidden="1" customHeight="1">
      <c r="A77" s="38">
        <v>2464</v>
      </c>
      <c r="B77" s="38" t="s">
        <v>1187</v>
      </c>
      <c r="C77" s="38" t="s">
        <v>1188</v>
      </c>
    </row>
    <row r="78" spans="1:3" ht="12.75" hidden="1" customHeight="1">
      <c r="A78" s="38">
        <v>2465</v>
      </c>
      <c r="B78" s="38" t="s">
        <v>1189</v>
      </c>
      <c r="C78" s="38" t="s">
        <v>1190</v>
      </c>
    </row>
    <row r="79" spans="1:3" ht="12.75" hidden="1" customHeight="1">
      <c r="A79" s="38">
        <v>2466</v>
      </c>
      <c r="B79" s="38" t="s">
        <v>1191</v>
      </c>
      <c r="C79" s="38" t="s">
        <v>253</v>
      </c>
    </row>
    <row r="80" spans="1:3" ht="12.75" hidden="1" customHeight="1">
      <c r="A80" s="38">
        <v>2467</v>
      </c>
      <c r="B80" s="38" t="s">
        <v>1192</v>
      </c>
      <c r="C80" s="38" t="s">
        <v>1193</v>
      </c>
    </row>
    <row r="81" spans="1:3" ht="12.75" hidden="1" customHeight="1">
      <c r="A81" s="38">
        <v>2468</v>
      </c>
      <c r="B81" s="38" t="s">
        <v>1194</v>
      </c>
      <c r="C81" s="38" t="s">
        <v>256</v>
      </c>
    </row>
    <row r="82" spans="1:3" ht="12.75" hidden="1" customHeight="1">
      <c r="A82" s="38">
        <v>2469</v>
      </c>
      <c r="B82" s="38" t="s">
        <v>1195</v>
      </c>
      <c r="C82" s="38" t="s">
        <v>1196</v>
      </c>
    </row>
    <row r="83" spans="1:3" ht="12.75" hidden="1" customHeight="1">
      <c r="A83" s="38">
        <v>2470</v>
      </c>
      <c r="B83" s="38" t="s">
        <v>1197</v>
      </c>
      <c r="C83" s="38" t="s">
        <v>1198</v>
      </c>
    </row>
    <row r="84" spans="1:3" ht="12.75" hidden="1" customHeight="1">
      <c r="A84" s="38">
        <v>1855</v>
      </c>
      <c r="B84" s="38" t="s">
        <v>1199</v>
      </c>
      <c r="C84" s="38" t="s">
        <v>1200</v>
      </c>
    </row>
    <row r="85" spans="1:3" ht="12.75" hidden="1" customHeight="1">
      <c r="A85" s="38">
        <v>1856</v>
      </c>
      <c r="B85" s="38" t="s">
        <v>1201</v>
      </c>
      <c r="C85" s="38" t="s">
        <v>1202</v>
      </c>
    </row>
    <row r="86" spans="1:3" ht="12.75" hidden="1" customHeight="1">
      <c r="A86" s="38">
        <v>1857</v>
      </c>
      <c r="B86" s="38" t="s">
        <v>1203</v>
      </c>
      <c r="C86" s="38" t="s">
        <v>1204</v>
      </c>
    </row>
    <row r="87" spans="1:3" ht="12.75" hidden="1" customHeight="1">
      <c r="A87" s="38">
        <v>1858</v>
      </c>
      <c r="B87" s="38" t="s">
        <v>1205</v>
      </c>
      <c r="C87" s="38" t="s">
        <v>1206</v>
      </c>
    </row>
    <row r="88" spans="1:3" ht="12.75" hidden="1" customHeight="1">
      <c r="A88" s="38">
        <v>1859</v>
      </c>
      <c r="B88" s="38" t="s">
        <v>1207</v>
      </c>
      <c r="C88" s="38" t="s">
        <v>1208</v>
      </c>
    </row>
    <row r="89" spans="1:3" ht="12.75" hidden="1" customHeight="1">
      <c r="A89" s="38">
        <v>1860</v>
      </c>
      <c r="B89" s="38" t="s">
        <v>1209</v>
      </c>
      <c r="C89" s="38" t="s">
        <v>1210</v>
      </c>
    </row>
    <row r="90" spans="1:3" ht="12.75" hidden="1" customHeight="1">
      <c r="A90" s="38">
        <v>1861</v>
      </c>
      <c r="B90" s="38" t="s">
        <v>1211</v>
      </c>
      <c r="C90" s="38" t="s">
        <v>1212</v>
      </c>
    </row>
    <row r="91" spans="1:3" ht="12.75" hidden="1" customHeight="1">
      <c r="A91" s="38">
        <v>1862</v>
      </c>
      <c r="B91" s="38" t="s">
        <v>1213</v>
      </c>
      <c r="C91" s="38" t="s">
        <v>1214</v>
      </c>
    </row>
    <row r="92" spans="1:3" ht="12.75" hidden="1" customHeight="1">
      <c r="A92" s="38">
        <v>1863</v>
      </c>
      <c r="B92" s="38" t="s">
        <v>1215</v>
      </c>
      <c r="C92" s="38" t="s">
        <v>1216</v>
      </c>
    </row>
    <row r="93" spans="1:3" ht="12.75" hidden="1" customHeight="1">
      <c r="A93" s="38">
        <v>1864</v>
      </c>
      <c r="B93" s="38" t="s">
        <v>1217</v>
      </c>
      <c r="C93" s="38" t="s">
        <v>1218</v>
      </c>
    </row>
    <row r="94" spans="1:3" ht="12.75" hidden="1" customHeight="1">
      <c r="A94" s="38">
        <v>1865</v>
      </c>
      <c r="B94" s="38" t="s">
        <v>1219</v>
      </c>
      <c r="C94" s="38" t="s">
        <v>1220</v>
      </c>
    </row>
    <row r="95" spans="1:3" ht="12.75" hidden="1" customHeight="1">
      <c r="A95" s="38">
        <v>1866</v>
      </c>
      <c r="B95" s="38" t="s">
        <v>1221</v>
      </c>
      <c r="C95" s="38" t="s">
        <v>1222</v>
      </c>
    </row>
    <row r="96" spans="1:3" ht="12.75" hidden="1" customHeight="1">
      <c r="A96" s="38">
        <v>1867</v>
      </c>
      <c r="B96" s="38" t="s">
        <v>1223</v>
      </c>
      <c r="C96" s="38" t="s">
        <v>1224</v>
      </c>
    </row>
    <row r="97" spans="1:3" ht="12.75" hidden="1" customHeight="1">
      <c r="A97" s="38">
        <v>1868</v>
      </c>
      <c r="B97" s="38" t="s">
        <v>1225</v>
      </c>
      <c r="C97" s="38" t="s">
        <v>1226</v>
      </c>
    </row>
    <row r="98" spans="1:3" ht="12.75" hidden="1" customHeight="1">
      <c r="A98" s="38">
        <v>1869</v>
      </c>
      <c r="B98" s="38" t="s">
        <v>1227</v>
      </c>
      <c r="C98" s="38" t="s">
        <v>1228</v>
      </c>
    </row>
    <row r="99" spans="1:3" ht="12.75" hidden="1" customHeight="1">
      <c r="A99" s="38">
        <v>2862</v>
      </c>
      <c r="B99" s="38" t="s">
        <v>1229</v>
      </c>
      <c r="C99" s="38" t="s">
        <v>1230</v>
      </c>
    </row>
    <row r="100" spans="1:3" ht="12.75" hidden="1" customHeight="1">
      <c r="A100" s="38">
        <v>2863</v>
      </c>
      <c r="B100" s="38" t="s">
        <v>1231</v>
      </c>
      <c r="C100" s="38" t="s">
        <v>1232</v>
      </c>
    </row>
    <row r="101" spans="1:3" ht="12.75" hidden="1" customHeight="1">
      <c r="A101" s="38">
        <v>2864</v>
      </c>
      <c r="B101" s="38" t="s">
        <v>1233</v>
      </c>
      <c r="C101" s="38" t="s">
        <v>1234</v>
      </c>
    </row>
    <row r="102" spans="1:3" ht="12.75" hidden="1" customHeight="1">
      <c r="A102" s="38">
        <v>2865</v>
      </c>
      <c r="B102" s="38" t="s">
        <v>1235</v>
      </c>
      <c r="C102" s="38" t="s">
        <v>1236</v>
      </c>
    </row>
    <row r="103" spans="1:3" ht="12.75" hidden="1" customHeight="1">
      <c r="A103" s="38">
        <v>2866</v>
      </c>
      <c r="B103" s="38" t="s">
        <v>1237</v>
      </c>
      <c r="C103" s="38" t="s">
        <v>1238</v>
      </c>
    </row>
    <row r="104" spans="1:3" ht="12.75" hidden="1" customHeight="1">
      <c r="A104" s="38">
        <v>2867</v>
      </c>
      <c r="B104" s="38" t="s">
        <v>1239</v>
      </c>
      <c r="C104" s="38" t="s">
        <v>1240</v>
      </c>
    </row>
    <row r="105" spans="1:3" ht="12.75" hidden="1" customHeight="1">
      <c r="A105" s="38">
        <v>2868</v>
      </c>
      <c r="B105" s="38" t="s">
        <v>1241</v>
      </c>
      <c r="C105" s="38" t="s">
        <v>1242</v>
      </c>
    </row>
    <row r="106" spans="1:3" ht="12.75" hidden="1" customHeight="1">
      <c r="A106" s="38">
        <v>2869</v>
      </c>
      <c r="B106" s="38" t="s">
        <v>1243</v>
      </c>
      <c r="C106" s="38" t="s">
        <v>1244</v>
      </c>
    </row>
    <row r="107" spans="1:3" ht="12.75" hidden="1" customHeight="1">
      <c r="A107" s="38">
        <v>2870</v>
      </c>
      <c r="B107" s="38" t="s">
        <v>1245</v>
      </c>
      <c r="C107" s="38" t="s">
        <v>1246</v>
      </c>
    </row>
    <row r="108" spans="1:3" ht="12.75" hidden="1" customHeight="1">
      <c r="A108" s="38">
        <v>2871</v>
      </c>
      <c r="B108" s="38" t="s">
        <v>1247</v>
      </c>
      <c r="C108" s="38" t="s">
        <v>1248</v>
      </c>
    </row>
    <row r="109" spans="1:3" ht="12.75" hidden="1" customHeight="1">
      <c r="A109" s="38">
        <v>2872</v>
      </c>
      <c r="B109" s="38" t="s">
        <v>1249</v>
      </c>
      <c r="C109" s="38" t="s">
        <v>1250</v>
      </c>
    </row>
    <row r="110" spans="1:3" ht="12.75" hidden="1" customHeight="1">
      <c r="A110" s="38">
        <v>2873</v>
      </c>
      <c r="B110" s="38" t="s">
        <v>1251</v>
      </c>
      <c r="C110" s="38" t="s">
        <v>1252</v>
      </c>
    </row>
    <row r="111" spans="1:3" ht="12.75" hidden="1" customHeight="1">
      <c r="A111" s="38">
        <v>2979</v>
      </c>
      <c r="B111" s="38" t="s">
        <v>1253</v>
      </c>
      <c r="C111" s="38" t="s">
        <v>1254</v>
      </c>
    </row>
    <row r="112" spans="1:3" ht="12.75" hidden="1" customHeight="1">
      <c r="A112" s="38">
        <v>2980</v>
      </c>
      <c r="B112" s="38" t="s">
        <v>1255</v>
      </c>
      <c r="C112" s="38" t="s">
        <v>1256</v>
      </c>
    </row>
    <row r="113" spans="1:3" ht="12.75" hidden="1" customHeight="1">
      <c r="A113" s="38">
        <v>2981</v>
      </c>
      <c r="B113" s="38" t="s">
        <v>1257</v>
      </c>
      <c r="C113" s="38" t="s">
        <v>1258</v>
      </c>
    </row>
    <row r="114" spans="1:3" ht="12.75" hidden="1" customHeight="1">
      <c r="A114" s="38">
        <v>2982</v>
      </c>
      <c r="B114" s="38" t="s">
        <v>1259</v>
      </c>
      <c r="C114" s="38" t="s">
        <v>1260</v>
      </c>
    </row>
    <row r="115" spans="1:3" ht="12.75" hidden="1" customHeight="1">
      <c r="A115" s="38">
        <v>2983</v>
      </c>
      <c r="B115" s="38" t="s">
        <v>1261</v>
      </c>
      <c r="C115" s="38" t="s">
        <v>1262</v>
      </c>
    </row>
    <row r="116" spans="1:3" ht="12.75" hidden="1" customHeight="1">
      <c r="A116" s="38">
        <v>2984</v>
      </c>
      <c r="B116" s="38" t="s">
        <v>1263</v>
      </c>
      <c r="C116" s="38" t="s">
        <v>1264</v>
      </c>
    </row>
    <row r="117" spans="1:3" ht="12.75" hidden="1" customHeight="1">
      <c r="A117" s="38">
        <v>2985</v>
      </c>
      <c r="B117" s="38" t="s">
        <v>1265</v>
      </c>
      <c r="C117" s="38" t="s">
        <v>1266</v>
      </c>
    </row>
    <row r="118" spans="1:3" ht="12.75" hidden="1" customHeight="1">
      <c r="A118" s="38">
        <v>2986</v>
      </c>
      <c r="B118" s="38" t="s">
        <v>1267</v>
      </c>
      <c r="C118" s="38" t="s">
        <v>1268</v>
      </c>
    </row>
    <row r="119" spans="1:3" ht="12.75" hidden="1" customHeight="1">
      <c r="A119" s="38">
        <v>2987</v>
      </c>
      <c r="B119" s="38" t="s">
        <v>1269</v>
      </c>
      <c r="C119" s="38" t="s">
        <v>1270</v>
      </c>
    </row>
    <row r="120" spans="1:3" ht="12.75" hidden="1" customHeight="1">
      <c r="A120" s="38">
        <v>2988</v>
      </c>
      <c r="B120" s="38" t="s">
        <v>1271</v>
      </c>
      <c r="C120" s="38" t="s">
        <v>1272</v>
      </c>
    </row>
    <row r="121" spans="1:3" ht="12.75" hidden="1" customHeight="1">
      <c r="A121" s="38">
        <v>2989</v>
      </c>
      <c r="B121" s="38" t="s">
        <v>1273</v>
      </c>
      <c r="C121" s="38" t="s">
        <v>1274</v>
      </c>
    </row>
    <row r="122" spans="1:3" ht="12.75" hidden="1" customHeight="1">
      <c r="A122" s="38">
        <v>2990</v>
      </c>
      <c r="B122" s="38" t="s">
        <v>1275</v>
      </c>
      <c r="C122" s="38" t="s">
        <v>1276</v>
      </c>
    </row>
    <row r="123" spans="1:3" ht="12.75" hidden="1" customHeight="1">
      <c r="A123" s="38">
        <v>2991</v>
      </c>
      <c r="B123" s="38" t="s">
        <v>1277</v>
      </c>
      <c r="C123" s="38" t="s">
        <v>1278</v>
      </c>
    </row>
    <row r="124" spans="1:3" ht="12.75" hidden="1" customHeight="1">
      <c r="A124" s="38">
        <v>2992</v>
      </c>
      <c r="B124" s="38" t="s">
        <v>1279</v>
      </c>
      <c r="C124" s="38" t="s">
        <v>1280</v>
      </c>
    </row>
    <row r="125" spans="1:3" ht="12.75" hidden="1" customHeight="1">
      <c r="A125" s="38">
        <v>2993</v>
      </c>
      <c r="B125" s="38" t="s">
        <v>1281</v>
      </c>
      <c r="C125" s="38" t="s">
        <v>1282</v>
      </c>
    </row>
    <row r="126" spans="1:3" ht="12.75" hidden="1" customHeight="1">
      <c r="A126" s="38">
        <v>2994</v>
      </c>
      <c r="B126" s="38" t="s">
        <v>1283</v>
      </c>
      <c r="C126" s="38" t="s">
        <v>1284</v>
      </c>
    </row>
    <row r="127" spans="1:3" ht="12.75" hidden="1" customHeight="1">
      <c r="A127" s="38">
        <v>2995</v>
      </c>
      <c r="B127" s="38" t="s">
        <v>1285</v>
      </c>
      <c r="C127" s="38" t="s">
        <v>1286</v>
      </c>
    </row>
    <row r="128" spans="1:3" ht="12.75" hidden="1" customHeight="1">
      <c r="A128" s="38">
        <v>2996</v>
      </c>
      <c r="B128" s="38" t="s">
        <v>1287</v>
      </c>
      <c r="C128" s="38" t="s">
        <v>1288</v>
      </c>
    </row>
    <row r="129" spans="1:3" ht="12.75" hidden="1" customHeight="1">
      <c r="A129" s="38">
        <v>2997</v>
      </c>
      <c r="B129" s="38" t="s">
        <v>1289</v>
      </c>
      <c r="C129" s="38" t="s">
        <v>1290</v>
      </c>
    </row>
    <row r="130" spans="1:3" ht="12.75" hidden="1" customHeight="1">
      <c r="A130" s="38">
        <v>2998</v>
      </c>
      <c r="B130" s="38" t="s">
        <v>1291</v>
      </c>
      <c r="C130" s="38" t="s">
        <v>1292</v>
      </c>
    </row>
    <row r="131" spans="1:3" ht="12.75" hidden="1" customHeight="1">
      <c r="A131" s="38">
        <v>2999</v>
      </c>
      <c r="B131" s="38" t="s">
        <v>1293</v>
      </c>
      <c r="C131" s="38" t="s">
        <v>1294</v>
      </c>
    </row>
    <row r="132" spans="1:3" ht="12.75" hidden="1" customHeight="1">
      <c r="A132" s="38">
        <v>3000</v>
      </c>
      <c r="B132" s="38" t="s">
        <v>1295</v>
      </c>
      <c r="C132" s="38" t="s">
        <v>1296</v>
      </c>
    </row>
    <row r="133" spans="1:3" ht="12.75" hidden="1" customHeight="1">
      <c r="A133" s="38">
        <v>3001</v>
      </c>
      <c r="B133" s="38" t="s">
        <v>1297</v>
      </c>
      <c r="C133" s="38" t="s">
        <v>1298</v>
      </c>
    </row>
    <row r="134" spans="1:3" ht="12.75" hidden="1" customHeight="1">
      <c r="A134" s="38">
        <v>3002</v>
      </c>
      <c r="B134" s="38" t="s">
        <v>1299</v>
      </c>
      <c r="C134" s="38" t="s">
        <v>1300</v>
      </c>
    </row>
    <row r="135" spans="1:3" ht="12.75" hidden="1" customHeight="1">
      <c r="A135" s="38">
        <v>2624</v>
      </c>
      <c r="B135" s="38" t="s">
        <v>1301</v>
      </c>
      <c r="C135" s="38" t="s">
        <v>1302</v>
      </c>
    </row>
    <row r="136" spans="1:3" ht="12.75" hidden="1" customHeight="1">
      <c r="A136" s="38">
        <v>2625</v>
      </c>
      <c r="B136" s="38" t="s">
        <v>1303</v>
      </c>
      <c r="C136" s="38" t="s">
        <v>1304</v>
      </c>
    </row>
    <row r="137" spans="1:3" ht="12.75" hidden="1" customHeight="1">
      <c r="A137" s="38">
        <v>2626</v>
      </c>
      <c r="B137" s="38" t="s">
        <v>1305</v>
      </c>
      <c r="C137" s="38" t="s">
        <v>1306</v>
      </c>
    </row>
    <row r="138" spans="1:3" ht="12.75" hidden="1" customHeight="1">
      <c r="A138" s="38">
        <v>2627</v>
      </c>
      <c r="B138" s="38" t="s">
        <v>1307</v>
      </c>
      <c r="C138" s="38" t="s">
        <v>1308</v>
      </c>
    </row>
    <row r="139" spans="1:3" ht="12.75" hidden="1" customHeight="1">
      <c r="A139" s="38">
        <v>2628</v>
      </c>
      <c r="B139" s="38" t="s">
        <v>1309</v>
      </c>
      <c r="C139" s="38" t="s">
        <v>1310</v>
      </c>
    </row>
    <row r="140" spans="1:3" ht="12.75" hidden="1" customHeight="1">
      <c r="A140" s="38">
        <v>2629</v>
      </c>
      <c r="B140" s="38" t="s">
        <v>1311</v>
      </c>
      <c r="C140" s="38" t="s">
        <v>1312</v>
      </c>
    </row>
    <row r="141" spans="1:3" ht="12.75" hidden="1" customHeight="1">
      <c r="A141" s="38">
        <v>2630</v>
      </c>
      <c r="B141" s="38" t="s">
        <v>1313</v>
      </c>
      <c r="C141" s="38" t="s">
        <v>1314</v>
      </c>
    </row>
    <row r="142" spans="1:3" ht="12.75" hidden="1" customHeight="1">
      <c r="A142" s="38">
        <v>2631</v>
      </c>
      <c r="B142" s="38" t="s">
        <v>1315</v>
      </c>
      <c r="C142" s="38" t="s">
        <v>1316</v>
      </c>
    </row>
    <row r="143" spans="1:3" ht="12.75" hidden="1" customHeight="1">
      <c r="A143" s="38">
        <v>2632</v>
      </c>
      <c r="B143" s="38" t="s">
        <v>1317</v>
      </c>
      <c r="C143" s="38" t="s">
        <v>1318</v>
      </c>
    </row>
    <row r="144" spans="1:3" ht="12.75" hidden="1" customHeight="1">
      <c r="A144" s="38">
        <v>2633</v>
      </c>
      <c r="B144" s="38" t="s">
        <v>1319</v>
      </c>
      <c r="C144" s="38" t="s">
        <v>1320</v>
      </c>
    </row>
    <row r="145" spans="1:3" ht="12.75" hidden="1" customHeight="1">
      <c r="A145" s="38">
        <v>2634</v>
      </c>
      <c r="B145" s="38" t="s">
        <v>1321</v>
      </c>
      <c r="C145" s="38" t="s">
        <v>1322</v>
      </c>
    </row>
    <row r="146" spans="1:3" ht="12.75" hidden="1" customHeight="1">
      <c r="A146" s="38">
        <v>2635</v>
      </c>
      <c r="B146" s="38" t="s">
        <v>1323</v>
      </c>
      <c r="C146" s="38" t="s">
        <v>1324</v>
      </c>
    </row>
    <row r="147" spans="1:3" ht="12.75" hidden="1" customHeight="1">
      <c r="A147" s="38">
        <v>2636</v>
      </c>
      <c r="B147" s="38" t="s">
        <v>1325</v>
      </c>
      <c r="C147" s="38" t="s">
        <v>1326</v>
      </c>
    </row>
    <row r="148" spans="1:3" ht="12.75" hidden="1" customHeight="1">
      <c r="A148" s="38">
        <v>2637</v>
      </c>
      <c r="B148" s="38" t="s">
        <v>1327</v>
      </c>
      <c r="C148" s="38" t="s">
        <v>1328</v>
      </c>
    </row>
    <row r="149" spans="1:3" ht="12.75" hidden="1" customHeight="1">
      <c r="A149" s="38">
        <v>2638</v>
      </c>
      <c r="B149" s="38" t="s">
        <v>1329</v>
      </c>
      <c r="C149" s="38" t="s">
        <v>1330</v>
      </c>
    </row>
    <row r="150" spans="1:3" ht="12.75" hidden="1" customHeight="1">
      <c r="A150" s="38">
        <v>2639</v>
      </c>
      <c r="B150" s="38" t="s">
        <v>1331</v>
      </c>
      <c r="C150" s="38" t="s">
        <v>1332</v>
      </c>
    </row>
    <row r="151" spans="1:3" ht="12.75" hidden="1" customHeight="1">
      <c r="A151" s="38">
        <v>2790</v>
      </c>
      <c r="B151" s="38" t="s">
        <v>1333</v>
      </c>
      <c r="C151" s="38" t="s">
        <v>1334</v>
      </c>
    </row>
    <row r="152" spans="1:3" ht="12.75" hidden="1" customHeight="1">
      <c r="A152" s="38">
        <v>2791</v>
      </c>
      <c r="B152" s="38" t="s">
        <v>1335</v>
      </c>
      <c r="C152" s="38" t="s">
        <v>1336</v>
      </c>
    </row>
    <row r="153" spans="1:3" ht="12.75" hidden="1" customHeight="1">
      <c r="A153" s="38">
        <v>2792</v>
      </c>
      <c r="B153" s="38" t="s">
        <v>1337</v>
      </c>
      <c r="C153" s="38" t="s">
        <v>1338</v>
      </c>
    </row>
    <row r="154" spans="1:3" ht="12.75" hidden="1" customHeight="1">
      <c r="A154" s="38">
        <v>2793</v>
      </c>
      <c r="B154" s="38" t="s">
        <v>1339</v>
      </c>
      <c r="C154" s="38" t="s">
        <v>1340</v>
      </c>
    </row>
    <row r="155" spans="1:3" ht="12.75" hidden="1" customHeight="1">
      <c r="A155" s="38">
        <v>2794</v>
      </c>
      <c r="B155" s="38" t="s">
        <v>1341</v>
      </c>
      <c r="C155" s="38" t="s">
        <v>1342</v>
      </c>
    </row>
    <row r="156" spans="1:3" ht="12.75" hidden="1" customHeight="1">
      <c r="A156" s="38">
        <v>2795</v>
      </c>
      <c r="B156" s="38" t="s">
        <v>1343</v>
      </c>
      <c r="C156" s="38" t="s">
        <v>1344</v>
      </c>
    </row>
    <row r="157" spans="1:3" ht="12.75" hidden="1" customHeight="1">
      <c r="A157" s="38">
        <v>2796</v>
      </c>
      <c r="B157" s="38" t="s">
        <v>1345</v>
      </c>
      <c r="C157" s="38" t="s">
        <v>1346</v>
      </c>
    </row>
    <row r="158" spans="1:3" ht="12.75" hidden="1" customHeight="1">
      <c r="A158" s="38">
        <v>2797</v>
      </c>
      <c r="B158" s="38" t="s">
        <v>1347</v>
      </c>
      <c r="C158" s="38" t="s">
        <v>1348</v>
      </c>
    </row>
    <row r="159" spans="1:3" ht="12.75" hidden="1" customHeight="1">
      <c r="A159" s="38">
        <v>2640</v>
      </c>
      <c r="B159" s="38" t="s">
        <v>1349</v>
      </c>
      <c r="C159" s="38" t="s">
        <v>1350</v>
      </c>
    </row>
    <row r="160" spans="1:3" ht="12.75" hidden="1" customHeight="1">
      <c r="A160" s="38">
        <v>2641</v>
      </c>
      <c r="B160" s="38" t="s">
        <v>1351</v>
      </c>
      <c r="C160" s="38" t="s">
        <v>1352</v>
      </c>
    </row>
    <row r="161" spans="1:3" ht="12.75" hidden="1" customHeight="1">
      <c r="A161" s="38">
        <v>2642</v>
      </c>
      <c r="B161" s="38" t="s">
        <v>1353</v>
      </c>
      <c r="C161" s="38" t="s">
        <v>1354</v>
      </c>
    </row>
    <row r="162" spans="1:3" ht="12.75" hidden="1" customHeight="1">
      <c r="A162" s="38">
        <v>2643</v>
      </c>
      <c r="B162" s="38" t="s">
        <v>1355</v>
      </c>
      <c r="C162" s="38" t="s">
        <v>1356</v>
      </c>
    </row>
    <row r="163" spans="1:3" ht="12.75" hidden="1" customHeight="1">
      <c r="A163" s="38">
        <v>2644</v>
      </c>
      <c r="B163" s="38" t="s">
        <v>1357</v>
      </c>
      <c r="C163" s="38" t="s">
        <v>1358</v>
      </c>
    </row>
    <row r="164" spans="1:3" ht="12.75" hidden="1" customHeight="1">
      <c r="A164" s="38">
        <v>2645</v>
      </c>
      <c r="B164" s="38" t="s">
        <v>1359</v>
      </c>
      <c r="C164" s="38" t="s">
        <v>1360</v>
      </c>
    </row>
    <row r="165" spans="1:3" ht="12.75" hidden="1" customHeight="1">
      <c r="A165" s="38">
        <v>2646</v>
      </c>
      <c r="B165" s="38" t="s">
        <v>1361</v>
      </c>
      <c r="C165" s="38" t="s">
        <v>876</v>
      </c>
    </row>
    <row r="166" spans="1:3" ht="12.75" hidden="1" customHeight="1">
      <c r="A166" s="38">
        <v>2647</v>
      </c>
      <c r="B166" s="38" t="s">
        <v>1362</v>
      </c>
      <c r="C166" s="38" t="s">
        <v>1363</v>
      </c>
    </row>
    <row r="167" spans="1:3" ht="12.75" hidden="1" customHeight="1">
      <c r="A167" s="38">
        <v>2886</v>
      </c>
      <c r="B167" s="38" t="s">
        <v>1364</v>
      </c>
      <c r="C167" s="38" t="s">
        <v>1365</v>
      </c>
    </row>
    <row r="168" spans="1:3" ht="12.75" hidden="1" customHeight="1">
      <c r="A168" s="38">
        <v>2887</v>
      </c>
      <c r="B168" s="38" t="s">
        <v>1366</v>
      </c>
      <c r="C168" s="38" t="s">
        <v>1367</v>
      </c>
    </row>
    <row r="169" spans="1:3" ht="12.75" hidden="1" customHeight="1">
      <c r="A169" s="38">
        <v>2888</v>
      </c>
      <c r="B169" s="38" t="s">
        <v>1368</v>
      </c>
      <c r="C169" s="38" t="s">
        <v>1369</v>
      </c>
    </row>
    <row r="170" spans="1:3" ht="12.75" hidden="1" customHeight="1">
      <c r="A170" s="38">
        <v>2889</v>
      </c>
      <c r="B170" s="38" t="s">
        <v>1370</v>
      </c>
      <c r="C170" s="38" t="s">
        <v>1371</v>
      </c>
    </row>
    <row r="171" spans="1:3" ht="12.75" hidden="1" customHeight="1">
      <c r="A171" s="38">
        <v>2890</v>
      </c>
      <c r="B171" s="38" t="s">
        <v>1372</v>
      </c>
      <c r="C171" s="38" t="s">
        <v>1373</v>
      </c>
    </row>
    <row r="172" spans="1:3" ht="12.75" hidden="1" customHeight="1">
      <c r="A172" s="38">
        <v>2891</v>
      </c>
      <c r="B172" s="38" t="s">
        <v>1374</v>
      </c>
      <c r="C172" s="38" t="s">
        <v>1375</v>
      </c>
    </row>
    <row r="173" spans="1:3" ht="12.75" hidden="1" customHeight="1">
      <c r="A173" s="38">
        <v>2892</v>
      </c>
      <c r="B173" s="38" t="s">
        <v>1376</v>
      </c>
      <c r="C173" s="38" t="s">
        <v>1377</v>
      </c>
    </row>
    <row r="174" spans="1:3" ht="12.75" hidden="1" customHeight="1">
      <c r="A174" s="38">
        <v>2893</v>
      </c>
      <c r="B174" s="38" t="s">
        <v>1378</v>
      </c>
      <c r="C174" s="38" t="s">
        <v>1379</v>
      </c>
    </row>
    <row r="175" spans="1:3" ht="12.75" hidden="1" customHeight="1">
      <c r="A175" s="38">
        <v>2894</v>
      </c>
      <c r="B175" s="38" t="s">
        <v>1380</v>
      </c>
      <c r="C175" s="38" t="s">
        <v>1381</v>
      </c>
    </row>
    <row r="176" spans="1:3" ht="12.75" hidden="1" customHeight="1">
      <c r="A176" s="38">
        <v>2895</v>
      </c>
      <c r="B176" s="38" t="s">
        <v>1382</v>
      </c>
      <c r="C176" s="38" t="s">
        <v>1383</v>
      </c>
    </row>
    <row r="177" spans="1:3" ht="12.75" hidden="1" customHeight="1">
      <c r="A177" s="38">
        <v>2896</v>
      </c>
      <c r="B177" s="38" t="s">
        <v>1384</v>
      </c>
      <c r="C177" s="38" t="s">
        <v>1385</v>
      </c>
    </row>
    <row r="178" spans="1:3" ht="12.75" hidden="1" customHeight="1">
      <c r="A178" s="38">
        <v>2897</v>
      </c>
      <c r="B178" s="38" t="s">
        <v>1386</v>
      </c>
      <c r="C178" s="38" t="s">
        <v>1387</v>
      </c>
    </row>
    <row r="179" spans="1:3" ht="12.75" hidden="1" customHeight="1">
      <c r="A179" s="38">
        <v>1871</v>
      </c>
      <c r="B179" s="38" t="s">
        <v>1388</v>
      </c>
      <c r="C179" s="38" t="s">
        <v>1389</v>
      </c>
    </row>
    <row r="180" spans="1:3" ht="12.75" hidden="1" customHeight="1">
      <c r="A180" s="38">
        <v>1872</v>
      </c>
      <c r="B180" s="38" t="s">
        <v>1390</v>
      </c>
      <c r="C180" s="38" t="s">
        <v>1391</v>
      </c>
    </row>
    <row r="181" spans="1:3" ht="12.75" hidden="1" customHeight="1">
      <c r="A181" s="38">
        <v>1873</v>
      </c>
      <c r="B181" s="38" t="s">
        <v>1392</v>
      </c>
      <c r="C181" s="38" t="s">
        <v>1393</v>
      </c>
    </row>
    <row r="182" spans="1:3" ht="12.75" hidden="1" customHeight="1">
      <c r="A182" s="38">
        <v>1874</v>
      </c>
      <c r="B182" s="38" t="s">
        <v>1394</v>
      </c>
      <c r="C182" s="38" t="s">
        <v>1395</v>
      </c>
    </row>
    <row r="183" spans="1:3" ht="12.75" hidden="1" customHeight="1">
      <c r="A183" s="38">
        <v>1875</v>
      </c>
      <c r="B183" s="38" t="s">
        <v>1396</v>
      </c>
      <c r="C183" s="38" t="s">
        <v>1397</v>
      </c>
    </row>
    <row r="184" spans="1:3" ht="12.75" hidden="1" customHeight="1">
      <c r="A184" s="38">
        <v>1876</v>
      </c>
      <c r="B184" s="38" t="s">
        <v>1398</v>
      </c>
      <c r="C184" s="38" t="s">
        <v>1399</v>
      </c>
    </row>
    <row r="185" spans="1:3" ht="12.75" hidden="1" customHeight="1">
      <c r="A185" s="38">
        <v>2815</v>
      </c>
      <c r="B185" s="38" t="s">
        <v>1400</v>
      </c>
      <c r="C185" s="38" t="s">
        <v>1401</v>
      </c>
    </row>
    <row r="186" spans="1:3" ht="12.75" hidden="1" customHeight="1">
      <c r="A186" s="38">
        <v>1877</v>
      </c>
      <c r="B186" s="38" t="s">
        <v>1402</v>
      </c>
      <c r="C186" s="38" t="s">
        <v>1403</v>
      </c>
    </row>
    <row r="187" spans="1:3" ht="12.75" hidden="1" customHeight="1">
      <c r="A187" s="38">
        <v>1878</v>
      </c>
      <c r="B187" s="38" t="s">
        <v>1404</v>
      </c>
      <c r="C187" s="38" t="s">
        <v>1405</v>
      </c>
    </row>
    <row r="188" spans="1:3" ht="12.75" hidden="1" customHeight="1">
      <c r="A188" s="38">
        <v>1879</v>
      </c>
      <c r="B188" s="38" t="s">
        <v>1406</v>
      </c>
      <c r="C188" s="38" t="s">
        <v>1407</v>
      </c>
    </row>
    <row r="189" spans="1:3" ht="12.75" hidden="1" customHeight="1">
      <c r="A189" s="38">
        <v>1880</v>
      </c>
      <c r="B189" s="38" t="s">
        <v>1408</v>
      </c>
      <c r="C189" s="38" t="s">
        <v>1409</v>
      </c>
    </row>
    <row r="190" spans="1:3" ht="12.75" hidden="1" customHeight="1">
      <c r="A190" s="38">
        <v>1881</v>
      </c>
      <c r="B190" s="38" t="s">
        <v>1410</v>
      </c>
      <c r="C190" s="38" t="s">
        <v>1411</v>
      </c>
    </row>
    <row r="191" spans="1:3" ht="12.75" hidden="1" customHeight="1">
      <c r="A191" s="38">
        <v>1882</v>
      </c>
      <c r="B191" s="38" t="s">
        <v>1412</v>
      </c>
      <c r="C191" s="38" t="s">
        <v>1413</v>
      </c>
    </row>
    <row r="192" spans="1:3" ht="12.75" hidden="1" customHeight="1">
      <c r="A192" s="38">
        <v>1883</v>
      </c>
      <c r="B192" s="38" t="s">
        <v>1414</v>
      </c>
      <c r="C192" s="38" t="s">
        <v>1415</v>
      </c>
    </row>
    <row r="193" spans="1:3" ht="12.75" hidden="1" customHeight="1">
      <c r="A193" s="38">
        <v>1884</v>
      </c>
      <c r="B193" s="38" t="s">
        <v>1416</v>
      </c>
      <c r="C193" s="38" t="s">
        <v>1417</v>
      </c>
    </row>
    <row r="194" spans="1:3" ht="12.75" hidden="1" customHeight="1">
      <c r="A194" s="38">
        <v>1885</v>
      </c>
      <c r="B194" s="38" t="s">
        <v>1418</v>
      </c>
      <c r="C194" s="38" t="s">
        <v>1419</v>
      </c>
    </row>
    <row r="195" spans="1:3" ht="12.75" hidden="1" customHeight="1">
      <c r="A195" s="38">
        <v>1886</v>
      </c>
      <c r="B195" s="38" t="s">
        <v>1420</v>
      </c>
      <c r="C195" s="38" t="s">
        <v>1421</v>
      </c>
    </row>
    <row r="196" spans="1:3" ht="12.75" hidden="1" customHeight="1">
      <c r="A196" s="38">
        <v>3076</v>
      </c>
      <c r="B196" s="38" t="s">
        <v>1422</v>
      </c>
      <c r="C196" s="38" t="s">
        <v>1423</v>
      </c>
    </row>
    <row r="197" spans="1:3" ht="12.75" hidden="1" customHeight="1">
      <c r="A197" s="38">
        <v>3077</v>
      </c>
      <c r="B197" s="38" t="s">
        <v>1424</v>
      </c>
      <c r="C197" s="38" t="s">
        <v>1425</v>
      </c>
    </row>
    <row r="198" spans="1:3" ht="12.75" hidden="1" customHeight="1">
      <c r="A198" s="38">
        <v>2684</v>
      </c>
      <c r="B198" s="38" t="s">
        <v>1426</v>
      </c>
      <c r="C198" s="38" t="s">
        <v>1427</v>
      </c>
    </row>
    <row r="199" spans="1:3" ht="12.75" hidden="1" customHeight="1">
      <c r="A199" s="38">
        <v>2685</v>
      </c>
      <c r="B199" s="38" t="s">
        <v>1428</v>
      </c>
      <c r="C199" s="38" t="s">
        <v>1429</v>
      </c>
    </row>
    <row r="200" spans="1:3" ht="12.75" hidden="1" customHeight="1">
      <c r="A200" s="38">
        <v>2686</v>
      </c>
      <c r="B200" s="38" t="s">
        <v>1430</v>
      </c>
      <c r="C200" s="38" t="s">
        <v>1431</v>
      </c>
    </row>
    <row r="201" spans="1:3" ht="12.75" hidden="1" customHeight="1">
      <c r="A201" s="38">
        <v>2687</v>
      </c>
      <c r="B201" s="38" t="s">
        <v>1432</v>
      </c>
      <c r="C201" s="38" t="s">
        <v>1433</v>
      </c>
    </row>
    <row r="202" spans="1:3" ht="12.75" hidden="1" customHeight="1">
      <c r="A202" s="38">
        <v>2688</v>
      </c>
      <c r="B202" s="38" t="s">
        <v>1434</v>
      </c>
      <c r="C202" s="38" t="s">
        <v>1435</v>
      </c>
    </row>
    <row r="203" spans="1:3" ht="12.75" hidden="1" customHeight="1">
      <c r="A203" s="38">
        <v>2689</v>
      </c>
      <c r="B203" s="38" t="s">
        <v>1436</v>
      </c>
      <c r="C203" s="38" t="s">
        <v>1437</v>
      </c>
    </row>
    <row r="204" spans="1:3" ht="12.75" hidden="1" customHeight="1">
      <c r="A204" s="38">
        <v>2690</v>
      </c>
      <c r="B204" s="38" t="s">
        <v>1438</v>
      </c>
      <c r="C204" s="38" t="s">
        <v>1439</v>
      </c>
    </row>
    <row r="205" spans="1:3" ht="12.75" hidden="1" customHeight="1">
      <c r="A205" s="38">
        <v>2691</v>
      </c>
      <c r="B205" s="38" t="s">
        <v>1440</v>
      </c>
      <c r="C205" s="38" t="s">
        <v>1441</v>
      </c>
    </row>
    <row r="206" spans="1:3" ht="12.75" hidden="1" customHeight="1">
      <c r="A206" s="38">
        <v>2694</v>
      </c>
      <c r="B206" s="38" t="s">
        <v>1442</v>
      </c>
      <c r="C206" s="38" t="s">
        <v>1443</v>
      </c>
    </row>
    <row r="207" spans="1:3" ht="12.75" hidden="1" customHeight="1">
      <c r="A207" s="38">
        <v>2695</v>
      </c>
      <c r="B207" s="38" t="s">
        <v>1444</v>
      </c>
      <c r="C207" s="38" t="s">
        <v>1445</v>
      </c>
    </row>
    <row r="208" spans="1:3" ht="12.75" hidden="1" customHeight="1">
      <c r="A208" s="38">
        <v>2697</v>
      </c>
      <c r="B208" s="38" t="s">
        <v>1446</v>
      </c>
      <c r="C208" s="38" t="s">
        <v>1447</v>
      </c>
    </row>
    <row r="209" spans="1:3" ht="12.75" hidden="1" customHeight="1">
      <c r="A209" s="38">
        <v>2698</v>
      </c>
      <c r="B209" s="38" t="s">
        <v>1448</v>
      </c>
      <c r="C209" s="38" t="s">
        <v>1449</v>
      </c>
    </row>
    <row r="210" spans="1:3" ht="12.75" hidden="1" customHeight="1">
      <c r="A210" s="38">
        <v>2702</v>
      </c>
      <c r="B210" s="38" t="s">
        <v>1450</v>
      </c>
      <c r="C210" s="38" t="s">
        <v>1451</v>
      </c>
    </row>
    <row r="211" spans="1:3" ht="12.75" hidden="1" customHeight="1">
      <c r="A211" s="38">
        <v>2717</v>
      </c>
      <c r="B211" s="38" t="s">
        <v>1452</v>
      </c>
      <c r="C211" s="38" t="s">
        <v>1453</v>
      </c>
    </row>
    <row r="212" spans="1:3" ht="12.75" hidden="1" customHeight="1">
      <c r="A212" s="38">
        <v>2753</v>
      </c>
      <c r="B212" s="38" t="s">
        <v>1454</v>
      </c>
      <c r="C212" s="38" t="s">
        <v>1455</v>
      </c>
    </row>
    <row r="213" spans="1:3" ht="12.75" hidden="1" customHeight="1">
      <c r="A213" s="38">
        <v>2754</v>
      </c>
      <c r="B213" s="38" t="s">
        <v>1456</v>
      </c>
      <c r="C213" s="38" t="s">
        <v>1457</v>
      </c>
    </row>
    <row r="214" spans="1:3" ht="12.75" hidden="1" customHeight="1">
      <c r="A214" s="38">
        <v>2755</v>
      </c>
      <c r="B214" s="38" t="s">
        <v>1458</v>
      </c>
      <c r="C214" s="38" t="s">
        <v>1459</v>
      </c>
    </row>
    <row r="215" spans="1:3" ht="12.75" hidden="1" customHeight="1">
      <c r="A215" s="38">
        <v>2756</v>
      </c>
      <c r="B215" s="38" t="s">
        <v>1460</v>
      </c>
      <c r="C215" s="38" t="s">
        <v>1461</v>
      </c>
    </row>
    <row r="216" spans="1:3" ht="12.75" hidden="1" customHeight="1">
      <c r="A216" s="38">
        <v>2757</v>
      </c>
      <c r="B216" s="38" t="s">
        <v>1462</v>
      </c>
      <c r="C216" s="38" t="s">
        <v>1463</v>
      </c>
    </row>
    <row r="217" spans="1:3" ht="12.75" hidden="1" customHeight="1">
      <c r="A217" s="38">
        <v>2758</v>
      </c>
      <c r="B217" s="38" t="s">
        <v>1464</v>
      </c>
      <c r="C217" s="38" t="s">
        <v>1465</v>
      </c>
    </row>
    <row r="218" spans="1:3" ht="12.75" hidden="1" customHeight="1">
      <c r="A218" s="38">
        <v>2759</v>
      </c>
      <c r="B218" s="38" t="s">
        <v>1466</v>
      </c>
      <c r="C218" s="38" t="s">
        <v>1467</v>
      </c>
    </row>
    <row r="219" spans="1:3" ht="12.75" hidden="1" customHeight="1">
      <c r="A219" s="38">
        <v>2760</v>
      </c>
      <c r="B219" s="38" t="s">
        <v>1468</v>
      </c>
      <c r="C219" s="38" t="s">
        <v>1469</v>
      </c>
    </row>
    <row r="220" spans="1:3" ht="12.75" hidden="1" customHeight="1">
      <c r="A220" s="38">
        <v>2761</v>
      </c>
      <c r="B220" s="38" t="s">
        <v>1470</v>
      </c>
      <c r="C220" s="38" t="s">
        <v>1471</v>
      </c>
    </row>
    <row r="221" spans="1:3" ht="12.75" hidden="1" customHeight="1">
      <c r="A221" s="38">
        <v>2762</v>
      </c>
      <c r="B221" s="38" t="s">
        <v>1472</v>
      </c>
      <c r="C221" s="38" t="s">
        <v>1473</v>
      </c>
    </row>
    <row r="222" spans="1:3" ht="12.75" hidden="1" customHeight="1">
      <c r="A222" s="38">
        <v>2763</v>
      </c>
      <c r="B222" s="38" t="s">
        <v>1474</v>
      </c>
      <c r="C222" s="38" t="s">
        <v>1475</v>
      </c>
    </row>
    <row r="223" spans="1:3" ht="12.75" hidden="1" customHeight="1">
      <c r="A223" s="38">
        <v>2764</v>
      </c>
      <c r="B223" s="38" t="s">
        <v>1476</v>
      </c>
      <c r="C223" s="38" t="s">
        <v>1477</v>
      </c>
    </row>
    <row r="224" spans="1:3" ht="12.75" hidden="1" customHeight="1">
      <c r="A224" s="38">
        <v>2765</v>
      </c>
      <c r="B224" s="38" t="s">
        <v>1478</v>
      </c>
      <c r="C224" s="38" t="s">
        <v>1479</v>
      </c>
    </row>
    <row r="225" spans="1:3" ht="12.75" hidden="1" customHeight="1">
      <c r="A225" s="38">
        <v>2766</v>
      </c>
      <c r="B225" s="38" t="s">
        <v>1480</v>
      </c>
      <c r="C225" s="38" t="s">
        <v>1481</v>
      </c>
    </row>
    <row r="226" spans="1:3" ht="12.75" hidden="1" customHeight="1">
      <c r="A226" s="38">
        <v>2767</v>
      </c>
      <c r="B226" s="38" t="s">
        <v>1482</v>
      </c>
      <c r="C226" s="38" t="s">
        <v>1483</v>
      </c>
    </row>
    <row r="227" spans="1:3" ht="12.75" hidden="1" customHeight="1">
      <c r="A227" s="38">
        <v>2768</v>
      </c>
      <c r="B227" s="38" t="s">
        <v>1484</v>
      </c>
      <c r="C227" s="38" t="s">
        <v>1485</v>
      </c>
    </row>
    <row r="228" spans="1:3" ht="12.75" hidden="1" customHeight="1">
      <c r="A228" s="38">
        <v>2769</v>
      </c>
      <c r="B228" s="38" t="s">
        <v>1486</v>
      </c>
      <c r="C228" s="38" t="s">
        <v>1487</v>
      </c>
    </row>
    <row r="229" spans="1:3" ht="12.75" hidden="1" customHeight="1">
      <c r="A229" s="38">
        <v>2770</v>
      </c>
      <c r="B229" s="38" t="s">
        <v>1488</v>
      </c>
      <c r="C229" s="38" t="s">
        <v>1489</v>
      </c>
    </row>
    <row r="230" spans="1:3" ht="12.75" hidden="1" customHeight="1">
      <c r="A230" s="38">
        <v>1890</v>
      </c>
      <c r="B230" s="38" t="s">
        <v>1490</v>
      </c>
      <c r="C230" s="38" t="s">
        <v>478</v>
      </c>
    </row>
    <row r="231" spans="1:3" ht="12.75" hidden="1" customHeight="1">
      <c r="A231" s="38">
        <v>1891</v>
      </c>
      <c r="B231" s="38" t="s">
        <v>1491</v>
      </c>
      <c r="C231" s="38" t="s">
        <v>1492</v>
      </c>
    </row>
    <row r="232" spans="1:3" ht="12.75" hidden="1" customHeight="1">
      <c r="A232" s="38">
        <v>1892</v>
      </c>
      <c r="B232" s="38" t="s">
        <v>1493</v>
      </c>
      <c r="C232" s="38" t="s">
        <v>1494</v>
      </c>
    </row>
    <row r="233" spans="1:3" ht="12.75" hidden="1" customHeight="1">
      <c r="A233" s="38">
        <v>1893</v>
      </c>
      <c r="B233" s="38" t="s">
        <v>1495</v>
      </c>
      <c r="C233" s="38" t="s">
        <v>1496</v>
      </c>
    </row>
    <row r="234" spans="1:3" ht="12.75" hidden="1" customHeight="1">
      <c r="A234" s="38">
        <v>1894</v>
      </c>
      <c r="B234" s="38" t="s">
        <v>1497</v>
      </c>
      <c r="C234" s="38" t="s">
        <v>1498</v>
      </c>
    </row>
    <row r="235" spans="1:3" ht="12.75" hidden="1" customHeight="1">
      <c r="A235" s="38">
        <v>1895</v>
      </c>
      <c r="B235" s="38" t="s">
        <v>1499</v>
      </c>
      <c r="C235" s="38" t="s">
        <v>1500</v>
      </c>
    </row>
    <row r="236" spans="1:3" ht="12.75" hidden="1" customHeight="1">
      <c r="A236" s="38">
        <v>2911</v>
      </c>
      <c r="B236" s="38" t="s">
        <v>1501</v>
      </c>
      <c r="C236" s="38" t="s">
        <v>1502</v>
      </c>
    </row>
    <row r="237" spans="1:3" ht="12.75" hidden="1" customHeight="1">
      <c r="A237" s="38">
        <v>2912</v>
      </c>
      <c r="B237" s="38" t="s">
        <v>1503</v>
      </c>
      <c r="C237" s="38" t="s">
        <v>1504</v>
      </c>
    </row>
    <row r="238" spans="1:3" ht="12.75" hidden="1" customHeight="1">
      <c r="A238" s="38">
        <v>2913</v>
      </c>
      <c r="B238" s="38" t="s">
        <v>1505</v>
      </c>
      <c r="C238" s="38" t="s">
        <v>1506</v>
      </c>
    </row>
    <row r="239" spans="1:3" ht="12.75" hidden="1" customHeight="1">
      <c r="A239" s="38">
        <v>3014</v>
      </c>
      <c r="B239" s="38" t="s">
        <v>1507</v>
      </c>
      <c r="C239" s="38" t="s">
        <v>1508</v>
      </c>
    </row>
    <row r="240" spans="1:3" ht="12.75" hidden="1" customHeight="1">
      <c r="A240" s="38">
        <v>3015</v>
      </c>
      <c r="B240" s="38" t="s">
        <v>1509</v>
      </c>
      <c r="C240" s="38" t="s">
        <v>774</v>
      </c>
    </row>
    <row r="241" spans="1:3" ht="12.75" hidden="1" customHeight="1">
      <c r="A241" s="38">
        <v>2822</v>
      </c>
      <c r="B241" s="38" t="s">
        <v>1510</v>
      </c>
      <c r="C241" s="38" t="s">
        <v>1511</v>
      </c>
    </row>
    <row r="242" spans="1:3" ht="12.75" hidden="1" customHeight="1">
      <c r="A242" s="38">
        <v>2823</v>
      </c>
      <c r="B242" s="38" t="s">
        <v>1512</v>
      </c>
      <c r="C242" s="38" t="s">
        <v>1513</v>
      </c>
    </row>
    <row r="243" spans="1:3" ht="12.75" hidden="1" customHeight="1">
      <c r="A243" s="38">
        <v>1896</v>
      </c>
      <c r="B243" s="38" t="s">
        <v>1514</v>
      </c>
      <c r="C243" s="38" t="s">
        <v>1515</v>
      </c>
    </row>
    <row r="244" spans="1:3" ht="12.75" hidden="1" customHeight="1">
      <c r="A244" s="38">
        <v>1897</v>
      </c>
      <c r="B244" s="38" t="s">
        <v>1516</v>
      </c>
      <c r="C244" s="38" t="s">
        <v>1517</v>
      </c>
    </row>
    <row r="245" spans="1:3" ht="12.75" hidden="1" customHeight="1">
      <c r="A245" s="38">
        <v>1898</v>
      </c>
      <c r="B245" s="38" t="s">
        <v>1518</v>
      </c>
      <c r="C245" s="38" t="s">
        <v>1519</v>
      </c>
    </row>
    <row r="246" spans="1:3" ht="12.75" hidden="1" customHeight="1">
      <c r="A246" s="38">
        <v>1899</v>
      </c>
      <c r="B246" s="38" t="s">
        <v>1520</v>
      </c>
      <c r="C246" s="38" t="s">
        <v>1521</v>
      </c>
    </row>
    <row r="247" spans="1:3" ht="12.75" hidden="1" customHeight="1">
      <c r="A247" s="38">
        <v>1900</v>
      </c>
      <c r="B247" s="38" t="s">
        <v>1522</v>
      </c>
      <c r="C247" s="38" t="s">
        <v>1523</v>
      </c>
    </row>
    <row r="248" spans="1:3" ht="12.75" hidden="1" customHeight="1">
      <c r="A248" s="38">
        <v>1901</v>
      </c>
      <c r="B248" s="38" t="s">
        <v>1524</v>
      </c>
      <c r="C248" s="38" t="s">
        <v>1525</v>
      </c>
    </row>
    <row r="249" spans="1:3" ht="12.75" hidden="1" customHeight="1">
      <c r="A249" s="38">
        <v>2738</v>
      </c>
      <c r="B249" s="38" t="s">
        <v>1526</v>
      </c>
      <c r="C249" s="38" t="s">
        <v>1527</v>
      </c>
    </row>
    <row r="250" spans="1:3" ht="12.75" hidden="1" customHeight="1">
      <c r="A250" s="38">
        <v>2739</v>
      </c>
      <c r="B250" s="38" t="s">
        <v>1528</v>
      </c>
      <c r="C250" s="38" t="s">
        <v>1529</v>
      </c>
    </row>
    <row r="251" spans="1:3" ht="12.75" hidden="1" customHeight="1">
      <c r="A251" s="38">
        <v>2740</v>
      </c>
      <c r="B251" s="38" t="s">
        <v>1530</v>
      </c>
      <c r="C251" s="38" t="s">
        <v>1531</v>
      </c>
    </row>
    <row r="252" spans="1:3" ht="12.75" hidden="1" customHeight="1">
      <c r="A252" s="38">
        <v>2741</v>
      </c>
      <c r="B252" s="38" t="s">
        <v>1532</v>
      </c>
      <c r="C252" s="38" t="s">
        <v>1533</v>
      </c>
    </row>
    <row r="253" spans="1:3" ht="12.75" hidden="1" customHeight="1">
      <c r="A253" s="38">
        <v>2742</v>
      </c>
      <c r="B253" s="38" t="s">
        <v>1534</v>
      </c>
      <c r="C253" s="38" t="s">
        <v>1535</v>
      </c>
    </row>
    <row r="254" spans="1:3" ht="12.75" hidden="1" customHeight="1">
      <c r="A254" s="38">
        <v>2743</v>
      </c>
      <c r="B254" s="38" t="s">
        <v>1536</v>
      </c>
      <c r="C254" s="38" t="s">
        <v>1537</v>
      </c>
    </row>
    <row r="255" spans="1:3" ht="12.75" hidden="1" customHeight="1">
      <c r="A255" s="38">
        <v>2744</v>
      </c>
      <c r="B255" s="38" t="s">
        <v>1538</v>
      </c>
      <c r="C255" s="38" t="s">
        <v>1539</v>
      </c>
    </row>
    <row r="256" spans="1:3" ht="12.75" hidden="1" customHeight="1">
      <c r="A256" s="38">
        <v>1902</v>
      </c>
      <c r="B256" s="38" t="s">
        <v>1540</v>
      </c>
      <c r="C256" s="38" t="s">
        <v>1541</v>
      </c>
    </row>
    <row r="257" spans="1:3" ht="12.75" hidden="1" customHeight="1">
      <c r="A257" s="38">
        <v>1903</v>
      </c>
      <c r="B257" s="38" t="s">
        <v>1542</v>
      </c>
      <c r="C257" s="38" t="s">
        <v>1543</v>
      </c>
    </row>
    <row r="258" spans="1:3" ht="12.75" hidden="1" customHeight="1">
      <c r="A258" s="38">
        <v>1904</v>
      </c>
      <c r="B258" s="38" t="s">
        <v>1544</v>
      </c>
      <c r="C258" s="38" t="s">
        <v>1545</v>
      </c>
    </row>
    <row r="259" spans="1:3" ht="12.75" hidden="1" customHeight="1">
      <c r="A259" s="38">
        <v>1905</v>
      </c>
      <c r="B259" s="38" t="s">
        <v>1546</v>
      </c>
      <c r="C259" s="38" t="s">
        <v>1547</v>
      </c>
    </row>
    <row r="260" spans="1:3" ht="12.75" hidden="1" customHeight="1">
      <c r="A260" s="38">
        <v>1906</v>
      </c>
      <c r="B260" s="38" t="s">
        <v>1548</v>
      </c>
      <c r="C260" s="38" t="s">
        <v>1549</v>
      </c>
    </row>
    <row r="261" spans="1:3" ht="12.75" hidden="1" customHeight="1">
      <c r="A261" s="38">
        <v>1907</v>
      </c>
      <c r="B261" s="38" t="s">
        <v>1550</v>
      </c>
      <c r="C261" s="38" t="s">
        <v>1551</v>
      </c>
    </row>
    <row r="262" spans="1:3" ht="12.75" hidden="1" customHeight="1">
      <c r="A262" s="38">
        <v>2471</v>
      </c>
      <c r="B262" s="38" t="s">
        <v>1552</v>
      </c>
      <c r="C262" s="38" t="s">
        <v>789</v>
      </c>
    </row>
    <row r="263" spans="1:3" ht="12.75" hidden="1" customHeight="1">
      <c r="A263" s="38">
        <v>2472</v>
      </c>
      <c r="B263" s="38" t="s">
        <v>1553</v>
      </c>
      <c r="C263" s="38" t="s">
        <v>1554</v>
      </c>
    </row>
    <row r="264" spans="1:3" ht="12.75" hidden="1" customHeight="1">
      <c r="A264" s="38">
        <v>2473</v>
      </c>
      <c r="B264" s="38" t="s">
        <v>1555</v>
      </c>
      <c r="C264" s="38" t="s">
        <v>787</v>
      </c>
    </row>
    <row r="265" spans="1:3" ht="12.75" hidden="1" customHeight="1">
      <c r="A265" s="38">
        <v>2474</v>
      </c>
      <c r="B265" s="38" t="s">
        <v>1556</v>
      </c>
      <c r="C265" s="38" t="s">
        <v>1557</v>
      </c>
    </row>
    <row r="266" spans="1:3" ht="12.75" hidden="1" customHeight="1">
      <c r="A266" s="38">
        <v>2475</v>
      </c>
      <c r="B266" s="38" t="s">
        <v>1558</v>
      </c>
      <c r="C266" s="38" t="s">
        <v>1559</v>
      </c>
    </row>
    <row r="267" spans="1:3" ht="12.75" hidden="1" customHeight="1">
      <c r="A267" s="38">
        <v>2476</v>
      </c>
      <c r="B267" s="38" t="s">
        <v>1560</v>
      </c>
      <c r="C267" s="38" t="s">
        <v>778</v>
      </c>
    </row>
    <row r="268" spans="1:3" ht="12.75" hidden="1" customHeight="1">
      <c r="A268" s="38">
        <v>2648</v>
      </c>
      <c r="B268" s="38" t="s">
        <v>1561</v>
      </c>
      <c r="C268" s="38" t="s">
        <v>1562</v>
      </c>
    </row>
    <row r="269" spans="1:3" ht="12.75" hidden="1" customHeight="1">
      <c r="A269" s="38">
        <v>2649</v>
      </c>
      <c r="B269" s="38" t="s">
        <v>1563</v>
      </c>
      <c r="C269" s="38" t="s">
        <v>1564</v>
      </c>
    </row>
    <row r="270" spans="1:3" ht="12.75" hidden="1" customHeight="1">
      <c r="A270" s="38">
        <v>2652</v>
      </c>
      <c r="B270" s="38" t="s">
        <v>1565</v>
      </c>
      <c r="C270" s="38" t="s">
        <v>1566</v>
      </c>
    </row>
    <row r="271" spans="1:3" ht="12.75" hidden="1" customHeight="1">
      <c r="A271" s="38">
        <v>2653</v>
      </c>
      <c r="B271" s="38" t="s">
        <v>1567</v>
      </c>
      <c r="C271" s="38" t="s">
        <v>1568</v>
      </c>
    </row>
    <row r="272" spans="1:3" ht="12.75" hidden="1" customHeight="1">
      <c r="A272" s="38">
        <v>2654</v>
      </c>
      <c r="B272" s="38" t="s">
        <v>1569</v>
      </c>
      <c r="C272" s="38" t="s">
        <v>1570</v>
      </c>
    </row>
    <row r="273" spans="1:3" ht="12.75" hidden="1" customHeight="1">
      <c r="A273" s="38">
        <v>2655</v>
      </c>
      <c r="B273" s="38" t="s">
        <v>1571</v>
      </c>
      <c r="C273" s="38" t="s">
        <v>1572</v>
      </c>
    </row>
    <row r="274" spans="1:3" ht="12.75" hidden="1" customHeight="1">
      <c r="A274" s="38">
        <v>2910</v>
      </c>
      <c r="B274" s="38" t="s">
        <v>1573</v>
      </c>
      <c r="C274" s="38" t="s">
        <v>1574</v>
      </c>
    </row>
    <row r="275" spans="1:3" ht="12.75" hidden="1" customHeight="1">
      <c r="A275" s="38">
        <v>2914</v>
      </c>
      <c r="B275" s="38" t="s">
        <v>1575</v>
      </c>
      <c r="C275" s="38" t="s">
        <v>1576</v>
      </c>
    </row>
    <row r="276" spans="1:3" ht="12.75" hidden="1" customHeight="1">
      <c r="A276" s="38">
        <v>2915</v>
      </c>
      <c r="B276" s="38" t="s">
        <v>1577</v>
      </c>
      <c r="C276" s="38" t="s">
        <v>1578</v>
      </c>
    </row>
    <row r="277" spans="1:3" ht="12.75" hidden="1" customHeight="1">
      <c r="A277" s="38">
        <v>2916</v>
      </c>
      <c r="B277" s="38" t="s">
        <v>1579</v>
      </c>
      <c r="C277" s="38" t="s">
        <v>1580</v>
      </c>
    </row>
    <row r="278" spans="1:3" ht="12.75" hidden="1" customHeight="1">
      <c r="A278" s="38">
        <v>2917</v>
      </c>
      <c r="B278" s="38" t="s">
        <v>1581</v>
      </c>
      <c r="C278" s="38" t="s">
        <v>780</v>
      </c>
    </row>
    <row r="279" spans="1:3" ht="12.75" hidden="1" customHeight="1">
      <c r="A279" s="38">
        <v>2918</v>
      </c>
      <c r="B279" s="38" t="s">
        <v>1582</v>
      </c>
      <c r="C279" s="38" t="s">
        <v>1583</v>
      </c>
    </row>
    <row r="280" spans="1:3" ht="12.75" hidden="1" customHeight="1">
      <c r="A280" s="38">
        <v>3078</v>
      </c>
      <c r="B280" s="38" t="s">
        <v>1584</v>
      </c>
      <c r="C280" s="38" t="s">
        <v>1585</v>
      </c>
    </row>
    <row r="281" spans="1:3" ht="12.75" hidden="1" customHeight="1">
      <c r="A281" s="38">
        <v>3079</v>
      </c>
      <c r="B281" s="38" t="s">
        <v>1586</v>
      </c>
      <c r="C281" s="38" t="s">
        <v>1587</v>
      </c>
    </row>
    <row r="282" spans="1:3" ht="12.75" hidden="1" customHeight="1">
      <c r="A282" s="38">
        <v>3080</v>
      </c>
      <c r="B282" s="38" t="s">
        <v>1588</v>
      </c>
      <c r="C282" s="38" t="s">
        <v>1589</v>
      </c>
    </row>
    <row r="283" spans="1:3" ht="12.75" hidden="1" customHeight="1">
      <c r="A283" s="38">
        <v>3081</v>
      </c>
      <c r="B283" s="38" t="s">
        <v>1590</v>
      </c>
      <c r="C283" s="38" t="s">
        <v>1591</v>
      </c>
    </row>
    <row r="284" spans="1:3" ht="12.75" hidden="1" customHeight="1">
      <c r="A284" s="38">
        <v>3082</v>
      </c>
      <c r="B284" s="38" t="s">
        <v>1592</v>
      </c>
      <c r="C284" s="38" t="s">
        <v>1593</v>
      </c>
    </row>
    <row r="285" spans="1:3" ht="12.75" hidden="1" customHeight="1">
      <c r="A285" s="38">
        <v>3083</v>
      </c>
      <c r="B285" s="38" t="s">
        <v>1594</v>
      </c>
      <c r="C285" s="38" t="s">
        <v>1595</v>
      </c>
    </row>
    <row r="286" spans="1:3" ht="12.75" hidden="1" customHeight="1">
      <c r="A286" s="38">
        <v>3084</v>
      </c>
      <c r="B286" s="38" t="s">
        <v>1596</v>
      </c>
      <c r="C286" s="38" t="s">
        <v>1597</v>
      </c>
    </row>
    <row r="287" spans="1:3" ht="12.75" hidden="1" customHeight="1">
      <c r="A287" s="38">
        <v>3085</v>
      </c>
      <c r="B287" s="38" t="s">
        <v>1598</v>
      </c>
      <c r="C287" s="38" t="s">
        <v>1599</v>
      </c>
    </row>
    <row r="288" spans="1:3" ht="12.75" hidden="1" customHeight="1">
      <c r="A288" s="38">
        <v>3086</v>
      </c>
      <c r="B288" s="38" t="s">
        <v>1600</v>
      </c>
      <c r="C288" s="38" t="s">
        <v>1601</v>
      </c>
    </row>
    <row r="289" spans="1:3" ht="12.75" hidden="1" customHeight="1">
      <c r="A289" s="38">
        <v>3087</v>
      </c>
      <c r="B289" s="38" t="s">
        <v>1602</v>
      </c>
      <c r="C289" s="38" t="s">
        <v>1603</v>
      </c>
    </row>
    <row r="290" spans="1:3" ht="12.75" hidden="1" customHeight="1">
      <c r="A290" s="38">
        <v>3088</v>
      </c>
      <c r="B290" s="38" t="s">
        <v>1604</v>
      </c>
      <c r="C290" s="38" t="s">
        <v>1605</v>
      </c>
    </row>
    <row r="291" spans="1:3" ht="12.75" hidden="1" customHeight="1">
      <c r="A291" s="38">
        <v>3089</v>
      </c>
      <c r="B291" s="38" t="s">
        <v>1606</v>
      </c>
      <c r="C291" s="38" t="s">
        <v>1607</v>
      </c>
    </row>
    <row r="292" spans="1:3" ht="12.75" hidden="1" customHeight="1">
      <c r="A292" s="38">
        <v>3090</v>
      </c>
      <c r="B292" s="38" t="s">
        <v>1608</v>
      </c>
      <c r="C292" s="38" t="s">
        <v>1609</v>
      </c>
    </row>
    <row r="293" spans="1:3" ht="12.75" hidden="1" customHeight="1">
      <c r="A293" s="38">
        <v>3091</v>
      </c>
      <c r="B293" s="38" t="s">
        <v>1610</v>
      </c>
      <c r="C293" s="38" t="s">
        <v>1611</v>
      </c>
    </row>
    <row r="294" spans="1:3" ht="12.75" hidden="1" customHeight="1">
      <c r="A294" s="38">
        <v>1912</v>
      </c>
      <c r="B294" s="38" t="s">
        <v>1612</v>
      </c>
      <c r="C294" s="38" t="s">
        <v>1613</v>
      </c>
    </row>
    <row r="295" spans="1:3" ht="12.75" hidden="1" customHeight="1">
      <c r="A295" s="38">
        <v>1913</v>
      </c>
      <c r="B295" s="38" t="s">
        <v>1614</v>
      </c>
      <c r="C295" s="38" t="s">
        <v>1615</v>
      </c>
    </row>
    <row r="296" spans="1:3" ht="12.75" hidden="1" customHeight="1">
      <c r="A296" s="38">
        <v>1914</v>
      </c>
      <c r="B296" s="38" t="s">
        <v>1616</v>
      </c>
      <c r="C296" s="38" t="s">
        <v>1617</v>
      </c>
    </row>
    <row r="297" spans="1:3" ht="12.75" hidden="1" customHeight="1">
      <c r="A297" s="38">
        <v>1915</v>
      </c>
      <c r="B297" s="38" t="s">
        <v>1618</v>
      </c>
      <c r="C297" s="38" t="s">
        <v>1619</v>
      </c>
    </row>
    <row r="298" spans="1:3" ht="12.75" hidden="1" customHeight="1">
      <c r="A298" s="38">
        <v>1916</v>
      </c>
      <c r="B298" s="38" t="s">
        <v>1620</v>
      </c>
      <c r="C298" s="38" t="s">
        <v>1621</v>
      </c>
    </row>
    <row r="299" spans="1:3" ht="12.75" hidden="1" customHeight="1">
      <c r="A299" s="38">
        <v>2783</v>
      </c>
      <c r="B299" s="38" t="s">
        <v>1622</v>
      </c>
      <c r="C299" s="38" t="s">
        <v>158</v>
      </c>
    </row>
    <row r="300" spans="1:3" ht="12.75" hidden="1" customHeight="1">
      <c r="A300" s="38">
        <v>2784</v>
      </c>
      <c r="B300" s="38" t="s">
        <v>1623</v>
      </c>
      <c r="C300" s="38" t="s">
        <v>1624</v>
      </c>
    </row>
    <row r="301" spans="1:3" ht="12.75" hidden="1" customHeight="1">
      <c r="A301" s="38">
        <v>2785</v>
      </c>
      <c r="B301" s="38" t="s">
        <v>1625</v>
      </c>
      <c r="C301" s="38" t="s">
        <v>1626</v>
      </c>
    </row>
    <row r="302" spans="1:3" ht="12.75" hidden="1" customHeight="1">
      <c r="A302" s="38">
        <v>2786</v>
      </c>
      <c r="B302" s="38" t="s">
        <v>1627</v>
      </c>
      <c r="C302" s="38" t="s">
        <v>1628</v>
      </c>
    </row>
    <row r="303" spans="1:3" ht="12.75" hidden="1" customHeight="1">
      <c r="A303" s="38">
        <v>2787</v>
      </c>
      <c r="B303" s="38" t="s">
        <v>1629</v>
      </c>
      <c r="C303" s="38" t="s">
        <v>1630</v>
      </c>
    </row>
    <row r="304" spans="1:3" ht="12.75" hidden="1" customHeight="1">
      <c r="A304" s="38">
        <v>2788</v>
      </c>
      <c r="B304" s="38" t="s">
        <v>1631</v>
      </c>
      <c r="C304" s="38" t="s">
        <v>1632</v>
      </c>
    </row>
    <row r="305" spans="1:3" ht="12.75" hidden="1" customHeight="1">
      <c r="A305" s="38">
        <v>1917</v>
      </c>
      <c r="B305" s="38" t="s">
        <v>1633</v>
      </c>
      <c r="C305" s="38" t="s">
        <v>752</v>
      </c>
    </row>
    <row r="306" spans="1:3" ht="12.75" hidden="1" customHeight="1">
      <c r="A306" s="38">
        <v>1918</v>
      </c>
      <c r="B306" s="38" t="s">
        <v>1634</v>
      </c>
      <c r="C306" s="38" t="s">
        <v>1635</v>
      </c>
    </row>
    <row r="307" spans="1:3" ht="12.75" hidden="1" customHeight="1">
      <c r="A307" s="38">
        <v>1919</v>
      </c>
      <c r="B307" s="38" t="s">
        <v>1636</v>
      </c>
      <c r="C307" s="38" t="s">
        <v>1637</v>
      </c>
    </row>
    <row r="308" spans="1:3" ht="12.75" hidden="1" customHeight="1">
      <c r="A308" s="38">
        <v>1920</v>
      </c>
      <c r="B308" s="38" t="s">
        <v>1638</v>
      </c>
      <c r="C308" s="38" t="s">
        <v>1639</v>
      </c>
    </row>
    <row r="309" spans="1:3" ht="12.75" hidden="1" customHeight="1">
      <c r="A309" s="38">
        <v>1921</v>
      </c>
      <c r="B309" s="38" t="s">
        <v>1640</v>
      </c>
      <c r="C309" s="38" t="s">
        <v>1641</v>
      </c>
    </row>
    <row r="310" spans="1:3" ht="12.75" hidden="1" customHeight="1">
      <c r="A310" s="38">
        <v>1922</v>
      </c>
      <c r="B310" s="38" t="s">
        <v>1642</v>
      </c>
      <c r="C310" s="38" t="s">
        <v>1643</v>
      </c>
    </row>
    <row r="311" spans="1:3" ht="12.75" hidden="1" customHeight="1">
      <c r="A311" s="38">
        <v>2477</v>
      </c>
      <c r="B311" s="38" t="s">
        <v>1644</v>
      </c>
      <c r="C311" s="38" t="s">
        <v>1645</v>
      </c>
    </row>
    <row r="312" spans="1:3" ht="12.75" hidden="1" customHeight="1">
      <c r="A312" s="38">
        <v>2478</v>
      </c>
      <c r="B312" s="38" t="s">
        <v>1646</v>
      </c>
      <c r="C312" s="38" t="s">
        <v>1647</v>
      </c>
    </row>
    <row r="313" spans="1:3" ht="12.75" hidden="1" customHeight="1">
      <c r="A313" s="38">
        <v>3016</v>
      </c>
      <c r="B313" s="38" t="s">
        <v>1648</v>
      </c>
      <c r="C313" s="38" t="s">
        <v>1649</v>
      </c>
    </row>
    <row r="314" spans="1:3" ht="12.75" hidden="1" customHeight="1">
      <c r="A314" s="38">
        <v>3017</v>
      </c>
      <c r="B314" s="38" t="s">
        <v>1650</v>
      </c>
      <c r="C314" s="38" t="s">
        <v>267</v>
      </c>
    </row>
    <row r="315" spans="1:3" ht="12.75" hidden="1" customHeight="1">
      <c r="A315" s="38">
        <v>3018</v>
      </c>
      <c r="B315" s="38" t="s">
        <v>1651</v>
      </c>
      <c r="C315" s="38" t="s">
        <v>1652</v>
      </c>
    </row>
    <row r="316" spans="1:3" ht="12.75" hidden="1" customHeight="1">
      <c r="A316" s="38">
        <v>3019</v>
      </c>
      <c r="B316" s="38" t="s">
        <v>1653</v>
      </c>
      <c r="C316" s="38" t="s">
        <v>1654</v>
      </c>
    </row>
    <row r="317" spans="1:3" ht="12.75" hidden="1" customHeight="1">
      <c r="A317" s="38">
        <v>3020</v>
      </c>
      <c r="B317" s="38" t="s">
        <v>1655</v>
      </c>
      <c r="C317" s="38" t="s">
        <v>270</v>
      </c>
    </row>
    <row r="318" spans="1:3" ht="12.75" hidden="1" customHeight="1">
      <c r="A318" s="38">
        <v>3021</v>
      </c>
      <c r="B318" s="38" t="s">
        <v>1656</v>
      </c>
      <c r="C318" s="38" t="s">
        <v>1657</v>
      </c>
    </row>
    <row r="319" spans="1:3" ht="12.75" hidden="1" customHeight="1">
      <c r="A319" s="38">
        <v>1923</v>
      </c>
      <c r="B319" s="38" t="s">
        <v>1658</v>
      </c>
      <c r="C319" s="38" t="s">
        <v>1659</v>
      </c>
    </row>
    <row r="320" spans="1:3" ht="12.75" hidden="1" customHeight="1">
      <c r="A320" s="38">
        <v>1924</v>
      </c>
      <c r="B320" s="38" t="s">
        <v>1660</v>
      </c>
      <c r="C320" s="38" t="s">
        <v>1661</v>
      </c>
    </row>
    <row r="321" spans="1:3" ht="12.75" hidden="1" customHeight="1">
      <c r="A321" s="38">
        <v>1925</v>
      </c>
      <c r="B321" s="38" t="s">
        <v>1662</v>
      </c>
      <c r="C321" s="38" t="s">
        <v>1663</v>
      </c>
    </row>
    <row r="322" spans="1:3" ht="12.75" hidden="1" customHeight="1">
      <c r="A322" s="38">
        <v>1926</v>
      </c>
      <c r="B322" s="38" t="s">
        <v>1664</v>
      </c>
      <c r="C322" s="38" t="s">
        <v>1665</v>
      </c>
    </row>
    <row r="323" spans="1:3" ht="12.75" hidden="1" customHeight="1">
      <c r="A323" s="38">
        <v>1927</v>
      </c>
      <c r="B323" s="38" t="s">
        <v>1666</v>
      </c>
      <c r="C323" s="38" t="s">
        <v>1667</v>
      </c>
    </row>
    <row r="324" spans="1:3" ht="12.75" hidden="1" customHeight="1">
      <c r="A324" s="38">
        <v>2820</v>
      </c>
      <c r="B324" s="38" t="s">
        <v>1668</v>
      </c>
      <c r="C324" s="38" t="s">
        <v>791</v>
      </c>
    </row>
    <row r="325" spans="1:3" ht="12.75" hidden="1" customHeight="1">
      <c r="A325" s="38">
        <v>1928</v>
      </c>
      <c r="B325" s="38" t="s">
        <v>1669</v>
      </c>
      <c r="C325" s="38" t="s">
        <v>1670</v>
      </c>
    </row>
    <row r="326" spans="1:3" ht="12.75" hidden="1" customHeight="1">
      <c r="A326" s="38">
        <v>2943</v>
      </c>
      <c r="B326" s="38" t="s">
        <v>1671</v>
      </c>
      <c r="C326" s="38" t="s">
        <v>1672</v>
      </c>
    </row>
    <row r="327" spans="1:3" ht="12.75" hidden="1" customHeight="1">
      <c r="A327" s="38">
        <v>2944</v>
      </c>
      <c r="B327" s="38" t="s">
        <v>1673</v>
      </c>
      <c r="C327" s="38" t="s">
        <v>1674</v>
      </c>
    </row>
    <row r="328" spans="1:3" ht="12.75" hidden="1" customHeight="1">
      <c r="A328" s="38">
        <v>2657</v>
      </c>
      <c r="B328" s="38" t="s">
        <v>1675</v>
      </c>
      <c r="C328" s="38" t="s">
        <v>1676</v>
      </c>
    </row>
    <row r="329" spans="1:3" ht="12.75" hidden="1" customHeight="1">
      <c r="A329" s="38">
        <v>2658</v>
      </c>
      <c r="B329" s="38" t="s">
        <v>1677</v>
      </c>
      <c r="C329" s="38" t="s">
        <v>1678</v>
      </c>
    </row>
    <row r="330" spans="1:3" ht="12.75" hidden="1" customHeight="1">
      <c r="A330" s="38">
        <v>2659</v>
      </c>
      <c r="B330" s="38" t="s">
        <v>1679</v>
      </c>
      <c r="C330" s="38" t="s">
        <v>1680</v>
      </c>
    </row>
    <row r="331" spans="1:3" ht="12.75" hidden="1" customHeight="1">
      <c r="A331" s="38">
        <v>2660</v>
      </c>
      <c r="B331" s="38" t="s">
        <v>1681</v>
      </c>
      <c r="C331" s="38" t="s">
        <v>1682</v>
      </c>
    </row>
    <row r="332" spans="1:3" ht="12.75" hidden="1" customHeight="1">
      <c r="A332" s="38">
        <v>2661</v>
      </c>
      <c r="B332" s="38" t="s">
        <v>1683</v>
      </c>
      <c r="C332" s="38" t="s">
        <v>1684</v>
      </c>
    </row>
    <row r="333" spans="1:3" ht="12.75" hidden="1" customHeight="1">
      <c r="A333" s="38">
        <v>2662</v>
      </c>
      <c r="B333" s="38" t="s">
        <v>1685</v>
      </c>
      <c r="C333" s="38" t="s">
        <v>1686</v>
      </c>
    </row>
    <row r="334" spans="1:3" ht="12.75" hidden="1" customHeight="1">
      <c r="A334" s="38">
        <v>2663</v>
      </c>
      <c r="B334" s="38" t="s">
        <v>1687</v>
      </c>
      <c r="C334" s="38" t="s">
        <v>1688</v>
      </c>
    </row>
    <row r="335" spans="1:3" ht="12.75" hidden="1" customHeight="1">
      <c r="A335" s="38">
        <v>2664</v>
      </c>
      <c r="B335" s="38" t="s">
        <v>1689</v>
      </c>
      <c r="C335" s="38" t="s">
        <v>1690</v>
      </c>
    </row>
    <row r="336" spans="1:3" ht="12.75" hidden="1" customHeight="1">
      <c r="A336" s="38">
        <v>2665</v>
      </c>
      <c r="B336" s="38" t="s">
        <v>1691</v>
      </c>
      <c r="C336" s="38" t="s">
        <v>1692</v>
      </c>
    </row>
    <row r="337" spans="1:3" ht="12.75" hidden="1" customHeight="1">
      <c r="A337" s="38">
        <v>2666</v>
      </c>
      <c r="B337" s="38" t="s">
        <v>1693</v>
      </c>
      <c r="C337" s="38" t="s">
        <v>776</v>
      </c>
    </row>
    <row r="338" spans="1:3" ht="12.75" hidden="1" customHeight="1">
      <c r="A338" s="38">
        <v>2667</v>
      </c>
      <c r="B338" s="38" t="s">
        <v>1694</v>
      </c>
      <c r="C338" s="38" t="s">
        <v>1695</v>
      </c>
    </row>
    <row r="339" spans="1:3" ht="12.75" hidden="1" customHeight="1">
      <c r="A339" s="38">
        <v>2668</v>
      </c>
      <c r="B339" s="38" t="s">
        <v>1696</v>
      </c>
      <c r="C339" s="38" t="s">
        <v>1697</v>
      </c>
    </row>
    <row r="340" spans="1:3" ht="12.75" hidden="1" customHeight="1">
      <c r="A340" s="38">
        <v>3092</v>
      </c>
      <c r="B340" s="38" t="s">
        <v>1698</v>
      </c>
      <c r="C340" s="38" t="s">
        <v>1699</v>
      </c>
    </row>
    <row r="341" spans="1:3" ht="12.75" hidden="1" customHeight="1">
      <c r="A341" s="38">
        <v>3093</v>
      </c>
      <c r="B341" s="38" t="s">
        <v>1700</v>
      </c>
      <c r="C341" s="38" t="s">
        <v>1701</v>
      </c>
    </row>
    <row r="342" spans="1:3" ht="12.75" hidden="1" customHeight="1">
      <c r="A342" s="38">
        <v>3094</v>
      </c>
      <c r="B342" s="38" t="s">
        <v>1702</v>
      </c>
      <c r="C342" s="38" t="s">
        <v>1703</v>
      </c>
    </row>
    <row r="343" spans="1:3" ht="12.75" hidden="1" customHeight="1">
      <c r="A343" s="38">
        <v>3095</v>
      </c>
      <c r="B343" s="38" t="s">
        <v>1704</v>
      </c>
      <c r="C343" s="38" t="s">
        <v>155</v>
      </c>
    </row>
    <row r="344" spans="1:3" ht="12.75" hidden="1" customHeight="1">
      <c r="A344" s="38">
        <v>3096</v>
      </c>
      <c r="B344" s="38" t="s">
        <v>1705</v>
      </c>
      <c r="C344" s="38" t="s">
        <v>1706</v>
      </c>
    </row>
    <row r="345" spans="1:3" ht="12.75" hidden="1" customHeight="1">
      <c r="A345" s="38">
        <v>3097</v>
      </c>
      <c r="B345" s="38" t="s">
        <v>1707</v>
      </c>
      <c r="C345" s="38" t="s">
        <v>1708</v>
      </c>
    </row>
    <row r="346" spans="1:3" ht="12.75" hidden="1" customHeight="1">
      <c r="A346" s="38">
        <v>1930</v>
      </c>
      <c r="B346" s="38" t="s">
        <v>1709</v>
      </c>
      <c r="C346" s="38" t="s">
        <v>1710</v>
      </c>
    </row>
    <row r="347" spans="1:3" ht="12.75" hidden="1" customHeight="1">
      <c r="A347" s="38">
        <v>3022</v>
      </c>
      <c r="B347" s="38" t="s">
        <v>1711</v>
      </c>
      <c r="C347" s="38" t="s">
        <v>1712</v>
      </c>
    </row>
    <row r="348" spans="1:3" ht="12.75" hidden="1" customHeight="1">
      <c r="A348" s="38">
        <v>2479</v>
      </c>
      <c r="B348" s="38" t="s">
        <v>1713</v>
      </c>
      <c r="C348" s="38" t="s">
        <v>1714</v>
      </c>
    </row>
    <row r="349" spans="1:3" ht="12.75" hidden="1" customHeight="1">
      <c r="A349" s="38">
        <v>2480</v>
      </c>
      <c r="B349" s="38" t="s">
        <v>1715</v>
      </c>
      <c r="C349" s="38" t="s">
        <v>1716</v>
      </c>
    </row>
    <row r="350" spans="1:3" ht="12.75" hidden="1" customHeight="1">
      <c r="A350" s="38">
        <v>2481</v>
      </c>
      <c r="B350" s="38" t="s">
        <v>1717</v>
      </c>
      <c r="C350" s="38" t="s">
        <v>1718</v>
      </c>
    </row>
    <row r="351" spans="1:3" ht="12.75" hidden="1" customHeight="1">
      <c r="A351" s="38">
        <v>2482</v>
      </c>
      <c r="B351" s="38" t="s">
        <v>1719</v>
      </c>
      <c r="C351" s="38" t="s">
        <v>1720</v>
      </c>
    </row>
    <row r="352" spans="1:3" ht="12.75" hidden="1" customHeight="1">
      <c r="A352" s="38">
        <v>2483</v>
      </c>
      <c r="B352" s="38" t="s">
        <v>1721</v>
      </c>
      <c r="C352" s="38" t="s">
        <v>1722</v>
      </c>
    </row>
    <row r="353" spans="1:3" ht="12.75" hidden="1" customHeight="1">
      <c r="A353" s="38">
        <v>2484</v>
      </c>
      <c r="B353" s="38" t="s">
        <v>1723</v>
      </c>
      <c r="C353" s="38" t="s">
        <v>1724</v>
      </c>
    </row>
    <row r="354" spans="1:3" ht="12.75" hidden="1" customHeight="1">
      <c r="A354" s="38">
        <v>3098</v>
      </c>
      <c r="B354" s="38" t="s">
        <v>1725</v>
      </c>
      <c r="C354" s="38" t="s">
        <v>1726</v>
      </c>
    </row>
    <row r="355" spans="1:3" ht="12.75" hidden="1" customHeight="1">
      <c r="A355" s="38">
        <v>3099</v>
      </c>
      <c r="B355" s="38" t="s">
        <v>1727</v>
      </c>
      <c r="C355" s="38" t="s">
        <v>1728</v>
      </c>
    </row>
    <row r="356" spans="1:3" ht="12.75" hidden="1" customHeight="1">
      <c r="A356" s="38">
        <v>3100</v>
      </c>
      <c r="B356" s="38" t="s">
        <v>1729</v>
      </c>
      <c r="C356" s="38" t="s">
        <v>1730</v>
      </c>
    </row>
    <row r="357" spans="1:3" ht="12.75" hidden="1" customHeight="1">
      <c r="A357" s="38">
        <v>1932</v>
      </c>
      <c r="B357" s="38" t="s">
        <v>1731</v>
      </c>
      <c r="C357" s="38" t="s">
        <v>1732</v>
      </c>
    </row>
    <row r="358" spans="1:3" ht="12.75" hidden="1" customHeight="1">
      <c r="A358" s="38">
        <v>1933</v>
      </c>
      <c r="B358" s="38" t="s">
        <v>1733</v>
      </c>
      <c r="C358" s="38" t="s">
        <v>1734</v>
      </c>
    </row>
    <row r="359" spans="1:3" ht="12.75" hidden="1" customHeight="1">
      <c r="A359" s="38">
        <v>1934</v>
      </c>
      <c r="B359" s="38" t="s">
        <v>1735</v>
      </c>
      <c r="C359" s="38" t="s">
        <v>1736</v>
      </c>
    </row>
    <row r="360" spans="1:3" ht="12.75" hidden="1" customHeight="1">
      <c r="A360" s="38">
        <v>2487</v>
      </c>
      <c r="B360" s="38" t="s">
        <v>1737</v>
      </c>
      <c r="C360" s="38" t="s">
        <v>1738</v>
      </c>
    </row>
    <row r="361" spans="1:3" ht="12.75" hidden="1" customHeight="1">
      <c r="A361" s="38">
        <v>2488</v>
      </c>
      <c r="B361" s="38" t="s">
        <v>1739</v>
      </c>
      <c r="C361" s="38" t="s">
        <v>1740</v>
      </c>
    </row>
    <row r="362" spans="1:3" ht="12.75" hidden="1" customHeight="1">
      <c r="A362" s="38">
        <v>2489</v>
      </c>
      <c r="B362" s="38" t="s">
        <v>1741</v>
      </c>
      <c r="C362" s="38" t="s">
        <v>1742</v>
      </c>
    </row>
    <row r="363" spans="1:3" ht="12.75" hidden="1" customHeight="1">
      <c r="A363" s="38">
        <v>2490</v>
      </c>
      <c r="B363" s="38" t="s">
        <v>1743</v>
      </c>
      <c r="C363" s="38" t="s">
        <v>1744</v>
      </c>
    </row>
    <row r="364" spans="1:3" ht="12.75" hidden="1" customHeight="1">
      <c r="A364" s="38">
        <v>2491</v>
      </c>
      <c r="B364" s="38" t="s">
        <v>1745</v>
      </c>
      <c r="C364" s="38" t="s">
        <v>1746</v>
      </c>
    </row>
    <row r="365" spans="1:3" ht="12.75" hidden="1" customHeight="1">
      <c r="A365" s="38">
        <v>1936</v>
      </c>
      <c r="B365" s="38" t="s">
        <v>1747</v>
      </c>
      <c r="C365" s="38" t="s">
        <v>1748</v>
      </c>
    </row>
    <row r="366" spans="1:3" ht="12.75" hidden="1" customHeight="1">
      <c r="A366" s="38">
        <v>1937</v>
      </c>
      <c r="B366" s="38" t="s">
        <v>1749</v>
      </c>
      <c r="C366" s="38" t="s">
        <v>1750</v>
      </c>
    </row>
    <row r="367" spans="1:3" ht="12.75" hidden="1" customHeight="1">
      <c r="A367" s="38">
        <v>1938</v>
      </c>
      <c r="B367" s="38" t="s">
        <v>1751</v>
      </c>
      <c r="C367" s="38" t="s">
        <v>1752</v>
      </c>
    </row>
    <row r="368" spans="1:3" ht="12.75" hidden="1" customHeight="1">
      <c r="A368" s="38">
        <v>1939</v>
      </c>
      <c r="B368" s="38" t="s">
        <v>1753</v>
      </c>
      <c r="C368" s="38" t="s">
        <v>1754</v>
      </c>
    </row>
    <row r="369" spans="1:3" ht="12.75" hidden="1" customHeight="1">
      <c r="A369" s="38">
        <v>1940</v>
      </c>
      <c r="B369" s="38" t="s">
        <v>1755</v>
      </c>
      <c r="C369" s="38" t="s">
        <v>1756</v>
      </c>
    </row>
    <row r="370" spans="1:3" ht="12.75" hidden="1" customHeight="1">
      <c r="A370" s="38">
        <v>1941</v>
      </c>
      <c r="B370" s="38" t="s">
        <v>1757</v>
      </c>
      <c r="C370" s="38" t="s">
        <v>1758</v>
      </c>
    </row>
    <row r="371" spans="1:3" ht="12.75" hidden="1" customHeight="1">
      <c r="A371" s="38">
        <v>1942</v>
      </c>
      <c r="B371" s="38" t="s">
        <v>1759</v>
      </c>
      <c r="C371" s="38" t="s">
        <v>1760</v>
      </c>
    </row>
    <row r="372" spans="1:3" ht="12.75" hidden="1" customHeight="1">
      <c r="A372" s="38">
        <v>1943</v>
      </c>
      <c r="B372" s="38" t="s">
        <v>1761</v>
      </c>
      <c r="C372" s="38" t="s">
        <v>1762</v>
      </c>
    </row>
    <row r="373" spans="1:3" ht="12.75" hidden="1" customHeight="1">
      <c r="A373" s="38">
        <v>2485</v>
      </c>
      <c r="B373" s="38" t="s">
        <v>1763</v>
      </c>
      <c r="C373" s="38" t="s">
        <v>1764</v>
      </c>
    </row>
    <row r="374" spans="1:3" ht="12.75" hidden="1" customHeight="1">
      <c r="A374" s="38">
        <v>2486</v>
      </c>
      <c r="B374" s="38" t="s">
        <v>1765</v>
      </c>
      <c r="C374" s="38" t="s">
        <v>1766</v>
      </c>
    </row>
    <row r="375" spans="1:3" ht="12.75" hidden="1" customHeight="1">
      <c r="A375" s="38">
        <v>1945</v>
      </c>
      <c r="B375" s="38" t="s">
        <v>1767</v>
      </c>
      <c r="C375" s="38" t="s">
        <v>1768</v>
      </c>
    </row>
    <row r="376" spans="1:3" ht="12.75" hidden="1" customHeight="1">
      <c r="A376" s="38">
        <v>1946</v>
      </c>
      <c r="B376" s="38" t="s">
        <v>1769</v>
      </c>
      <c r="C376" s="38" t="s">
        <v>1770</v>
      </c>
    </row>
    <row r="377" spans="1:3" ht="12.75" hidden="1" customHeight="1">
      <c r="A377" s="38">
        <v>1947</v>
      </c>
      <c r="B377" s="38" t="s">
        <v>1771</v>
      </c>
      <c r="C377" s="38" t="s">
        <v>1772</v>
      </c>
    </row>
    <row r="378" spans="1:3" ht="12.75" hidden="1" customHeight="1">
      <c r="A378" s="38">
        <v>1948</v>
      </c>
      <c r="B378" s="38" t="s">
        <v>1773</v>
      </c>
      <c r="C378" s="38" t="s">
        <v>1774</v>
      </c>
    </row>
    <row r="379" spans="1:3" ht="12.75" hidden="1" customHeight="1">
      <c r="A379" s="38">
        <v>1949</v>
      </c>
      <c r="B379" s="38" t="s">
        <v>1775</v>
      </c>
      <c r="C379" s="38" t="s">
        <v>1776</v>
      </c>
    </row>
    <row r="380" spans="1:3" ht="12.75" hidden="1" customHeight="1">
      <c r="A380" s="38">
        <v>1950</v>
      </c>
      <c r="B380" s="38" t="s">
        <v>1777</v>
      </c>
      <c r="C380" s="38" t="s">
        <v>1778</v>
      </c>
    </row>
    <row r="381" spans="1:3" ht="12.75" hidden="1" customHeight="1">
      <c r="A381" s="38">
        <v>1951</v>
      </c>
      <c r="B381" s="38" t="s">
        <v>1779</v>
      </c>
      <c r="C381" s="38" t="s">
        <v>1780</v>
      </c>
    </row>
    <row r="382" spans="1:3" ht="12.75" hidden="1" customHeight="1">
      <c r="A382" s="38">
        <v>1952</v>
      </c>
      <c r="B382" s="38" t="s">
        <v>1781</v>
      </c>
      <c r="C382" s="38" t="s">
        <v>1782</v>
      </c>
    </row>
    <row r="383" spans="1:3" ht="12.75" hidden="1" customHeight="1">
      <c r="A383" s="38">
        <v>1953</v>
      </c>
      <c r="B383" s="38" t="s">
        <v>1783</v>
      </c>
      <c r="C383" s="38" t="s">
        <v>888</v>
      </c>
    </row>
    <row r="384" spans="1:3" ht="12.75" hidden="1" customHeight="1">
      <c r="A384" s="38">
        <v>1954</v>
      </c>
      <c r="B384" s="38" t="s">
        <v>1784</v>
      </c>
      <c r="C384" s="38" t="s">
        <v>1785</v>
      </c>
    </row>
    <row r="385" spans="1:3" ht="12.75" hidden="1" customHeight="1">
      <c r="A385" s="38">
        <v>2622</v>
      </c>
      <c r="B385" s="38" t="s">
        <v>1786</v>
      </c>
      <c r="C385" s="38" t="s">
        <v>608</v>
      </c>
    </row>
    <row r="386" spans="1:3" ht="12.75" hidden="1" customHeight="1">
      <c r="A386" s="38">
        <v>1955</v>
      </c>
      <c r="B386" s="38" t="s">
        <v>1787</v>
      </c>
      <c r="C386" s="38" t="s">
        <v>1788</v>
      </c>
    </row>
    <row r="387" spans="1:3" ht="12.75" hidden="1" customHeight="1">
      <c r="A387" s="38">
        <v>1956</v>
      </c>
      <c r="B387" s="38" t="s">
        <v>1789</v>
      </c>
      <c r="C387" s="38" t="s">
        <v>1790</v>
      </c>
    </row>
    <row r="388" spans="1:3" ht="12.75" hidden="1" customHeight="1">
      <c r="A388" s="38">
        <v>1957</v>
      </c>
      <c r="B388" s="38" t="s">
        <v>1791</v>
      </c>
      <c r="C388" s="38" t="s">
        <v>1792</v>
      </c>
    </row>
    <row r="389" spans="1:3" ht="12.75" hidden="1" customHeight="1">
      <c r="A389" s="38">
        <v>1958</v>
      </c>
      <c r="B389" s="38" t="s">
        <v>1793</v>
      </c>
      <c r="C389" s="38" t="s">
        <v>1794</v>
      </c>
    </row>
    <row r="390" spans="1:3" ht="12.75" hidden="1" customHeight="1">
      <c r="A390" s="38">
        <v>1959</v>
      </c>
      <c r="B390" s="38" t="s">
        <v>1795</v>
      </c>
      <c r="C390" s="38" t="s">
        <v>1796</v>
      </c>
    </row>
    <row r="391" spans="1:3" ht="12.75" hidden="1" customHeight="1">
      <c r="A391" s="38">
        <v>1960</v>
      </c>
      <c r="B391" s="38" t="s">
        <v>1797</v>
      </c>
      <c r="C391" s="38" t="s">
        <v>1798</v>
      </c>
    </row>
    <row r="392" spans="1:3" ht="12.75" hidden="1" customHeight="1">
      <c r="A392" s="38">
        <v>1961</v>
      </c>
      <c r="B392" s="38" t="s">
        <v>1799</v>
      </c>
      <c r="C392" s="38" t="s">
        <v>1800</v>
      </c>
    </row>
    <row r="393" spans="1:3" ht="12.75" hidden="1" customHeight="1">
      <c r="A393" s="38">
        <v>1962</v>
      </c>
      <c r="B393" s="38" t="s">
        <v>1801</v>
      </c>
      <c r="C393" s="38" t="s">
        <v>879</v>
      </c>
    </row>
    <row r="394" spans="1:3" ht="12.75" hidden="1" customHeight="1">
      <c r="A394" s="38">
        <v>1963</v>
      </c>
      <c r="B394" s="38" t="s">
        <v>1802</v>
      </c>
      <c r="C394" s="38" t="s">
        <v>1803</v>
      </c>
    </row>
    <row r="395" spans="1:3" ht="12.75" hidden="1" customHeight="1">
      <c r="A395" s="38">
        <v>1964</v>
      </c>
      <c r="B395" s="38" t="s">
        <v>1804</v>
      </c>
      <c r="C395" s="38" t="s">
        <v>1805</v>
      </c>
    </row>
    <row r="396" spans="1:3" ht="12.75" hidden="1" customHeight="1">
      <c r="A396" s="38">
        <v>1965</v>
      </c>
      <c r="B396" s="38" t="s">
        <v>1806</v>
      </c>
      <c r="C396" s="38" t="s">
        <v>1807</v>
      </c>
    </row>
    <row r="397" spans="1:3" ht="12.75" hidden="1" customHeight="1">
      <c r="A397" s="38">
        <v>1966</v>
      </c>
      <c r="B397" s="38" t="s">
        <v>1808</v>
      </c>
      <c r="C397" s="38" t="s">
        <v>223</v>
      </c>
    </row>
    <row r="398" spans="1:3" ht="12.75" hidden="1" customHeight="1">
      <c r="A398" s="38">
        <v>1967</v>
      </c>
      <c r="B398" s="38" t="s">
        <v>1809</v>
      </c>
      <c r="C398" s="38" t="s">
        <v>241</v>
      </c>
    </row>
    <row r="399" spans="1:3" ht="12.75" hidden="1" customHeight="1">
      <c r="A399" s="38">
        <v>1968</v>
      </c>
      <c r="B399" s="38" t="s">
        <v>1810</v>
      </c>
      <c r="C399" s="38" t="s">
        <v>226</v>
      </c>
    </row>
    <row r="400" spans="1:3" ht="12.75" hidden="1" customHeight="1">
      <c r="A400" s="38">
        <v>1969</v>
      </c>
      <c r="B400" s="38" t="s">
        <v>1811</v>
      </c>
      <c r="C400" s="38" t="s">
        <v>232</v>
      </c>
    </row>
    <row r="401" spans="1:3" ht="12.75" hidden="1" customHeight="1">
      <c r="A401" s="38">
        <v>1970</v>
      </c>
      <c r="B401" s="38" t="s">
        <v>1812</v>
      </c>
      <c r="C401" s="38" t="s">
        <v>244</v>
      </c>
    </row>
    <row r="402" spans="1:3" ht="12.75" hidden="1" customHeight="1">
      <c r="A402" s="38">
        <v>1971</v>
      </c>
      <c r="B402" s="38" t="s">
        <v>1813</v>
      </c>
      <c r="C402" s="38" t="s">
        <v>229</v>
      </c>
    </row>
    <row r="403" spans="1:3" ht="12.75" hidden="1" customHeight="1">
      <c r="A403" s="38">
        <v>1972</v>
      </c>
      <c r="B403" s="38" t="s">
        <v>1814</v>
      </c>
      <c r="C403" s="38" t="s">
        <v>235</v>
      </c>
    </row>
    <row r="404" spans="1:3" ht="12.75" hidden="1" customHeight="1">
      <c r="A404" s="38">
        <v>1973</v>
      </c>
      <c r="B404" s="38" t="s">
        <v>1815</v>
      </c>
      <c r="C404" s="38" t="s">
        <v>1816</v>
      </c>
    </row>
    <row r="405" spans="1:3" ht="12.75" hidden="1" customHeight="1">
      <c r="A405" s="38">
        <v>1974</v>
      </c>
      <c r="B405" s="38" t="s">
        <v>1817</v>
      </c>
      <c r="C405" s="38" t="s">
        <v>238</v>
      </c>
    </row>
    <row r="406" spans="1:3" ht="12.75" hidden="1" customHeight="1">
      <c r="A406" s="38">
        <v>1975</v>
      </c>
      <c r="B406" s="38" t="s">
        <v>1818</v>
      </c>
      <c r="C406" s="38" t="s">
        <v>247</v>
      </c>
    </row>
    <row r="407" spans="1:3" ht="12.75" hidden="1" customHeight="1">
      <c r="A407" s="38">
        <v>1976</v>
      </c>
      <c r="B407" s="38" t="s">
        <v>1819</v>
      </c>
      <c r="C407" s="38" t="s">
        <v>250</v>
      </c>
    </row>
    <row r="408" spans="1:3" ht="12.75" hidden="1" customHeight="1">
      <c r="A408" s="38">
        <v>2827</v>
      </c>
      <c r="B408" s="38" t="s">
        <v>1820</v>
      </c>
      <c r="C408" s="38" t="s">
        <v>1821</v>
      </c>
    </row>
    <row r="409" spans="1:3" ht="12.75" hidden="1" customHeight="1">
      <c r="A409" s="38">
        <v>2971</v>
      </c>
      <c r="B409" s="38" t="s">
        <v>1822</v>
      </c>
      <c r="C409" s="38" t="s">
        <v>216</v>
      </c>
    </row>
    <row r="410" spans="1:3" ht="12.75" hidden="1" customHeight="1">
      <c r="A410" s="38">
        <v>1977</v>
      </c>
      <c r="B410" s="38" t="s">
        <v>1823</v>
      </c>
      <c r="C410" s="38" t="s">
        <v>1824</v>
      </c>
    </row>
    <row r="411" spans="1:3" ht="12.75" hidden="1" customHeight="1">
      <c r="A411" s="38">
        <v>1978</v>
      </c>
      <c r="B411" s="38" t="s">
        <v>1825</v>
      </c>
      <c r="C411" s="38" t="s">
        <v>1826</v>
      </c>
    </row>
    <row r="412" spans="1:3" ht="12.75" hidden="1" customHeight="1">
      <c r="A412" s="38">
        <v>1979</v>
      </c>
      <c r="B412" s="38" t="s">
        <v>1827</v>
      </c>
      <c r="C412" s="38" t="s">
        <v>1828</v>
      </c>
    </row>
    <row r="413" spans="1:3" ht="12.75" hidden="1" customHeight="1">
      <c r="A413" s="38">
        <v>1980</v>
      </c>
      <c r="B413" s="38" t="s">
        <v>1829</v>
      </c>
      <c r="C413" s="38" t="s">
        <v>1830</v>
      </c>
    </row>
    <row r="414" spans="1:3" ht="12.75" hidden="1" customHeight="1">
      <c r="A414" s="38">
        <v>1981</v>
      </c>
      <c r="B414" s="38" t="s">
        <v>1831</v>
      </c>
      <c r="C414" s="38" t="s">
        <v>1832</v>
      </c>
    </row>
    <row r="415" spans="1:3" ht="12.75" hidden="1" customHeight="1">
      <c r="A415" s="38">
        <v>1982</v>
      </c>
      <c r="B415" s="38" t="s">
        <v>1833</v>
      </c>
      <c r="C415" s="38" t="s">
        <v>1834</v>
      </c>
    </row>
    <row r="416" spans="1:3" ht="12.75" hidden="1" customHeight="1">
      <c r="A416" s="38">
        <v>1983</v>
      </c>
      <c r="B416" s="38" t="s">
        <v>1835</v>
      </c>
      <c r="C416" s="38" t="s">
        <v>1836</v>
      </c>
    </row>
    <row r="417" spans="1:3" ht="12.75" hidden="1" customHeight="1">
      <c r="A417" s="38">
        <v>1984</v>
      </c>
      <c r="B417" s="38" t="s">
        <v>1837</v>
      </c>
      <c r="C417" s="38" t="s">
        <v>1838</v>
      </c>
    </row>
    <row r="418" spans="1:3" ht="12.75" hidden="1" customHeight="1">
      <c r="A418" s="38">
        <v>1985</v>
      </c>
      <c r="B418" s="38" t="s">
        <v>1839</v>
      </c>
      <c r="C418" s="38" t="s">
        <v>1840</v>
      </c>
    </row>
    <row r="419" spans="1:3" ht="12.75" hidden="1" customHeight="1">
      <c r="A419" s="38">
        <v>1986</v>
      </c>
      <c r="B419" s="38" t="s">
        <v>1841</v>
      </c>
      <c r="C419" s="38" t="s">
        <v>1842</v>
      </c>
    </row>
    <row r="420" spans="1:3" ht="12.75" hidden="1" customHeight="1">
      <c r="A420" s="38">
        <v>1987</v>
      </c>
      <c r="B420" s="38" t="s">
        <v>1843</v>
      </c>
      <c r="C420" s="38" t="s">
        <v>1844</v>
      </c>
    </row>
    <row r="421" spans="1:3" ht="12.75" hidden="1" customHeight="1">
      <c r="A421" s="38">
        <v>1988</v>
      </c>
      <c r="B421" s="38" t="s">
        <v>1845</v>
      </c>
      <c r="C421" s="38" t="s">
        <v>1846</v>
      </c>
    </row>
    <row r="422" spans="1:3" ht="12.75" hidden="1" customHeight="1">
      <c r="A422" s="38">
        <v>1989</v>
      </c>
      <c r="B422" s="38" t="s">
        <v>1847</v>
      </c>
      <c r="C422" s="38" t="s">
        <v>1848</v>
      </c>
    </row>
    <row r="423" spans="1:3" ht="12.75" hidden="1" customHeight="1">
      <c r="A423" s="38">
        <v>1990</v>
      </c>
      <c r="B423" s="38" t="s">
        <v>1849</v>
      </c>
      <c r="C423" s="38" t="s">
        <v>1850</v>
      </c>
    </row>
    <row r="424" spans="1:3" ht="12.75" hidden="1" customHeight="1">
      <c r="A424" s="38">
        <v>1991</v>
      </c>
      <c r="B424" s="38" t="s">
        <v>1851</v>
      </c>
      <c r="C424" s="38" t="s">
        <v>810</v>
      </c>
    </row>
    <row r="425" spans="1:3" ht="12.75" hidden="1" customHeight="1">
      <c r="A425" s="38">
        <v>2972</v>
      </c>
      <c r="B425" s="38" t="s">
        <v>1852</v>
      </c>
      <c r="C425" s="38" t="s">
        <v>1853</v>
      </c>
    </row>
    <row r="426" spans="1:3" ht="12.75" hidden="1" customHeight="1">
      <c r="A426" s="38">
        <v>1992</v>
      </c>
      <c r="B426" s="38" t="s">
        <v>1854</v>
      </c>
      <c r="C426" s="38" t="s">
        <v>1855</v>
      </c>
    </row>
    <row r="427" spans="1:3" ht="12.75" hidden="1" customHeight="1">
      <c r="A427" s="38">
        <v>1993</v>
      </c>
      <c r="B427" s="38" t="s">
        <v>1856</v>
      </c>
      <c r="C427" s="38" t="s">
        <v>1857</v>
      </c>
    </row>
    <row r="428" spans="1:3" ht="12.75" hidden="1" customHeight="1">
      <c r="A428" s="38">
        <v>1994</v>
      </c>
      <c r="B428" s="38" t="s">
        <v>1858</v>
      </c>
      <c r="C428" s="38" t="s">
        <v>1859</v>
      </c>
    </row>
    <row r="429" spans="1:3" ht="12.75" hidden="1" customHeight="1">
      <c r="A429" s="38">
        <v>1995</v>
      </c>
      <c r="B429" s="38" t="s">
        <v>1860</v>
      </c>
      <c r="C429" s="38" t="s">
        <v>765</v>
      </c>
    </row>
    <row r="430" spans="1:3" ht="12.75" hidden="1" customHeight="1">
      <c r="A430" s="38">
        <v>1996</v>
      </c>
      <c r="B430" s="38" t="s">
        <v>1861</v>
      </c>
      <c r="C430" s="38" t="s">
        <v>1862</v>
      </c>
    </row>
    <row r="431" spans="1:3" ht="12.75" hidden="1" customHeight="1">
      <c r="A431" s="38">
        <v>1997</v>
      </c>
      <c r="B431" s="38" t="s">
        <v>1863</v>
      </c>
      <c r="C431" s="38" t="s">
        <v>864</v>
      </c>
    </row>
    <row r="432" spans="1:3" ht="12.75" hidden="1" customHeight="1">
      <c r="A432" s="38">
        <v>1998</v>
      </c>
      <c r="B432" s="38" t="s">
        <v>1864</v>
      </c>
      <c r="C432" s="38" t="s">
        <v>866</v>
      </c>
    </row>
    <row r="433" spans="1:3" ht="12.75" hidden="1" customHeight="1">
      <c r="A433" s="38">
        <v>3003</v>
      </c>
      <c r="B433" s="38" t="s">
        <v>1865</v>
      </c>
      <c r="C433" s="38" t="s">
        <v>862</v>
      </c>
    </row>
    <row r="434" spans="1:3" ht="12.75" hidden="1" customHeight="1">
      <c r="A434" s="38">
        <v>1999</v>
      </c>
      <c r="B434" s="38" t="s">
        <v>1866</v>
      </c>
      <c r="C434" s="38" t="s">
        <v>1867</v>
      </c>
    </row>
    <row r="435" spans="1:3" ht="12.75" hidden="1" customHeight="1">
      <c r="A435" s="38">
        <v>2000</v>
      </c>
      <c r="B435" s="38" t="s">
        <v>1868</v>
      </c>
      <c r="C435" s="38" t="s">
        <v>1869</v>
      </c>
    </row>
    <row r="436" spans="1:3" ht="12.75" hidden="1" customHeight="1">
      <c r="A436" s="38">
        <v>2001</v>
      </c>
      <c r="B436" s="38" t="s">
        <v>1870</v>
      </c>
      <c r="C436" s="38" t="s">
        <v>1871</v>
      </c>
    </row>
    <row r="437" spans="1:3" ht="12.75" hidden="1" customHeight="1">
      <c r="A437" s="38">
        <v>2002</v>
      </c>
      <c r="B437" s="38" t="s">
        <v>1872</v>
      </c>
      <c r="C437" s="38" t="s">
        <v>798</v>
      </c>
    </row>
    <row r="438" spans="1:3" ht="12.75" hidden="1" customHeight="1">
      <c r="A438" s="38">
        <v>2003</v>
      </c>
      <c r="B438" s="38" t="s">
        <v>1873</v>
      </c>
      <c r="C438" s="38" t="s">
        <v>1874</v>
      </c>
    </row>
    <row r="439" spans="1:3" ht="12.75" hidden="1" customHeight="1">
      <c r="A439" s="38">
        <v>2004</v>
      </c>
      <c r="B439" s="38" t="s">
        <v>1875</v>
      </c>
      <c r="C439" s="38" t="s">
        <v>1876</v>
      </c>
    </row>
    <row r="440" spans="1:3" ht="12.75" hidden="1" customHeight="1">
      <c r="A440" s="38">
        <v>2005</v>
      </c>
      <c r="B440" s="38" t="s">
        <v>1877</v>
      </c>
      <c r="C440" s="38" t="s">
        <v>802</v>
      </c>
    </row>
    <row r="441" spans="1:3" ht="12.75" hidden="1" customHeight="1">
      <c r="A441" s="38">
        <v>2006</v>
      </c>
      <c r="B441" s="38" t="s">
        <v>1878</v>
      </c>
      <c r="C441" s="38" t="s">
        <v>1879</v>
      </c>
    </row>
    <row r="442" spans="1:3" ht="12.75" hidden="1" customHeight="1">
      <c r="A442" s="38">
        <v>2492</v>
      </c>
      <c r="B442" s="38" t="s">
        <v>1880</v>
      </c>
      <c r="C442" s="38" t="s">
        <v>1881</v>
      </c>
    </row>
    <row r="443" spans="1:3" ht="12.75" hidden="1" customHeight="1">
      <c r="A443" s="38">
        <v>2493</v>
      </c>
      <c r="B443" s="38" t="s">
        <v>1882</v>
      </c>
      <c r="C443" s="38" t="s">
        <v>1883</v>
      </c>
    </row>
    <row r="444" spans="1:3" ht="12.75" hidden="1" customHeight="1">
      <c r="A444" s="38">
        <v>2494</v>
      </c>
      <c r="B444" s="38" t="s">
        <v>1884</v>
      </c>
      <c r="C444" s="38" t="s">
        <v>1885</v>
      </c>
    </row>
    <row r="445" spans="1:3" ht="12.75" hidden="1" customHeight="1">
      <c r="A445" s="38">
        <v>2495</v>
      </c>
      <c r="B445" s="38" t="s">
        <v>1886</v>
      </c>
      <c r="C445" s="38" t="s">
        <v>1887</v>
      </c>
    </row>
    <row r="446" spans="1:3" ht="12.75" hidden="1" customHeight="1">
      <c r="A446" s="38">
        <v>2496</v>
      </c>
      <c r="B446" s="38" t="s">
        <v>1888</v>
      </c>
      <c r="C446" s="38" t="s">
        <v>1889</v>
      </c>
    </row>
    <row r="447" spans="1:3" ht="12.75" hidden="1" customHeight="1">
      <c r="A447" s="38">
        <v>2497</v>
      </c>
      <c r="B447" s="38" t="s">
        <v>1890</v>
      </c>
      <c r="C447" s="38" t="s">
        <v>1891</v>
      </c>
    </row>
    <row r="448" spans="1:3" ht="12.75" hidden="1" customHeight="1">
      <c r="A448" s="38">
        <v>2498</v>
      </c>
      <c r="B448" s="38" t="s">
        <v>1892</v>
      </c>
      <c r="C448" s="38" t="s">
        <v>1893</v>
      </c>
    </row>
    <row r="449" spans="1:3" ht="12.75" hidden="1" customHeight="1">
      <c r="A449" s="38">
        <v>2499</v>
      </c>
      <c r="B449" s="38" t="s">
        <v>1894</v>
      </c>
      <c r="C449" s="38" t="s">
        <v>1895</v>
      </c>
    </row>
    <row r="450" spans="1:3" ht="12.75" hidden="1" customHeight="1">
      <c r="A450" s="38">
        <v>2500</v>
      </c>
      <c r="B450" s="38" t="s">
        <v>1896</v>
      </c>
      <c r="C450" s="38" t="s">
        <v>1897</v>
      </c>
    </row>
    <row r="451" spans="1:3" ht="12.75" hidden="1" customHeight="1">
      <c r="A451" s="38">
        <v>2501</v>
      </c>
      <c r="B451" s="38" t="s">
        <v>1898</v>
      </c>
      <c r="C451" s="38" t="s">
        <v>1899</v>
      </c>
    </row>
    <row r="452" spans="1:3" ht="12.75" hidden="1" customHeight="1">
      <c r="A452" s="38">
        <v>2502</v>
      </c>
      <c r="B452" s="38" t="s">
        <v>1900</v>
      </c>
      <c r="C452" s="38" t="s">
        <v>1901</v>
      </c>
    </row>
    <row r="453" spans="1:3" ht="12.75" hidden="1" customHeight="1">
      <c r="A453" s="38">
        <v>2503</v>
      </c>
      <c r="B453" s="38" t="s">
        <v>1902</v>
      </c>
      <c r="C453" s="38" t="s">
        <v>1903</v>
      </c>
    </row>
    <row r="454" spans="1:3" ht="12.75" hidden="1" customHeight="1">
      <c r="A454" s="38">
        <v>2009</v>
      </c>
      <c r="B454" s="38" t="s">
        <v>1904</v>
      </c>
      <c r="C454" s="38" t="s">
        <v>1905</v>
      </c>
    </row>
    <row r="455" spans="1:3" ht="12.75" hidden="1" customHeight="1">
      <c r="A455" s="38">
        <v>2010</v>
      </c>
      <c r="B455" s="38" t="s">
        <v>1906</v>
      </c>
      <c r="C455" s="38" t="s">
        <v>1907</v>
      </c>
    </row>
    <row r="456" spans="1:3" ht="12.75" hidden="1" customHeight="1">
      <c r="A456" s="38">
        <v>2011</v>
      </c>
      <c r="B456" s="38" t="s">
        <v>1908</v>
      </c>
      <c r="C456" s="38" t="s">
        <v>806</v>
      </c>
    </row>
    <row r="457" spans="1:3" ht="12.75" hidden="1" customHeight="1">
      <c r="A457" s="38">
        <v>2012</v>
      </c>
      <c r="B457" s="38" t="s">
        <v>1909</v>
      </c>
      <c r="C457" s="38" t="s">
        <v>1910</v>
      </c>
    </row>
    <row r="458" spans="1:3" ht="12.75" hidden="1" customHeight="1">
      <c r="A458" s="38">
        <v>2013</v>
      </c>
      <c r="B458" s="38" t="s">
        <v>1911</v>
      </c>
      <c r="C458" s="38" t="s">
        <v>1912</v>
      </c>
    </row>
    <row r="459" spans="1:3" ht="12.75" hidden="1" customHeight="1">
      <c r="A459" s="38">
        <v>2014</v>
      </c>
      <c r="B459" s="38" t="s">
        <v>1913</v>
      </c>
      <c r="C459" s="38" t="s">
        <v>1914</v>
      </c>
    </row>
    <row r="460" spans="1:3" ht="12.75" hidden="1" customHeight="1">
      <c r="A460" s="38">
        <v>2015</v>
      </c>
      <c r="B460" s="38" t="s">
        <v>1915</v>
      </c>
      <c r="C460" s="38" t="s">
        <v>1916</v>
      </c>
    </row>
    <row r="461" spans="1:3" ht="12.75" hidden="1" customHeight="1">
      <c r="A461" s="38">
        <v>2016</v>
      </c>
      <c r="B461" s="38" t="s">
        <v>1917</v>
      </c>
      <c r="C461" s="38" t="s">
        <v>1918</v>
      </c>
    </row>
    <row r="462" spans="1:3" ht="12.75" hidden="1" customHeight="1">
      <c r="A462" s="38">
        <v>2017</v>
      </c>
      <c r="B462" s="38" t="s">
        <v>1919</v>
      </c>
      <c r="C462" s="38" t="s">
        <v>1920</v>
      </c>
    </row>
    <row r="463" spans="1:3" ht="12.75" hidden="1" customHeight="1">
      <c r="A463" s="38">
        <v>2018</v>
      </c>
      <c r="B463" s="38" t="s">
        <v>1921</v>
      </c>
      <c r="C463" s="38" t="s">
        <v>1922</v>
      </c>
    </row>
    <row r="464" spans="1:3" ht="12.75" hidden="1" customHeight="1">
      <c r="A464" s="38">
        <v>2019</v>
      </c>
      <c r="B464" s="38" t="s">
        <v>1923</v>
      </c>
      <c r="C464" s="38" t="s">
        <v>1924</v>
      </c>
    </row>
    <row r="465" spans="1:3" ht="12.75" hidden="1" customHeight="1">
      <c r="A465" s="38">
        <v>2020</v>
      </c>
      <c r="B465" s="38" t="s">
        <v>1925</v>
      </c>
      <c r="C465" s="38" t="s">
        <v>1926</v>
      </c>
    </row>
    <row r="466" spans="1:3" ht="12.75" hidden="1" customHeight="1">
      <c r="A466" s="38">
        <v>2021</v>
      </c>
      <c r="B466" s="38" t="s">
        <v>1927</v>
      </c>
      <c r="C466" s="38" t="s">
        <v>1928</v>
      </c>
    </row>
    <row r="467" spans="1:3" ht="12.75" hidden="1" customHeight="1">
      <c r="A467" s="38">
        <v>2022</v>
      </c>
      <c r="B467" s="38" t="s">
        <v>1929</v>
      </c>
      <c r="C467" s="38" t="s">
        <v>1930</v>
      </c>
    </row>
    <row r="468" spans="1:3" ht="12.75" hidden="1" customHeight="1">
      <c r="A468" s="38">
        <v>2023</v>
      </c>
      <c r="B468" s="38" t="s">
        <v>1931</v>
      </c>
      <c r="C468" s="38" t="s">
        <v>727</v>
      </c>
    </row>
    <row r="469" spans="1:3" ht="12.75" hidden="1" customHeight="1">
      <c r="A469" s="38">
        <v>2024</v>
      </c>
      <c r="B469" s="38" t="s">
        <v>1932</v>
      </c>
      <c r="C469" s="38" t="s">
        <v>1933</v>
      </c>
    </row>
    <row r="470" spans="1:3" ht="12.75" hidden="1" customHeight="1">
      <c r="A470" s="38">
        <v>2504</v>
      </c>
      <c r="B470" s="38" t="s">
        <v>1934</v>
      </c>
      <c r="C470" s="38" t="s">
        <v>1935</v>
      </c>
    </row>
    <row r="471" spans="1:3" ht="12.75" hidden="1" customHeight="1">
      <c r="A471" s="38">
        <v>2505</v>
      </c>
      <c r="B471" s="38" t="s">
        <v>1936</v>
      </c>
      <c r="C471" s="38" t="s">
        <v>1937</v>
      </c>
    </row>
    <row r="472" spans="1:3" ht="12.75" hidden="1" customHeight="1">
      <c r="A472" s="38">
        <v>2506</v>
      </c>
      <c r="B472" s="38" t="s">
        <v>1938</v>
      </c>
      <c r="C472" s="38" t="s">
        <v>1939</v>
      </c>
    </row>
    <row r="473" spans="1:3" ht="12.75" hidden="1" customHeight="1">
      <c r="A473" s="38">
        <v>2507</v>
      </c>
      <c r="B473" s="38" t="s">
        <v>1940</v>
      </c>
      <c r="C473" s="38" t="s">
        <v>1941</v>
      </c>
    </row>
    <row r="474" spans="1:3" ht="12.75" hidden="1" customHeight="1">
      <c r="A474" s="38">
        <v>2508</v>
      </c>
      <c r="B474" s="38" t="s">
        <v>1942</v>
      </c>
      <c r="C474" s="38" t="s">
        <v>1943</v>
      </c>
    </row>
    <row r="475" spans="1:3" ht="12.75" hidden="1" customHeight="1">
      <c r="A475" s="38">
        <v>2509</v>
      </c>
      <c r="B475" s="38" t="s">
        <v>1944</v>
      </c>
      <c r="C475" s="38" t="s">
        <v>1945</v>
      </c>
    </row>
    <row r="476" spans="1:3" ht="12.75" hidden="1" customHeight="1">
      <c r="A476" s="38">
        <v>2510</v>
      </c>
      <c r="B476" s="38" t="s">
        <v>1946</v>
      </c>
      <c r="C476" s="38" t="s">
        <v>1947</v>
      </c>
    </row>
    <row r="477" spans="1:3" ht="12.75" hidden="1" customHeight="1">
      <c r="A477" s="38">
        <v>2511</v>
      </c>
      <c r="B477" s="38" t="s">
        <v>1948</v>
      </c>
      <c r="C477" s="38" t="s">
        <v>1949</v>
      </c>
    </row>
    <row r="478" spans="1:3" ht="12.75" hidden="1" customHeight="1">
      <c r="A478" s="38">
        <v>2512</v>
      </c>
      <c r="B478" s="38" t="s">
        <v>1950</v>
      </c>
      <c r="C478" s="38" t="s">
        <v>1951</v>
      </c>
    </row>
    <row r="479" spans="1:3" ht="12.75" hidden="1" customHeight="1">
      <c r="A479" s="38">
        <v>2513</v>
      </c>
      <c r="B479" s="38" t="s">
        <v>1952</v>
      </c>
      <c r="C479" s="38" t="s">
        <v>1953</v>
      </c>
    </row>
    <row r="480" spans="1:3" ht="12.75" hidden="1" customHeight="1">
      <c r="A480" s="38">
        <v>2514</v>
      </c>
      <c r="B480" s="38" t="s">
        <v>1954</v>
      </c>
      <c r="C480" s="38" t="s">
        <v>1955</v>
      </c>
    </row>
    <row r="481" spans="1:3" ht="12.75" hidden="1" customHeight="1">
      <c r="A481" s="38">
        <v>2515</v>
      </c>
      <c r="B481" s="38" t="s">
        <v>1956</v>
      </c>
      <c r="C481" s="38" t="s">
        <v>1957</v>
      </c>
    </row>
    <row r="482" spans="1:3" ht="12.75" hidden="1" customHeight="1">
      <c r="A482" s="38">
        <v>2031</v>
      </c>
      <c r="B482" s="38" t="s">
        <v>1958</v>
      </c>
      <c r="C482" s="38" t="s">
        <v>1959</v>
      </c>
    </row>
    <row r="483" spans="1:3" ht="12.75" hidden="1" customHeight="1">
      <c r="A483" s="38">
        <v>2032</v>
      </c>
      <c r="B483" s="38" t="s">
        <v>1960</v>
      </c>
      <c r="C483" s="38" t="s">
        <v>1961</v>
      </c>
    </row>
    <row r="484" spans="1:3" ht="12.75" hidden="1" customHeight="1">
      <c r="A484" s="38">
        <v>2033</v>
      </c>
      <c r="B484" s="38" t="s">
        <v>1962</v>
      </c>
      <c r="C484" s="38" t="s">
        <v>1963</v>
      </c>
    </row>
    <row r="485" spans="1:3" ht="12.75" hidden="1" customHeight="1">
      <c r="A485" s="38">
        <v>2034</v>
      </c>
      <c r="B485" s="38" t="s">
        <v>1964</v>
      </c>
      <c r="C485" s="38" t="s">
        <v>583</v>
      </c>
    </row>
    <row r="486" spans="1:3" ht="12.75" hidden="1" customHeight="1">
      <c r="A486" s="38">
        <v>2035</v>
      </c>
      <c r="B486" s="38" t="s">
        <v>1965</v>
      </c>
      <c r="C486" s="38" t="s">
        <v>1966</v>
      </c>
    </row>
    <row r="487" spans="1:3" ht="12.75" hidden="1" customHeight="1">
      <c r="A487" s="38">
        <v>2036</v>
      </c>
      <c r="B487" s="38" t="s">
        <v>1967</v>
      </c>
      <c r="C487" s="38" t="s">
        <v>1968</v>
      </c>
    </row>
    <row r="488" spans="1:3" ht="12.75" hidden="1" customHeight="1">
      <c r="A488" s="38">
        <v>2037</v>
      </c>
      <c r="B488" s="38" t="s">
        <v>1969</v>
      </c>
      <c r="C488" s="38" t="s">
        <v>1970</v>
      </c>
    </row>
    <row r="489" spans="1:3" ht="12.75" hidden="1" customHeight="1">
      <c r="A489" s="38">
        <v>2038</v>
      </c>
      <c r="B489" s="38" t="s">
        <v>1971</v>
      </c>
      <c r="C489" s="38" t="s">
        <v>1972</v>
      </c>
    </row>
    <row r="490" spans="1:3" ht="12.75" hidden="1" customHeight="1">
      <c r="A490" s="38">
        <v>2039</v>
      </c>
      <c r="B490" s="38" t="s">
        <v>1973</v>
      </c>
      <c r="C490" s="38" t="s">
        <v>1974</v>
      </c>
    </row>
    <row r="491" spans="1:3" ht="12.75" hidden="1" customHeight="1">
      <c r="A491" s="38">
        <v>2040</v>
      </c>
      <c r="B491" s="38" t="s">
        <v>1975</v>
      </c>
      <c r="C491" s="38" t="s">
        <v>1976</v>
      </c>
    </row>
    <row r="492" spans="1:3" ht="12.75" hidden="1" customHeight="1">
      <c r="A492" s="38">
        <v>2041</v>
      </c>
      <c r="B492" s="38" t="s">
        <v>1977</v>
      </c>
      <c r="C492" s="38" t="s">
        <v>1978</v>
      </c>
    </row>
    <row r="493" spans="1:3" ht="12.75" hidden="1" customHeight="1">
      <c r="A493" s="38">
        <v>2042</v>
      </c>
      <c r="B493" s="38" t="s">
        <v>1979</v>
      </c>
      <c r="C493" s="38" t="s">
        <v>1980</v>
      </c>
    </row>
    <row r="494" spans="1:3" ht="12.75" hidden="1" customHeight="1">
      <c r="A494" s="38">
        <v>2043</v>
      </c>
      <c r="B494" s="38" t="s">
        <v>1981</v>
      </c>
      <c r="C494" s="38" t="s">
        <v>1982</v>
      </c>
    </row>
    <row r="495" spans="1:3" ht="12.75" hidden="1" customHeight="1">
      <c r="A495" s="38">
        <v>2044</v>
      </c>
      <c r="B495" s="38" t="s">
        <v>1983</v>
      </c>
      <c r="C495" s="38" t="s">
        <v>1984</v>
      </c>
    </row>
    <row r="496" spans="1:3" ht="12.75" hidden="1" customHeight="1">
      <c r="A496" s="38">
        <v>2516</v>
      </c>
      <c r="B496" s="38" t="s">
        <v>1985</v>
      </c>
      <c r="C496" s="38" t="s">
        <v>1986</v>
      </c>
    </row>
    <row r="497" spans="1:3" ht="12.75" hidden="1" customHeight="1">
      <c r="A497" s="38">
        <v>2517</v>
      </c>
      <c r="B497" s="38" t="s">
        <v>1987</v>
      </c>
      <c r="C497" s="38" t="s">
        <v>1988</v>
      </c>
    </row>
    <row r="498" spans="1:3" ht="12.75" hidden="1" customHeight="1">
      <c r="A498" s="38">
        <v>2518</v>
      </c>
      <c r="B498" s="38" t="s">
        <v>1989</v>
      </c>
      <c r="C498" s="38" t="s">
        <v>1990</v>
      </c>
    </row>
    <row r="499" spans="1:3" ht="12.75" hidden="1" customHeight="1">
      <c r="A499" s="38">
        <v>2519</v>
      </c>
      <c r="B499" s="38" t="s">
        <v>1991</v>
      </c>
      <c r="C499" s="38" t="s">
        <v>1992</v>
      </c>
    </row>
    <row r="500" spans="1:3" ht="12.75" hidden="1" customHeight="1">
      <c r="A500" s="38">
        <v>2520</v>
      </c>
      <c r="B500" s="38" t="s">
        <v>1993</v>
      </c>
      <c r="C500" s="38" t="s">
        <v>1994</v>
      </c>
    </row>
    <row r="501" spans="1:3" ht="12.75" hidden="1" customHeight="1">
      <c r="A501" s="38">
        <v>2521</v>
      </c>
      <c r="B501" s="38" t="s">
        <v>1995</v>
      </c>
      <c r="C501" s="38" t="s">
        <v>1996</v>
      </c>
    </row>
    <row r="502" spans="1:3" ht="12.75" hidden="1" customHeight="1">
      <c r="A502" s="38">
        <v>2522</v>
      </c>
      <c r="B502" s="38" t="s">
        <v>1997</v>
      </c>
      <c r="C502" s="38" t="s">
        <v>1998</v>
      </c>
    </row>
    <row r="503" spans="1:3" ht="12.75" hidden="1" customHeight="1">
      <c r="A503" s="38">
        <v>2052</v>
      </c>
      <c r="B503" s="38" t="s">
        <v>1999</v>
      </c>
      <c r="C503" s="38" t="s">
        <v>2000</v>
      </c>
    </row>
    <row r="504" spans="1:3" ht="12.75" hidden="1" customHeight="1">
      <c r="A504" s="38">
        <v>2053</v>
      </c>
      <c r="B504" s="38" t="s">
        <v>2001</v>
      </c>
      <c r="C504" s="38" t="s">
        <v>2002</v>
      </c>
    </row>
    <row r="505" spans="1:3" ht="12.75" hidden="1" customHeight="1">
      <c r="A505" s="38">
        <v>2054</v>
      </c>
      <c r="B505" s="38" t="s">
        <v>2003</v>
      </c>
      <c r="C505" s="38" t="s">
        <v>2004</v>
      </c>
    </row>
    <row r="506" spans="1:3" ht="12.75" hidden="1" customHeight="1">
      <c r="A506" s="38">
        <v>2055</v>
      </c>
      <c r="B506" s="38" t="s">
        <v>2005</v>
      </c>
      <c r="C506" s="38" t="s">
        <v>2006</v>
      </c>
    </row>
    <row r="507" spans="1:3" ht="12.75" hidden="1" customHeight="1">
      <c r="A507" s="38">
        <v>2056</v>
      </c>
      <c r="B507" s="38" t="s">
        <v>2007</v>
      </c>
      <c r="C507" s="38" t="s">
        <v>2008</v>
      </c>
    </row>
    <row r="508" spans="1:3" ht="12.75" hidden="1" customHeight="1">
      <c r="A508" s="38">
        <v>2057</v>
      </c>
      <c r="B508" s="38" t="s">
        <v>2009</v>
      </c>
      <c r="C508" s="38" t="s">
        <v>2010</v>
      </c>
    </row>
    <row r="509" spans="1:3" ht="12.75" hidden="1" customHeight="1">
      <c r="A509" s="38">
        <v>2058</v>
      </c>
      <c r="B509" s="38" t="s">
        <v>2011</v>
      </c>
      <c r="C509" s="38" t="s">
        <v>856</v>
      </c>
    </row>
    <row r="510" spans="1:3" ht="12.75" hidden="1" customHeight="1">
      <c r="A510" s="38">
        <v>2833</v>
      </c>
      <c r="B510" s="38" t="s">
        <v>2012</v>
      </c>
      <c r="C510" s="38" t="s">
        <v>2013</v>
      </c>
    </row>
    <row r="511" spans="1:3" ht="12.75" hidden="1" customHeight="1">
      <c r="A511" s="38">
        <v>3023</v>
      </c>
      <c r="B511" s="38" t="s">
        <v>2014</v>
      </c>
      <c r="C511" s="38" t="s">
        <v>735</v>
      </c>
    </row>
    <row r="512" spans="1:3" ht="12.75" hidden="1" customHeight="1">
      <c r="A512" s="38">
        <v>3024</v>
      </c>
      <c r="B512" s="38" t="s">
        <v>2015</v>
      </c>
      <c r="C512" s="38" t="s">
        <v>2016</v>
      </c>
    </row>
    <row r="513" spans="1:3" ht="12.75" hidden="1" customHeight="1">
      <c r="A513" s="38">
        <v>3101</v>
      </c>
      <c r="B513" s="38" t="s">
        <v>2017</v>
      </c>
      <c r="C513" s="38" t="s">
        <v>2018</v>
      </c>
    </row>
    <row r="514" spans="1:3" ht="12.75" hidden="1" customHeight="1">
      <c r="A514" s="38">
        <v>3102</v>
      </c>
      <c r="B514" s="38" t="s">
        <v>2019</v>
      </c>
      <c r="C514" s="38" t="s">
        <v>2020</v>
      </c>
    </row>
    <row r="515" spans="1:3" ht="12.75" hidden="1" customHeight="1">
      <c r="A515" s="38">
        <v>3025</v>
      </c>
      <c r="B515" s="38" t="s">
        <v>2021</v>
      </c>
      <c r="C515" s="38" t="s">
        <v>737</v>
      </c>
    </row>
    <row r="516" spans="1:3" ht="12.75" hidden="1" customHeight="1">
      <c r="A516" s="38">
        <v>3026</v>
      </c>
      <c r="B516" s="38" t="s">
        <v>2022</v>
      </c>
      <c r="C516" s="38" t="s">
        <v>739</v>
      </c>
    </row>
    <row r="517" spans="1:3" ht="12.75" hidden="1" customHeight="1">
      <c r="A517" s="38">
        <v>3103</v>
      </c>
      <c r="B517" s="38" t="s">
        <v>2023</v>
      </c>
      <c r="C517" s="38" t="s">
        <v>2024</v>
      </c>
    </row>
    <row r="518" spans="1:3" ht="12.75" hidden="1" customHeight="1">
      <c r="A518" s="38">
        <v>3027</v>
      </c>
      <c r="B518" s="38" t="s">
        <v>2025</v>
      </c>
      <c r="C518" s="38" t="s">
        <v>741</v>
      </c>
    </row>
    <row r="519" spans="1:3" ht="12.75" hidden="1" customHeight="1">
      <c r="A519" s="38">
        <v>2059</v>
      </c>
      <c r="B519" s="38" t="s">
        <v>2026</v>
      </c>
      <c r="C519" s="38" t="s">
        <v>2027</v>
      </c>
    </row>
    <row r="520" spans="1:3" ht="12.75" hidden="1" customHeight="1">
      <c r="A520" s="38">
        <v>2060</v>
      </c>
      <c r="B520" s="38" t="s">
        <v>2028</v>
      </c>
      <c r="C520" s="38" t="s">
        <v>2029</v>
      </c>
    </row>
    <row r="521" spans="1:3" ht="12.75" hidden="1" customHeight="1">
      <c r="A521" s="38">
        <v>2061</v>
      </c>
      <c r="B521" s="38" t="s">
        <v>2030</v>
      </c>
      <c r="C521" s="38" t="s">
        <v>2031</v>
      </c>
    </row>
    <row r="522" spans="1:3" ht="12.75" hidden="1" customHeight="1">
      <c r="A522" s="38">
        <v>2062</v>
      </c>
      <c r="B522" s="38" t="s">
        <v>2032</v>
      </c>
      <c r="C522" s="38" t="s">
        <v>2033</v>
      </c>
    </row>
    <row r="523" spans="1:3" ht="12.75" hidden="1" customHeight="1">
      <c r="A523" s="38">
        <v>2063</v>
      </c>
      <c r="B523" s="38" t="s">
        <v>2034</v>
      </c>
      <c r="C523" s="38" t="s">
        <v>2035</v>
      </c>
    </row>
    <row r="524" spans="1:3" ht="12.75" hidden="1" customHeight="1">
      <c r="A524" s="38">
        <v>2064</v>
      </c>
      <c r="B524" s="38" t="s">
        <v>2036</v>
      </c>
      <c r="C524" s="38" t="s">
        <v>2037</v>
      </c>
    </row>
    <row r="525" spans="1:3" ht="12.75" hidden="1" customHeight="1">
      <c r="A525" s="38">
        <v>2065</v>
      </c>
      <c r="B525" s="38" t="s">
        <v>2038</v>
      </c>
      <c r="C525" s="38" t="s">
        <v>2039</v>
      </c>
    </row>
    <row r="526" spans="1:3" ht="12.75" hidden="1" customHeight="1">
      <c r="A526" s="38">
        <v>2066</v>
      </c>
      <c r="B526" s="38" t="s">
        <v>2040</v>
      </c>
      <c r="C526" s="38" t="s">
        <v>2041</v>
      </c>
    </row>
    <row r="527" spans="1:3" ht="12.75" hidden="1" customHeight="1">
      <c r="A527" s="38">
        <v>2067</v>
      </c>
      <c r="B527" s="38" t="s">
        <v>2042</v>
      </c>
      <c r="C527" s="38" t="s">
        <v>2043</v>
      </c>
    </row>
    <row r="528" spans="1:3" ht="12.75" hidden="1" customHeight="1">
      <c r="A528" s="38">
        <v>2068</v>
      </c>
      <c r="B528" s="38" t="s">
        <v>2044</v>
      </c>
      <c r="C528" s="38" t="s">
        <v>721</v>
      </c>
    </row>
    <row r="529" spans="1:3" ht="12.75" hidden="1" customHeight="1">
      <c r="A529" s="38">
        <v>2069</v>
      </c>
      <c r="B529" s="38" t="s">
        <v>2045</v>
      </c>
      <c r="C529" s="38" t="s">
        <v>436</v>
      </c>
    </row>
    <row r="530" spans="1:3" ht="12.75" hidden="1" customHeight="1">
      <c r="A530" s="38">
        <v>2070</v>
      </c>
      <c r="B530" s="38" t="s">
        <v>2046</v>
      </c>
      <c r="C530" s="38" t="s">
        <v>2047</v>
      </c>
    </row>
    <row r="531" spans="1:3" ht="12.75" hidden="1" customHeight="1">
      <c r="A531" s="38">
        <v>2071</v>
      </c>
      <c r="B531" s="38" t="s">
        <v>2048</v>
      </c>
      <c r="C531" s="38" t="s">
        <v>2049</v>
      </c>
    </row>
    <row r="532" spans="1:3" ht="12.75" hidden="1" customHeight="1">
      <c r="A532" s="38">
        <v>2072</v>
      </c>
      <c r="B532" s="38" t="s">
        <v>2050</v>
      </c>
      <c r="C532" s="38" t="s">
        <v>2051</v>
      </c>
    </row>
    <row r="533" spans="1:3" ht="12.75" hidden="1" customHeight="1">
      <c r="A533" s="38">
        <v>2073</v>
      </c>
      <c r="B533" s="38" t="s">
        <v>2052</v>
      </c>
      <c r="C533" s="38" t="s">
        <v>2053</v>
      </c>
    </row>
    <row r="534" spans="1:3" ht="12.75" hidden="1" customHeight="1">
      <c r="A534" s="38">
        <v>2074</v>
      </c>
      <c r="B534" s="38" t="s">
        <v>2054</v>
      </c>
      <c r="C534" s="38" t="s">
        <v>2055</v>
      </c>
    </row>
    <row r="535" spans="1:3" ht="12.75" hidden="1" customHeight="1">
      <c r="A535" s="38">
        <v>2075</v>
      </c>
      <c r="B535" s="38" t="s">
        <v>2056</v>
      </c>
      <c r="C535" s="38" t="s">
        <v>2057</v>
      </c>
    </row>
    <row r="536" spans="1:3" ht="12.75" hidden="1" customHeight="1">
      <c r="A536" s="38">
        <v>2076</v>
      </c>
      <c r="B536" s="38" t="s">
        <v>2058</v>
      </c>
      <c r="C536" s="38" t="s">
        <v>2059</v>
      </c>
    </row>
    <row r="537" spans="1:3" ht="12.75" hidden="1" customHeight="1">
      <c r="A537" s="38">
        <v>2077</v>
      </c>
      <c r="B537" s="38" t="s">
        <v>2060</v>
      </c>
      <c r="C537" s="38" t="s">
        <v>2061</v>
      </c>
    </row>
    <row r="538" spans="1:3" ht="12.75" hidden="1" customHeight="1">
      <c r="A538" s="38">
        <v>2078</v>
      </c>
      <c r="B538" s="38" t="s">
        <v>2062</v>
      </c>
      <c r="C538" s="38" t="s">
        <v>2063</v>
      </c>
    </row>
    <row r="539" spans="1:3" ht="12.75" hidden="1" customHeight="1">
      <c r="A539" s="38">
        <v>2079</v>
      </c>
      <c r="B539" s="38" t="s">
        <v>2064</v>
      </c>
      <c r="C539" s="38" t="s">
        <v>2065</v>
      </c>
    </row>
    <row r="540" spans="1:3" ht="12.75" hidden="1" customHeight="1">
      <c r="A540" s="38">
        <v>2080</v>
      </c>
      <c r="B540" s="38" t="s">
        <v>2066</v>
      </c>
      <c r="C540" s="38" t="s">
        <v>2067</v>
      </c>
    </row>
    <row r="541" spans="1:3" ht="12.75" hidden="1" customHeight="1">
      <c r="A541" s="38">
        <v>2081</v>
      </c>
      <c r="B541" s="38" t="s">
        <v>2068</v>
      </c>
      <c r="C541" s="38" t="s">
        <v>2069</v>
      </c>
    </row>
    <row r="542" spans="1:3" ht="12.75" hidden="1" customHeight="1">
      <c r="A542" s="38">
        <v>2619</v>
      </c>
      <c r="B542" s="38" t="s">
        <v>2070</v>
      </c>
      <c r="C542" s="38" t="s">
        <v>2071</v>
      </c>
    </row>
    <row r="543" spans="1:3" ht="12.75" hidden="1" customHeight="1">
      <c r="A543" s="38">
        <v>2082</v>
      </c>
      <c r="B543" s="38" t="s">
        <v>2072</v>
      </c>
      <c r="C543" s="38" t="s">
        <v>2073</v>
      </c>
    </row>
    <row r="544" spans="1:3" ht="12.75" hidden="1" customHeight="1">
      <c r="A544" s="38">
        <v>2083</v>
      </c>
      <c r="B544" s="38" t="s">
        <v>2074</v>
      </c>
      <c r="C544" s="38" t="s">
        <v>2075</v>
      </c>
    </row>
    <row r="545" spans="1:3" ht="12.75" hidden="1" customHeight="1">
      <c r="A545" s="38">
        <v>2084</v>
      </c>
      <c r="B545" s="38" t="s">
        <v>2076</v>
      </c>
      <c r="C545" s="38" t="s">
        <v>2077</v>
      </c>
    </row>
    <row r="546" spans="1:3" ht="12.75" hidden="1" customHeight="1">
      <c r="A546" s="38">
        <v>2085</v>
      </c>
      <c r="B546" s="38" t="s">
        <v>2078</v>
      </c>
      <c r="C546" s="38" t="s">
        <v>2079</v>
      </c>
    </row>
    <row r="547" spans="1:3" ht="12.75" hidden="1" customHeight="1">
      <c r="A547" s="38">
        <v>2086</v>
      </c>
      <c r="B547" s="38" t="s">
        <v>2080</v>
      </c>
      <c r="C547" s="38" t="s">
        <v>2081</v>
      </c>
    </row>
    <row r="548" spans="1:3" ht="12.75" hidden="1" customHeight="1">
      <c r="A548" s="38">
        <v>2087</v>
      </c>
      <c r="B548" s="38" t="s">
        <v>2082</v>
      </c>
      <c r="C548" s="38" t="s">
        <v>2083</v>
      </c>
    </row>
    <row r="549" spans="1:3" ht="12.75" hidden="1" customHeight="1">
      <c r="A549" s="38">
        <v>2088</v>
      </c>
      <c r="B549" s="38" t="s">
        <v>2084</v>
      </c>
      <c r="C549" s="38" t="s">
        <v>881</v>
      </c>
    </row>
    <row r="550" spans="1:3" ht="12.75" hidden="1" customHeight="1">
      <c r="A550" s="38">
        <v>2089</v>
      </c>
      <c r="B550" s="38" t="s">
        <v>2085</v>
      </c>
      <c r="C550" s="38" t="s">
        <v>2086</v>
      </c>
    </row>
    <row r="551" spans="1:3" ht="12.75" hidden="1" customHeight="1">
      <c r="A551" s="38">
        <v>2090</v>
      </c>
      <c r="B551" s="38" t="s">
        <v>2087</v>
      </c>
      <c r="C551" s="38" t="s">
        <v>167</v>
      </c>
    </row>
    <row r="552" spans="1:3" ht="12.75" hidden="1" customHeight="1">
      <c r="A552" s="38">
        <v>2091</v>
      </c>
      <c r="B552" s="38" t="s">
        <v>2088</v>
      </c>
      <c r="C552" s="38" t="s">
        <v>2089</v>
      </c>
    </row>
    <row r="553" spans="1:3" ht="12.75" hidden="1" customHeight="1">
      <c r="A553" s="38">
        <v>2092</v>
      </c>
      <c r="B553" s="38" t="s">
        <v>2090</v>
      </c>
      <c r="C553" s="38" t="s">
        <v>704</v>
      </c>
    </row>
    <row r="554" spans="1:3" ht="12.75" hidden="1" customHeight="1">
      <c r="A554" s="38">
        <v>2093</v>
      </c>
      <c r="B554" s="38" t="s">
        <v>2091</v>
      </c>
      <c r="C554" s="38" t="s">
        <v>96</v>
      </c>
    </row>
    <row r="555" spans="1:3" ht="12.75" hidden="1" customHeight="1">
      <c r="A555" s="38">
        <v>2094</v>
      </c>
      <c r="B555" s="38" t="s">
        <v>2092</v>
      </c>
      <c r="C555" s="38" t="s">
        <v>706</v>
      </c>
    </row>
    <row r="556" spans="1:3" ht="12.75" hidden="1" customHeight="1">
      <c r="A556" s="38">
        <v>2095</v>
      </c>
      <c r="B556" s="38" t="s">
        <v>2093</v>
      </c>
      <c r="C556" s="38" t="s">
        <v>2094</v>
      </c>
    </row>
    <row r="557" spans="1:3" ht="12.75" hidden="1" customHeight="1">
      <c r="A557" s="38">
        <v>2096</v>
      </c>
      <c r="B557" s="38" t="s">
        <v>2095</v>
      </c>
      <c r="C557" s="38" t="s">
        <v>2096</v>
      </c>
    </row>
    <row r="558" spans="1:3" ht="12.75" hidden="1" customHeight="1">
      <c r="A558" s="38">
        <v>2097</v>
      </c>
      <c r="B558" s="38" t="s">
        <v>2097</v>
      </c>
      <c r="C558" s="38" t="s">
        <v>2098</v>
      </c>
    </row>
    <row r="559" spans="1:3" ht="12.75" hidden="1" customHeight="1">
      <c r="A559" s="38">
        <v>2614</v>
      </c>
      <c r="B559" s="38" t="s">
        <v>2099</v>
      </c>
      <c r="C559" s="38" t="s">
        <v>481</v>
      </c>
    </row>
    <row r="560" spans="1:3" ht="12.75" hidden="1" customHeight="1">
      <c r="A560" s="38">
        <v>2098</v>
      </c>
      <c r="B560" s="38" t="s">
        <v>2100</v>
      </c>
      <c r="C560" s="38" t="s">
        <v>2101</v>
      </c>
    </row>
    <row r="561" spans="1:3" ht="12.75" hidden="1" customHeight="1">
      <c r="A561" s="38">
        <v>2099</v>
      </c>
      <c r="B561" s="38" t="s">
        <v>2102</v>
      </c>
      <c r="C561" s="38" t="s">
        <v>2103</v>
      </c>
    </row>
    <row r="562" spans="1:3" ht="12.75" hidden="1" customHeight="1">
      <c r="A562" s="38">
        <v>2100</v>
      </c>
      <c r="B562" s="38" t="s">
        <v>2104</v>
      </c>
      <c r="C562" s="38" t="s">
        <v>108</v>
      </c>
    </row>
    <row r="563" spans="1:3" ht="12.75" hidden="1" customHeight="1">
      <c r="A563" s="38">
        <v>2101</v>
      </c>
      <c r="B563" s="38" t="s">
        <v>2105</v>
      </c>
      <c r="C563" s="38" t="s">
        <v>2106</v>
      </c>
    </row>
    <row r="564" spans="1:3" ht="12.75" hidden="1" customHeight="1">
      <c r="A564" s="38">
        <v>2523</v>
      </c>
      <c r="B564" s="38" t="s">
        <v>2107</v>
      </c>
      <c r="C564" s="38" t="s">
        <v>2108</v>
      </c>
    </row>
    <row r="565" spans="1:3" ht="12.75" hidden="1" customHeight="1">
      <c r="A565" s="38">
        <v>2524</v>
      </c>
      <c r="B565" s="38" t="s">
        <v>2109</v>
      </c>
      <c r="C565" s="38" t="s">
        <v>2110</v>
      </c>
    </row>
    <row r="566" spans="1:3" ht="12.75" hidden="1" customHeight="1">
      <c r="A566" s="38">
        <v>2525</v>
      </c>
      <c r="B566" s="38" t="s">
        <v>2111</v>
      </c>
      <c r="C566" s="38" t="s">
        <v>2112</v>
      </c>
    </row>
    <row r="567" spans="1:3" ht="12.75" hidden="1" customHeight="1">
      <c r="A567" s="38">
        <v>2526</v>
      </c>
      <c r="B567" s="38" t="s">
        <v>2113</v>
      </c>
      <c r="C567" s="38" t="s">
        <v>2114</v>
      </c>
    </row>
    <row r="568" spans="1:3" ht="12.75" hidden="1" customHeight="1">
      <c r="A568" s="38">
        <v>2527</v>
      </c>
      <c r="B568" s="38" t="s">
        <v>2115</v>
      </c>
      <c r="C568" s="38" t="s">
        <v>2116</v>
      </c>
    </row>
    <row r="569" spans="1:3" ht="12.75" hidden="1" customHeight="1">
      <c r="A569" s="38">
        <v>2528</v>
      </c>
      <c r="B569" s="38" t="s">
        <v>2117</v>
      </c>
      <c r="C569" s="38" t="s">
        <v>2118</v>
      </c>
    </row>
    <row r="570" spans="1:3" ht="12.75" hidden="1" customHeight="1">
      <c r="A570" s="38">
        <v>2529</v>
      </c>
      <c r="B570" s="38" t="s">
        <v>2119</v>
      </c>
      <c r="C570" s="38" t="s">
        <v>2120</v>
      </c>
    </row>
    <row r="571" spans="1:3" ht="12.75" hidden="1" customHeight="1">
      <c r="A571" s="38">
        <v>2530</v>
      </c>
      <c r="B571" s="38" t="s">
        <v>2121</v>
      </c>
      <c r="C571" s="38" t="s">
        <v>2122</v>
      </c>
    </row>
    <row r="572" spans="1:3" ht="12.75" hidden="1" customHeight="1">
      <c r="A572" s="38">
        <v>2531</v>
      </c>
      <c r="B572" s="38" t="s">
        <v>2123</v>
      </c>
      <c r="C572" s="38" t="s">
        <v>2124</v>
      </c>
    </row>
    <row r="573" spans="1:3" ht="12.75" hidden="1" customHeight="1">
      <c r="A573" s="38">
        <v>2928</v>
      </c>
      <c r="B573" s="38" t="s">
        <v>2125</v>
      </c>
      <c r="C573" s="38" t="s">
        <v>2126</v>
      </c>
    </row>
    <row r="574" spans="1:3" ht="12.75" hidden="1" customHeight="1">
      <c r="A574" s="38">
        <v>2929</v>
      </c>
      <c r="B574" s="38" t="s">
        <v>2127</v>
      </c>
      <c r="C574" s="38" t="s">
        <v>2128</v>
      </c>
    </row>
    <row r="575" spans="1:3" ht="12.75" hidden="1" customHeight="1">
      <c r="A575" s="38">
        <v>2930</v>
      </c>
      <c r="B575" s="38" t="s">
        <v>2129</v>
      </c>
      <c r="C575" s="38" t="s">
        <v>2130</v>
      </c>
    </row>
    <row r="576" spans="1:3" ht="12.75" hidden="1" customHeight="1">
      <c r="A576" s="38">
        <v>2931</v>
      </c>
      <c r="B576" s="38" t="s">
        <v>2131</v>
      </c>
      <c r="C576" s="38" t="s">
        <v>2132</v>
      </c>
    </row>
    <row r="577" spans="1:3" ht="12.75" hidden="1" customHeight="1">
      <c r="A577" s="38">
        <v>2932</v>
      </c>
      <c r="B577" s="38" t="s">
        <v>2133</v>
      </c>
      <c r="C577" s="38" t="s">
        <v>2134</v>
      </c>
    </row>
    <row r="578" spans="1:3" ht="12.75" hidden="1" customHeight="1">
      <c r="A578" s="38">
        <v>2933</v>
      </c>
      <c r="B578" s="38" t="s">
        <v>2135</v>
      </c>
      <c r="C578" s="38" t="s">
        <v>2136</v>
      </c>
    </row>
    <row r="579" spans="1:3" ht="12.75" hidden="1" customHeight="1">
      <c r="A579" s="38">
        <v>2934</v>
      </c>
      <c r="B579" s="38" t="s">
        <v>2137</v>
      </c>
      <c r="C579" s="38" t="s">
        <v>2138</v>
      </c>
    </row>
    <row r="580" spans="1:3" ht="12.75" hidden="1" customHeight="1">
      <c r="A580" s="38">
        <v>2935</v>
      </c>
      <c r="B580" s="38" t="s">
        <v>2139</v>
      </c>
      <c r="C580" s="38" t="s">
        <v>2140</v>
      </c>
    </row>
    <row r="581" spans="1:3" ht="12.75" hidden="1" customHeight="1">
      <c r="A581" s="38">
        <v>2936</v>
      </c>
      <c r="B581" s="38" t="s">
        <v>2141</v>
      </c>
      <c r="C581" s="38" t="s">
        <v>2142</v>
      </c>
    </row>
    <row r="582" spans="1:3" ht="12.75" hidden="1" customHeight="1">
      <c r="A582" s="38">
        <v>2937</v>
      </c>
      <c r="B582" s="38" t="s">
        <v>2143</v>
      </c>
      <c r="C582" s="38" t="s">
        <v>2144</v>
      </c>
    </row>
    <row r="583" spans="1:3" ht="12.75" hidden="1" customHeight="1">
      <c r="A583" s="38">
        <v>2938</v>
      </c>
      <c r="B583" s="38" t="s">
        <v>2145</v>
      </c>
      <c r="C583" s="38" t="s">
        <v>2146</v>
      </c>
    </row>
    <row r="584" spans="1:3" ht="12.75" hidden="1" customHeight="1">
      <c r="A584" s="38">
        <v>2939</v>
      </c>
      <c r="B584" s="38" t="s">
        <v>2147</v>
      </c>
      <c r="C584" s="38" t="s">
        <v>2148</v>
      </c>
    </row>
    <row r="585" spans="1:3" ht="12.75" hidden="1" customHeight="1">
      <c r="A585" s="38">
        <v>2940</v>
      </c>
      <c r="B585" s="38" t="s">
        <v>2149</v>
      </c>
      <c r="C585" s="38" t="s">
        <v>2150</v>
      </c>
    </row>
    <row r="586" spans="1:3" ht="12.75" hidden="1" customHeight="1">
      <c r="A586" s="38">
        <v>2941</v>
      </c>
      <c r="B586" s="38" t="s">
        <v>2151</v>
      </c>
      <c r="C586" s="38" t="s">
        <v>2152</v>
      </c>
    </row>
    <row r="587" spans="1:3" ht="12.75" hidden="1" customHeight="1">
      <c r="A587" s="38">
        <v>2942</v>
      </c>
      <c r="B587" s="38" t="s">
        <v>2153</v>
      </c>
      <c r="C587" s="38" t="s">
        <v>2154</v>
      </c>
    </row>
    <row r="588" spans="1:3" ht="12.75" hidden="1" customHeight="1">
      <c r="A588" s="38">
        <v>2103</v>
      </c>
      <c r="B588" s="38" t="s">
        <v>2155</v>
      </c>
      <c r="C588" s="38" t="s">
        <v>147</v>
      </c>
    </row>
    <row r="589" spans="1:3" ht="12.75" hidden="1" customHeight="1">
      <c r="A589" s="38">
        <v>2104</v>
      </c>
      <c r="B589" s="38" t="s">
        <v>2156</v>
      </c>
      <c r="C589" s="38" t="s">
        <v>2157</v>
      </c>
    </row>
    <row r="590" spans="1:3" ht="12.75" hidden="1" customHeight="1">
      <c r="A590" s="38">
        <v>2105</v>
      </c>
      <c r="B590" s="38" t="s">
        <v>2158</v>
      </c>
      <c r="C590" s="38" t="s">
        <v>2159</v>
      </c>
    </row>
    <row r="591" spans="1:3" ht="12.75" hidden="1" customHeight="1">
      <c r="A591" s="38">
        <v>2620</v>
      </c>
      <c r="B591" s="38" t="s">
        <v>2160</v>
      </c>
      <c r="C591" s="38" t="s">
        <v>2161</v>
      </c>
    </row>
    <row r="592" spans="1:3" ht="12.75" hidden="1" customHeight="1">
      <c r="A592" s="38">
        <v>2532</v>
      </c>
      <c r="B592" s="38" t="s">
        <v>2162</v>
      </c>
      <c r="C592" s="38" t="s">
        <v>2163</v>
      </c>
    </row>
    <row r="593" spans="1:3" ht="12.75" hidden="1" customHeight="1">
      <c r="A593" s="38">
        <v>2106</v>
      </c>
      <c r="B593" s="38" t="s">
        <v>2164</v>
      </c>
      <c r="C593" s="38" t="s">
        <v>2165</v>
      </c>
    </row>
    <row r="594" spans="1:3" ht="12.75" hidden="1" customHeight="1">
      <c r="A594" s="38">
        <v>2107</v>
      </c>
      <c r="B594" s="38" t="s">
        <v>2166</v>
      </c>
      <c r="C594" s="38" t="s">
        <v>2167</v>
      </c>
    </row>
    <row r="595" spans="1:3" ht="12.75" hidden="1" customHeight="1">
      <c r="A595" s="38">
        <v>3028</v>
      </c>
      <c r="B595" s="38" t="s">
        <v>2168</v>
      </c>
      <c r="C595" s="38" t="s">
        <v>2169</v>
      </c>
    </row>
    <row r="596" spans="1:3" ht="12.75" hidden="1" customHeight="1">
      <c r="A596" s="38">
        <v>3104</v>
      </c>
      <c r="B596" s="38" t="s">
        <v>2170</v>
      </c>
      <c r="C596" s="38" t="s">
        <v>2171</v>
      </c>
    </row>
    <row r="597" spans="1:3" ht="12.75" hidden="1" customHeight="1">
      <c r="A597" s="38">
        <v>2108</v>
      </c>
      <c r="B597" s="38" t="s">
        <v>2172</v>
      </c>
      <c r="C597" s="38" t="s">
        <v>2173</v>
      </c>
    </row>
    <row r="598" spans="1:3" ht="12.75" hidden="1" customHeight="1">
      <c r="A598" s="38">
        <v>2109</v>
      </c>
      <c r="B598" s="38" t="s">
        <v>2174</v>
      </c>
      <c r="C598" s="38" t="s">
        <v>259</v>
      </c>
    </row>
    <row r="599" spans="1:3" ht="12.75" hidden="1" customHeight="1">
      <c r="A599" s="38">
        <v>2110</v>
      </c>
      <c r="B599" s="38" t="s">
        <v>2175</v>
      </c>
      <c r="C599" s="38" t="s">
        <v>2176</v>
      </c>
    </row>
    <row r="600" spans="1:3" ht="12.75" hidden="1" customHeight="1">
      <c r="A600" s="38">
        <v>2111</v>
      </c>
      <c r="B600" s="38" t="s">
        <v>2177</v>
      </c>
      <c r="C600" s="38" t="s">
        <v>2178</v>
      </c>
    </row>
    <row r="601" spans="1:3" ht="12.75" hidden="1" customHeight="1">
      <c r="A601" s="38">
        <v>2112</v>
      </c>
      <c r="B601" s="38" t="s">
        <v>2179</v>
      </c>
      <c r="C601" s="38" t="s">
        <v>2180</v>
      </c>
    </row>
    <row r="602" spans="1:3" ht="12.75" hidden="1" customHeight="1">
      <c r="A602" s="38">
        <v>2113</v>
      </c>
      <c r="B602" s="38" t="s">
        <v>2181</v>
      </c>
      <c r="C602" s="38" t="s">
        <v>2182</v>
      </c>
    </row>
    <row r="603" spans="1:3" ht="12.75" hidden="1" customHeight="1">
      <c r="A603" s="38">
        <v>2114</v>
      </c>
      <c r="B603" s="38" t="s">
        <v>2183</v>
      </c>
      <c r="C603" s="38" t="s">
        <v>2184</v>
      </c>
    </row>
    <row r="604" spans="1:3" ht="12.75" hidden="1" customHeight="1">
      <c r="A604" s="38">
        <v>2115</v>
      </c>
      <c r="B604" s="38" t="s">
        <v>2185</v>
      </c>
      <c r="C604" s="38" t="s">
        <v>2186</v>
      </c>
    </row>
    <row r="605" spans="1:3" ht="12.75" hidden="1" customHeight="1">
      <c r="A605" s="38">
        <v>2116</v>
      </c>
      <c r="B605" s="38" t="s">
        <v>2187</v>
      </c>
      <c r="C605" s="38" t="s">
        <v>2188</v>
      </c>
    </row>
    <row r="606" spans="1:3" ht="12.75" hidden="1" customHeight="1">
      <c r="A606" s="38">
        <v>2117</v>
      </c>
      <c r="B606" s="38" t="s">
        <v>2189</v>
      </c>
      <c r="C606" s="38" t="s">
        <v>2190</v>
      </c>
    </row>
    <row r="607" spans="1:3" ht="12.75" hidden="1" customHeight="1">
      <c r="A607" s="38">
        <v>2118</v>
      </c>
      <c r="B607" s="38" t="s">
        <v>2191</v>
      </c>
      <c r="C607" s="38" t="s">
        <v>2192</v>
      </c>
    </row>
    <row r="608" spans="1:3" ht="12.75" hidden="1" customHeight="1">
      <c r="A608" s="38">
        <v>2119</v>
      </c>
      <c r="B608" s="38" t="s">
        <v>2193</v>
      </c>
      <c r="C608" s="38" t="s">
        <v>2194</v>
      </c>
    </row>
    <row r="609" spans="1:3" ht="12.75" hidden="1" customHeight="1">
      <c r="A609" s="38">
        <v>2623</v>
      </c>
      <c r="B609" s="38" t="s">
        <v>2195</v>
      </c>
      <c r="C609" s="38" t="s">
        <v>2196</v>
      </c>
    </row>
    <row r="610" spans="1:3" ht="12.75" customHeight="1">
      <c r="A610" s="38">
        <v>2120</v>
      </c>
      <c r="B610" s="38" t="s">
        <v>2197</v>
      </c>
      <c r="C610" s="38" t="s">
        <v>443</v>
      </c>
    </row>
    <row r="611" spans="1:3" ht="12.75" hidden="1" customHeight="1">
      <c r="A611" s="38">
        <v>2121</v>
      </c>
      <c r="B611" s="38" t="s">
        <v>2198</v>
      </c>
      <c r="C611" s="38" t="s">
        <v>450</v>
      </c>
    </row>
    <row r="612" spans="1:3" ht="12.75" hidden="1" customHeight="1">
      <c r="A612" s="38">
        <v>2122</v>
      </c>
      <c r="B612" s="38" t="s">
        <v>2199</v>
      </c>
      <c r="C612" s="38" t="s">
        <v>2200</v>
      </c>
    </row>
    <row r="613" spans="1:3" ht="12.75" hidden="1" customHeight="1">
      <c r="A613" s="38">
        <v>2945</v>
      </c>
      <c r="B613" s="38" t="s">
        <v>2201</v>
      </c>
      <c r="C613" s="38" t="s">
        <v>2202</v>
      </c>
    </row>
    <row r="614" spans="1:3" ht="12.75" hidden="1" customHeight="1">
      <c r="A614" s="38">
        <v>2670</v>
      </c>
      <c r="B614" s="38" t="s">
        <v>2203</v>
      </c>
      <c r="C614" s="38" t="s">
        <v>2204</v>
      </c>
    </row>
    <row r="615" spans="1:3" ht="12.75" hidden="1" customHeight="1">
      <c r="A615" s="38">
        <v>2123</v>
      </c>
      <c r="B615" s="38" t="s">
        <v>2205</v>
      </c>
      <c r="C615" s="38" t="s">
        <v>2206</v>
      </c>
    </row>
    <row r="616" spans="1:3" ht="12.75" hidden="1" customHeight="1">
      <c r="A616" s="38">
        <v>2533</v>
      </c>
      <c r="B616" s="38" t="s">
        <v>2207</v>
      </c>
      <c r="C616" s="38" t="s">
        <v>2208</v>
      </c>
    </row>
    <row r="617" spans="1:3" ht="12.75" hidden="1" customHeight="1">
      <c r="A617" s="38">
        <v>2124</v>
      </c>
      <c r="B617" s="38" t="s">
        <v>2209</v>
      </c>
      <c r="C617" s="38" t="s">
        <v>2210</v>
      </c>
    </row>
    <row r="618" spans="1:3" ht="12.75" hidden="1" customHeight="1">
      <c r="A618" s="38">
        <v>2125</v>
      </c>
      <c r="B618" s="38" t="s">
        <v>2211</v>
      </c>
      <c r="C618" s="38" t="s">
        <v>2212</v>
      </c>
    </row>
    <row r="619" spans="1:3" ht="12.75" hidden="1" customHeight="1">
      <c r="A619" s="38">
        <v>2126</v>
      </c>
      <c r="B619" s="38" t="s">
        <v>2213</v>
      </c>
      <c r="C619" s="38" t="s">
        <v>2214</v>
      </c>
    </row>
    <row r="620" spans="1:3" ht="12.75" hidden="1" customHeight="1">
      <c r="A620" s="38">
        <v>2127</v>
      </c>
      <c r="B620" s="38" t="s">
        <v>2215</v>
      </c>
      <c r="C620" s="38" t="s">
        <v>2216</v>
      </c>
    </row>
    <row r="621" spans="1:3" ht="12.75" hidden="1" customHeight="1">
      <c r="A621" s="38">
        <v>2128</v>
      </c>
      <c r="B621" s="38" t="s">
        <v>2217</v>
      </c>
      <c r="C621" s="38" t="s">
        <v>2218</v>
      </c>
    </row>
    <row r="622" spans="1:3" ht="12.75" hidden="1" customHeight="1">
      <c r="A622" s="38">
        <v>2129</v>
      </c>
      <c r="B622" s="38" t="s">
        <v>2219</v>
      </c>
      <c r="C622" s="38" t="s">
        <v>2220</v>
      </c>
    </row>
    <row r="623" spans="1:3" ht="12.75" hidden="1" customHeight="1">
      <c r="A623" s="38">
        <v>2130</v>
      </c>
      <c r="B623" s="38" t="s">
        <v>2221</v>
      </c>
      <c r="C623" s="38" t="s">
        <v>455</v>
      </c>
    </row>
    <row r="624" spans="1:3" ht="12.75" hidden="1" customHeight="1">
      <c r="A624" s="38">
        <v>2131</v>
      </c>
      <c r="B624" s="38" t="s">
        <v>2222</v>
      </c>
      <c r="C624" s="38" t="s">
        <v>457</v>
      </c>
    </row>
    <row r="625" spans="1:3" ht="12.75" hidden="1" customHeight="1">
      <c r="A625" s="38">
        <v>2132</v>
      </c>
      <c r="B625" s="38" t="s">
        <v>2223</v>
      </c>
      <c r="C625" s="38" t="s">
        <v>459</v>
      </c>
    </row>
    <row r="626" spans="1:3" ht="12.75" hidden="1" customHeight="1">
      <c r="A626" s="38">
        <v>2954</v>
      </c>
      <c r="B626" s="38" t="s">
        <v>2224</v>
      </c>
      <c r="C626" s="38" t="s">
        <v>461</v>
      </c>
    </row>
    <row r="627" spans="1:3" ht="12.75" hidden="1" customHeight="1">
      <c r="A627" s="38">
        <v>2133</v>
      </c>
      <c r="B627" s="38" t="s">
        <v>2225</v>
      </c>
      <c r="C627" s="38" t="s">
        <v>464</v>
      </c>
    </row>
    <row r="628" spans="1:3" ht="12.75" hidden="1" customHeight="1">
      <c r="A628" s="38">
        <v>2615</v>
      </c>
      <c r="B628" s="38" t="s">
        <v>2226</v>
      </c>
      <c r="C628" s="38" t="s">
        <v>467</v>
      </c>
    </row>
    <row r="629" spans="1:3" ht="12.75" hidden="1" customHeight="1">
      <c r="A629" s="38">
        <v>2616</v>
      </c>
      <c r="B629" s="38" t="s">
        <v>2227</v>
      </c>
      <c r="C629" s="38" t="s">
        <v>470</v>
      </c>
    </row>
    <row r="630" spans="1:3" ht="12.75" hidden="1" customHeight="1">
      <c r="A630" s="38">
        <v>2134</v>
      </c>
      <c r="B630" s="38" t="s">
        <v>2228</v>
      </c>
      <c r="C630" s="38" t="s">
        <v>473</v>
      </c>
    </row>
    <row r="631" spans="1:3" ht="12.75" hidden="1" customHeight="1">
      <c r="A631" s="38">
        <v>2135</v>
      </c>
      <c r="B631" s="38" t="s">
        <v>2229</v>
      </c>
      <c r="C631" s="38" t="s">
        <v>2230</v>
      </c>
    </row>
    <row r="632" spans="1:3" ht="12.75" hidden="1" customHeight="1">
      <c r="A632" s="38">
        <v>2136</v>
      </c>
      <c r="B632" s="38" t="s">
        <v>2231</v>
      </c>
      <c r="C632" s="38" t="s">
        <v>2232</v>
      </c>
    </row>
    <row r="633" spans="1:3" ht="12.75" hidden="1" customHeight="1">
      <c r="A633" s="38">
        <v>2137</v>
      </c>
      <c r="B633" s="38" t="s">
        <v>2233</v>
      </c>
      <c r="C633" s="38" t="s">
        <v>2234</v>
      </c>
    </row>
    <row r="634" spans="1:3" ht="12.75" hidden="1" customHeight="1">
      <c r="A634" s="38">
        <v>2138</v>
      </c>
      <c r="B634" s="38" t="s">
        <v>2235</v>
      </c>
      <c r="C634" s="38" t="s">
        <v>2236</v>
      </c>
    </row>
    <row r="635" spans="1:3" ht="12.75" hidden="1" customHeight="1">
      <c r="A635" s="38">
        <v>2139</v>
      </c>
      <c r="B635" s="38" t="s">
        <v>2237</v>
      </c>
      <c r="C635" s="38" t="s">
        <v>2238</v>
      </c>
    </row>
    <row r="636" spans="1:3" ht="12.75" hidden="1" customHeight="1">
      <c r="A636" s="38">
        <v>2140</v>
      </c>
      <c r="B636" s="38" t="s">
        <v>2239</v>
      </c>
      <c r="C636" s="38" t="s">
        <v>2240</v>
      </c>
    </row>
    <row r="637" spans="1:3" ht="12.75" hidden="1" customHeight="1">
      <c r="A637" s="38">
        <v>3029</v>
      </c>
      <c r="B637" s="38" t="s">
        <v>2241</v>
      </c>
      <c r="C637" s="38" t="s">
        <v>2242</v>
      </c>
    </row>
    <row r="638" spans="1:3" ht="12.75" hidden="1" customHeight="1">
      <c r="A638" s="38">
        <v>2141</v>
      </c>
      <c r="B638" s="38" t="s">
        <v>2243</v>
      </c>
      <c r="C638" s="38" t="s">
        <v>2244</v>
      </c>
    </row>
    <row r="639" spans="1:3" ht="12.75" hidden="1" customHeight="1">
      <c r="A639" s="38">
        <v>2978</v>
      </c>
      <c r="B639" s="38" t="s">
        <v>2245</v>
      </c>
      <c r="C639" s="38" t="s">
        <v>2246</v>
      </c>
    </row>
    <row r="640" spans="1:3" ht="12.75" hidden="1" customHeight="1">
      <c r="A640" s="38">
        <v>2142</v>
      </c>
      <c r="B640" s="38" t="s">
        <v>2247</v>
      </c>
      <c r="C640" s="38" t="s">
        <v>757</v>
      </c>
    </row>
    <row r="641" spans="1:3" ht="12.75" hidden="1" customHeight="1">
      <c r="A641" s="38">
        <v>2534</v>
      </c>
      <c r="B641" s="38" t="s">
        <v>2248</v>
      </c>
      <c r="C641" s="38" t="s">
        <v>2249</v>
      </c>
    </row>
    <row r="642" spans="1:3" ht="12.75" hidden="1" customHeight="1">
      <c r="A642" s="38">
        <v>2536</v>
      </c>
      <c r="B642" s="38" t="s">
        <v>2250</v>
      </c>
      <c r="C642" s="38" t="s">
        <v>2251</v>
      </c>
    </row>
    <row r="643" spans="1:3" ht="12.75" hidden="1" customHeight="1">
      <c r="A643" s="38">
        <v>2734</v>
      </c>
      <c r="B643" s="38" t="s">
        <v>2252</v>
      </c>
      <c r="C643" s="38" t="s">
        <v>2253</v>
      </c>
    </row>
    <row r="644" spans="1:3" ht="12.75" hidden="1" customHeight="1">
      <c r="A644" s="38">
        <v>2735</v>
      </c>
      <c r="B644" s="38" t="s">
        <v>2254</v>
      </c>
      <c r="C644" s="38" t="s">
        <v>2255</v>
      </c>
    </row>
    <row r="645" spans="1:3" ht="12.75" hidden="1" customHeight="1">
      <c r="A645" s="38">
        <v>2736</v>
      </c>
      <c r="B645" s="38" t="s">
        <v>2256</v>
      </c>
      <c r="C645" s="38" t="s">
        <v>2257</v>
      </c>
    </row>
    <row r="646" spans="1:3" ht="12.75" hidden="1" customHeight="1">
      <c r="A646" s="38">
        <v>2737</v>
      </c>
      <c r="B646" s="38" t="s">
        <v>2258</v>
      </c>
      <c r="C646" s="38" t="s">
        <v>2259</v>
      </c>
    </row>
    <row r="647" spans="1:3" ht="12.75" hidden="1" customHeight="1">
      <c r="A647" s="38">
        <v>2144</v>
      </c>
      <c r="B647" s="38" t="s">
        <v>2260</v>
      </c>
      <c r="C647" s="38" t="s">
        <v>2261</v>
      </c>
    </row>
    <row r="648" spans="1:3" ht="12.75" hidden="1" customHeight="1">
      <c r="A648" s="38">
        <v>2145</v>
      </c>
      <c r="B648" s="38" t="s">
        <v>2262</v>
      </c>
      <c r="C648" s="38" t="s">
        <v>2263</v>
      </c>
    </row>
    <row r="649" spans="1:3" ht="12.75" hidden="1" customHeight="1">
      <c r="A649" s="38">
        <v>2146</v>
      </c>
      <c r="B649" s="38" t="s">
        <v>2264</v>
      </c>
      <c r="C649" s="38" t="s">
        <v>2265</v>
      </c>
    </row>
    <row r="650" spans="1:3" ht="12.75" hidden="1" customHeight="1">
      <c r="A650" s="38">
        <v>2147</v>
      </c>
      <c r="B650" s="38" t="s">
        <v>2266</v>
      </c>
      <c r="C650" s="38" t="s">
        <v>2267</v>
      </c>
    </row>
    <row r="651" spans="1:3" ht="12.75" hidden="1" customHeight="1">
      <c r="A651" s="38">
        <v>2148</v>
      </c>
      <c r="B651" s="38" t="s">
        <v>2268</v>
      </c>
      <c r="C651" s="38" t="s">
        <v>2269</v>
      </c>
    </row>
    <row r="652" spans="1:3" ht="12.75" hidden="1" customHeight="1">
      <c r="A652" s="38">
        <v>2149</v>
      </c>
      <c r="B652" s="38" t="s">
        <v>2270</v>
      </c>
      <c r="C652" s="38" t="s">
        <v>2271</v>
      </c>
    </row>
    <row r="653" spans="1:3" ht="12.75" hidden="1" customHeight="1">
      <c r="A653" s="38">
        <v>2150</v>
      </c>
      <c r="B653" s="38" t="s">
        <v>2272</v>
      </c>
      <c r="C653" s="38" t="s">
        <v>2273</v>
      </c>
    </row>
    <row r="654" spans="1:3" ht="12.75" hidden="1" customHeight="1">
      <c r="A654" s="38">
        <v>2151</v>
      </c>
      <c r="B654" s="38" t="s">
        <v>2274</v>
      </c>
      <c r="C654" s="38" t="s">
        <v>490</v>
      </c>
    </row>
    <row r="655" spans="1:3" ht="12.75" hidden="1" customHeight="1">
      <c r="A655" s="38">
        <v>2152</v>
      </c>
      <c r="B655" s="38" t="s">
        <v>2275</v>
      </c>
      <c r="C655" s="38" t="s">
        <v>493</v>
      </c>
    </row>
    <row r="656" spans="1:3" ht="12.75" hidden="1" customHeight="1">
      <c r="A656" s="38">
        <v>2153</v>
      </c>
      <c r="B656" s="38" t="s">
        <v>2276</v>
      </c>
      <c r="C656" s="38" t="s">
        <v>2277</v>
      </c>
    </row>
    <row r="657" spans="1:3" ht="12.75" hidden="1" customHeight="1">
      <c r="A657" s="38">
        <v>2154</v>
      </c>
      <c r="B657" s="38" t="s">
        <v>2278</v>
      </c>
      <c r="C657" s="38" t="s">
        <v>174</v>
      </c>
    </row>
    <row r="658" spans="1:3" ht="12.75" hidden="1" customHeight="1">
      <c r="A658" s="38">
        <v>2155</v>
      </c>
      <c r="B658" s="38" t="s">
        <v>2279</v>
      </c>
      <c r="C658" s="38" t="s">
        <v>2280</v>
      </c>
    </row>
    <row r="659" spans="1:3" ht="12.75" hidden="1" customHeight="1">
      <c r="A659" s="38">
        <v>2156</v>
      </c>
      <c r="B659" s="38" t="s">
        <v>2281</v>
      </c>
      <c r="C659" s="38" t="s">
        <v>2282</v>
      </c>
    </row>
    <row r="660" spans="1:3" ht="12.75" hidden="1" customHeight="1">
      <c r="A660" s="38">
        <v>2157</v>
      </c>
      <c r="B660" s="38" t="s">
        <v>2283</v>
      </c>
      <c r="C660" s="38" t="s">
        <v>2284</v>
      </c>
    </row>
    <row r="661" spans="1:3" ht="12.75" hidden="1" customHeight="1">
      <c r="A661" s="38">
        <v>2976</v>
      </c>
      <c r="B661" s="38" t="s">
        <v>2285</v>
      </c>
      <c r="C661" s="38" t="s">
        <v>2286</v>
      </c>
    </row>
    <row r="662" spans="1:3" ht="12.75" hidden="1" customHeight="1">
      <c r="A662" s="38">
        <v>2158</v>
      </c>
      <c r="B662" s="38" t="s">
        <v>2287</v>
      </c>
      <c r="C662" s="38" t="s">
        <v>2288</v>
      </c>
    </row>
    <row r="663" spans="1:3" ht="12.75" hidden="1" customHeight="1">
      <c r="A663" s="38">
        <v>2159</v>
      </c>
      <c r="B663" s="38" t="s">
        <v>2289</v>
      </c>
      <c r="C663" s="38" t="s">
        <v>2290</v>
      </c>
    </row>
    <row r="664" spans="1:3" ht="12.75" hidden="1" customHeight="1">
      <c r="A664" s="38">
        <v>2160</v>
      </c>
      <c r="B664" s="38" t="s">
        <v>2291</v>
      </c>
      <c r="C664" s="38" t="s">
        <v>2292</v>
      </c>
    </row>
    <row r="665" spans="1:3" ht="12.75" hidden="1" customHeight="1">
      <c r="A665" s="38">
        <v>2161</v>
      </c>
      <c r="B665" s="38" t="s">
        <v>2293</v>
      </c>
      <c r="C665" s="38" t="s">
        <v>2294</v>
      </c>
    </row>
    <row r="666" spans="1:3" ht="12.75" hidden="1" customHeight="1">
      <c r="A666" s="38">
        <v>2162</v>
      </c>
      <c r="B666" s="38" t="s">
        <v>2295</v>
      </c>
      <c r="C666" s="38" t="s">
        <v>2296</v>
      </c>
    </row>
    <row r="667" spans="1:3" ht="12.75" hidden="1" customHeight="1">
      <c r="A667" s="38">
        <v>2163</v>
      </c>
      <c r="B667" s="38" t="s">
        <v>2297</v>
      </c>
      <c r="C667" s="38" t="s">
        <v>2298</v>
      </c>
    </row>
    <row r="668" spans="1:3" ht="12.75" hidden="1" customHeight="1">
      <c r="A668" s="38">
        <v>3030</v>
      </c>
      <c r="B668" s="38" t="s">
        <v>2299</v>
      </c>
      <c r="C668" s="38" t="s">
        <v>2300</v>
      </c>
    </row>
    <row r="669" spans="1:3" ht="12.75" hidden="1" customHeight="1">
      <c r="A669" s="38">
        <v>3031</v>
      </c>
      <c r="B669" s="38" t="s">
        <v>2301</v>
      </c>
      <c r="C669" s="38" t="s">
        <v>2302</v>
      </c>
    </row>
    <row r="670" spans="1:3" ht="12.75" hidden="1" customHeight="1">
      <c r="A670" s="38">
        <v>2164</v>
      </c>
      <c r="B670" s="38" t="s">
        <v>2303</v>
      </c>
      <c r="C670" s="38" t="s">
        <v>2304</v>
      </c>
    </row>
    <row r="671" spans="1:3" ht="12.75" hidden="1" customHeight="1">
      <c r="A671" s="38">
        <v>2165</v>
      </c>
      <c r="B671" s="38" t="s">
        <v>2305</v>
      </c>
      <c r="C671" s="38" t="s">
        <v>2306</v>
      </c>
    </row>
    <row r="672" spans="1:3" ht="12.75" hidden="1" customHeight="1">
      <c r="A672" s="38">
        <v>2166</v>
      </c>
      <c r="B672" s="38" t="s">
        <v>2307</v>
      </c>
      <c r="C672" s="38" t="s">
        <v>2308</v>
      </c>
    </row>
    <row r="673" spans="1:3" ht="12.75" hidden="1" customHeight="1">
      <c r="A673" s="38">
        <v>2167</v>
      </c>
      <c r="B673" s="38" t="s">
        <v>2309</v>
      </c>
      <c r="C673" s="38" t="s">
        <v>2310</v>
      </c>
    </row>
    <row r="674" spans="1:3" ht="12.75" hidden="1" customHeight="1">
      <c r="A674" s="38">
        <v>2168</v>
      </c>
      <c r="B674" s="38" t="s">
        <v>2311</v>
      </c>
      <c r="C674" s="38" t="s">
        <v>2312</v>
      </c>
    </row>
    <row r="675" spans="1:3" ht="12.75" hidden="1" customHeight="1">
      <c r="A675" s="38">
        <v>2169</v>
      </c>
      <c r="B675" s="38" t="s">
        <v>2313</v>
      </c>
      <c r="C675" s="38" t="s">
        <v>2314</v>
      </c>
    </row>
    <row r="676" spans="1:3" ht="12.75" hidden="1" customHeight="1">
      <c r="A676" s="38">
        <v>2170</v>
      </c>
      <c r="B676" s="38" t="s">
        <v>2315</v>
      </c>
      <c r="C676" s="38" t="s">
        <v>2316</v>
      </c>
    </row>
    <row r="677" spans="1:3" ht="12.75" hidden="1" customHeight="1">
      <c r="A677" s="38">
        <v>2171</v>
      </c>
      <c r="B677" s="38" t="s">
        <v>2317</v>
      </c>
      <c r="C677" s="38" t="s">
        <v>2318</v>
      </c>
    </row>
    <row r="678" spans="1:3" ht="12.75" hidden="1" customHeight="1">
      <c r="A678" s="38">
        <v>2172</v>
      </c>
      <c r="B678" s="38" t="s">
        <v>2319</v>
      </c>
      <c r="C678" s="38" t="s">
        <v>2320</v>
      </c>
    </row>
    <row r="679" spans="1:3" ht="12.75" hidden="1" customHeight="1">
      <c r="A679" s="38">
        <v>2173</v>
      </c>
      <c r="B679" s="38" t="s">
        <v>2321</v>
      </c>
      <c r="C679" s="38" t="s">
        <v>2322</v>
      </c>
    </row>
    <row r="680" spans="1:3" ht="12.75" hidden="1" customHeight="1">
      <c r="A680" s="38">
        <v>2174</v>
      </c>
      <c r="B680" s="38" t="s">
        <v>2323</v>
      </c>
      <c r="C680" s="38" t="s">
        <v>2324</v>
      </c>
    </row>
    <row r="681" spans="1:3" ht="12.75" hidden="1" customHeight="1">
      <c r="A681" s="38">
        <v>2175</v>
      </c>
      <c r="B681" s="38" t="s">
        <v>2325</v>
      </c>
      <c r="C681" s="38" t="s">
        <v>2326</v>
      </c>
    </row>
    <row r="682" spans="1:3" ht="12.75" hidden="1" customHeight="1">
      <c r="A682" s="38">
        <v>2176</v>
      </c>
      <c r="B682" s="38" t="s">
        <v>2327</v>
      </c>
      <c r="C682" s="38" t="s">
        <v>2328</v>
      </c>
    </row>
    <row r="683" spans="1:3" ht="12.75" hidden="1" customHeight="1">
      <c r="A683" s="38">
        <v>2177</v>
      </c>
      <c r="B683" s="38" t="s">
        <v>2329</v>
      </c>
      <c r="C683" s="38" t="s">
        <v>2330</v>
      </c>
    </row>
    <row r="684" spans="1:3" ht="12.75" hidden="1" customHeight="1">
      <c r="A684" s="38">
        <v>2178</v>
      </c>
      <c r="B684" s="38" t="s">
        <v>2331</v>
      </c>
      <c r="C684" s="38" t="s">
        <v>2332</v>
      </c>
    </row>
    <row r="685" spans="1:3" ht="12.75" hidden="1" customHeight="1">
      <c r="A685" s="38">
        <v>3010</v>
      </c>
      <c r="B685" s="38" t="s">
        <v>2333</v>
      </c>
      <c r="C685" s="38" t="s">
        <v>2334</v>
      </c>
    </row>
    <row r="686" spans="1:3" ht="12.75" hidden="1" customHeight="1">
      <c r="A686" s="38">
        <v>3105</v>
      </c>
      <c r="B686" s="38" t="s">
        <v>2335</v>
      </c>
      <c r="C686" s="38" t="s">
        <v>165</v>
      </c>
    </row>
    <row r="687" spans="1:3" ht="12.75" hidden="1" customHeight="1">
      <c r="A687" s="38">
        <v>2179</v>
      </c>
      <c r="B687" s="38" t="s">
        <v>2336</v>
      </c>
      <c r="C687" s="38" t="s">
        <v>977</v>
      </c>
    </row>
    <row r="688" spans="1:3" ht="12.75" hidden="1" customHeight="1">
      <c r="A688" s="38">
        <v>2180</v>
      </c>
      <c r="B688" s="38" t="s">
        <v>2337</v>
      </c>
      <c r="C688" s="38" t="s">
        <v>984</v>
      </c>
    </row>
    <row r="689" spans="1:3" ht="12.75" hidden="1" customHeight="1">
      <c r="A689" s="38">
        <v>2181</v>
      </c>
      <c r="B689" s="38" t="s">
        <v>2338</v>
      </c>
      <c r="C689" s="38" t="s">
        <v>2339</v>
      </c>
    </row>
    <row r="690" spans="1:3" ht="12.75" hidden="1" customHeight="1">
      <c r="A690" s="38">
        <v>2182</v>
      </c>
      <c r="B690" s="38" t="s">
        <v>2340</v>
      </c>
      <c r="C690" s="38" t="s">
        <v>2341</v>
      </c>
    </row>
    <row r="691" spans="1:3" ht="12.75" hidden="1" customHeight="1">
      <c r="A691" s="38">
        <v>2183</v>
      </c>
      <c r="B691" s="38" t="s">
        <v>2342</v>
      </c>
      <c r="C691" s="38" t="s">
        <v>2343</v>
      </c>
    </row>
    <row r="692" spans="1:3" ht="12.75" hidden="1" customHeight="1">
      <c r="A692" s="38">
        <v>2184</v>
      </c>
      <c r="B692" s="38" t="s">
        <v>2344</v>
      </c>
      <c r="C692" s="38" t="s">
        <v>2345</v>
      </c>
    </row>
    <row r="693" spans="1:3" ht="12.75" hidden="1" customHeight="1">
      <c r="A693" s="38">
        <v>2185</v>
      </c>
      <c r="B693" s="38" t="s">
        <v>2346</v>
      </c>
      <c r="C693" s="38" t="s">
        <v>2347</v>
      </c>
    </row>
    <row r="694" spans="1:3" ht="12.75" hidden="1" customHeight="1">
      <c r="A694" s="38">
        <v>2186</v>
      </c>
      <c r="B694" s="38" t="s">
        <v>2348</v>
      </c>
      <c r="C694" s="38" t="s">
        <v>2349</v>
      </c>
    </row>
    <row r="695" spans="1:3" ht="12.75" hidden="1" customHeight="1">
      <c r="A695" s="38">
        <v>2187</v>
      </c>
      <c r="B695" s="38" t="s">
        <v>2350</v>
      </c>
      <c r="C695" s="38" t="s">
        <v>2351</v>
      </c>
    </row>
    <row r="696" spans="1:3" ht="12.75" hidden="1" customHeight="1">
      <c r="A696" s="38">
        <v>2188</v>
      </c>
      <c r="B696" s="38" t="s">
        <v>2352</v>
      </c>
      <c r="C696" s="38" t="s">
        <v>2353</v>
      </c>
    </row>
    <row r="697" spans="1:3" ht="12.75" hidden="1" customHeight="1">
      <c r="A697" s="38">
        <v>2189</v>
      </c>
      <c r="B697" s="38" t="s">
        <v>2354</v>
      </c>
      <c r="C697" s="38" t="s">
        <v>2355</v>
      </c>
    </row>
    <row r="698" spans="1:3" ht="12.75" hidden="1" customHeight="1">
      <c r="A698" s="38">
        <v>2190</v>
      </c>
      <c r="B698" s="38" t="s">
        <v>2356</v>
      </c>
      <c r="C698" s="38" t="s">
        <v>2357</v>
      </c>
    </row>
    <row r="699" spans="1:3" ht="12.75" hidden="1" customHeight="1">
      <c r="A699" s="38">
        <v>2191</v>
      </c>
      <c r="B699" s="38" t="s">
        <v>2358</v>
      </c>
      <c r="C699" s="38" t="s">
        <v>2359</v>
      </c>
    </row>
    <row r="700" spans="1:3" ht="12.75" hidden="1" customHeight="1">
      <c r="A700" s="38">
        <v>2192</v>
      </c>
      <c r="B700" s="38" t="s">
        <v>2360</v>
      </c>
      <c r="C700" s="38" t="s">
        <v>2361</v>
      </c>
    </row>
    <row r="701" spans="1:3" ht="12.75" hidden="1" customHeight="1">
      <c r="A701" s="38">
        <v>2193</v>
      </c>
      <c r="B701" s="38" t="s">
        <v>2362</v>
      </c>
      <c r="C701" s="38" t="s">
        <v>2363</v>
      </c>
    </row>
    <row r="702" spans="1:3" ht="12.75" hidden="1" customHeight="1">
      <c r="A702" s="38">
        <v>2194</v>
      </c>
      <c r="B702" s="38" t="s">
        <v>2364</v>
      </c>
      <c r="C702" s="38" t="s">
        <v>822</v>
      </c>
    </row>
    <row r="703" spans="1:3" ht="12.75" hidden="1" customHeight="1">
      <c r="A703" s="38">
        <v>2195</v>
      </c>
      <c r="B703" s="38" t="s">
        <v>2365</v>
      </c>
      <c r="C703" s="38" t="s">
        <v>2366</v>
      </c>
    </row>
    <row r="704" spans="1:3" ht="12.75" hidden="1" customHeight="1">
      <c r="A704" s="38">
        <v>2196</v>
      </c>
      <c r="B704" s="38" t="s">
        <v>2367</v>
      </c>
      <c r="C704" s="38" t="s">
        <v>2368</v>
      </c>
    </row>
    <row r="705" spans="1:3" ht="12.75" hidden="1" customHeight="1">
      <c r="A705" s="38">
        <v>2197</v>
      </c>
      <c r="B705" s="38" t="s">
        <v>2369</v>
      </c>
      <c r="C705" s="38" t="s">
        <v>2370</v>
      </c>
    </row>
    <row r="706" spans="1:3" ht="12.75" hidden="1" customHeight="1">
      <c r="A706" s="38">
        <v>2198</v>
      </c>
      <c r="B706" s="38" t="s">
        <v>2371</v>
      </c>
      <c r="C706" s="38" t="s">
        <v>2372</v>
      </c>
    </row>
    <row r="707" spans="1:3" ht="12.75" hidden="1" customHeight="1">
      <c r="A707" s="38">
        <v>2199</v>
      </c>
      <c r="B707" s="38" t="s">
        <v>2373</v>
      </c>
      <c r="C707" s="38" t="s">
        <v>826</v>
      </c>
    </row>
    <row r="708" spans="1:3" ht="12.75" hidden="1" customHeight="1">
      <c r="A708" s="38">
        <v>2973</v>
      </c>
      <c r="B708" s="38" t="s">
        <v>2374</v>
      </c>
      <c r="C708" s="38" t="s">
        <v>2375</v>
      </c>
    </row>
    <row r="709" spans="1:3" ht="12.75" hidden="1" customHeight="1">
      <c r="A709" s="38">
        <v>2200</v>
      </c>
      <c r="B709" s="38" t="s">
        <v>2376</v>
      </c>
      <c r="C709" s="38" t="s">
        <v>828</v>
      </c>
    </row>
    <row r="710" spans="1:3" ht="12.75" hidden="1" customHeight="1">
      <c r="A710" s="38">
        <v>2656</v>
      </c>
      <c r="B710" s="38" t="s">
        <v>2377</v>
      </c>
      <c r="C710" s="38" t="s">
        <v>2378</v>
      </c>
    </row>
    <row r="711" spans="1:3" ht="12.75" hidden="1" customHeight="1">
      <c r="A711" s="38">
        <v>2201</v>
      </c>
      <c r="B711" s="38" t="s">
        <v>2379</v>
      </c>
      <c r="C711" s="38" t="s">
        <v>2380</v>
      </c>
    </row>
    <row r="712" spans="1:3" ht="12.75" hidden="1" customHeight="1">
      <c r="A712" s="38">
        <v>2202</v>
      </c>
      <c r="B712" s="38" t="s">
        <v>2381</v>
      </c>
      <c r="C712" s="38" t="s">
        <v>2382</v>
      </c>
    </row>
    <row r="713" spans="1:3" ht="12.75" hidden="1" customHeight="1">
      <c r="A713" s="38">
        <v>2203</v>
      </c>
      <c r="B713" s="38" t="s">
        <v>2383</v>
      </c>
      <c r="C713" s="38" t="s">
        <v>2384</v>
      </c>
    </row>
    <row r="714" spans="1:3" ht="12.75" hidden="1" customHeight="1">
      <c r="A714" s="38">
        <v>2204</v>
      </c>
      <c r="B714" s="38" t="s">
        <v>2385</v>
      </c>
      <c r="C714" s="38" t="s">
        <v>2386</v>
      </c>
    </row>
    <row r="715" spans="1:3" ht="12.75" hidden="1" customHeight="1">
      <c r="A715" s="38">
        <v>2205</v>
      </c>
      <c r="B715" s="38" t="s">
        <v>2387</v>
      </c>
      <c r="C715" s="38" t="s">
        <v>2388</v>
      </c>
    </row>
    <row r="716" spans="1:3" ht="12.75" hidden="1" customHeight="1">
      <c r="A716" s="38">
        <v>2206</v>
      </c>
      <c r="B716" s="38" t="s">
        <v>2389</v>
      </c>
      <c r="C716" s="38" t="s">
        <v>2390</v>
      </c>
    </row>
    <row r="717" spans="1:3" ht="12.75" hidden="1" customHeight="1">
      <c r="A717" s="38">
        <v>2207</v>
      </c>
      <c r="B717" s="38" t="s">
        <v>2391</v>
      </c>
      <c r="C717" s="38" t="s">
        <v>2392</v>
      </c>
    </row>
    <row r="718" spans="1:3" ht="12.75" hidden="1" customHeight="1">
      <c r="A718" s="38">
        <v>2208</v>
      </c>
      <c r="B718" s="38" t="s">
        <v>2393</v>
      </c>
      <c r="C718" s="38" t="s">
        <v>2394</v>
      </c>
    </row>
    <row r="719" spans="1:3" ht="12.75" hidden="1" customHeight="1">
      <c r="A719" s="38">
        <v>2965</v>
      </c>
      <c r="B719" s="38" t="s">
        <v>2395</v>
      </c>
      <c r="C719" s="38" t="s">
        <v>2396</v>
      </c>
    </row>
    <row r="720" spans="1:3" ht="12.75" hidden="1" customHeight="1">
      <c r="A720" s="38">
        <v>2209</v>
      </c>
      <c r="B720" s="38" t="s">
        <v>2397</v>
      </c>
      <c r="C720" s="38" t="s">
        <v>2398</v>
      </c>
    </row>
    <row r="721" spans="1:3" ht="12.75" hidden="1" customHeight="1">
      <c r="A721" s="38">
        <v>3106</v>
      </c>
      <c r="B721" s="38" t="s">
        <v>2399</v>
      </c>
      <c r="C721" s="38" t="s">
        <v>2400</v>
      </c>
    </row>
    <row r="722" spans="1:3" ht="12.75" hidden="1" customHeight="1">
      <c r="A722" s="38">
        <v>2210</v>
      </c>
      <c r="B722" s="38" t="s">
        <v>2401</v>
      </c>
      <c r="C722" s="38" t="s">
        <v>2402</v>
      </c>
    </row>
    <row r="723" spans="1:3" ht="12.75" hidden="1" customHeight="1">
      <c r="A723" s="38">
        <v>2211</v>
      </c>
      <c r="B723" s="38" t="s">
        <v>2403</v>
      </c>
      <c r="C723" s="38" t="s">
        <v>110</v>
      </c>
    </row>
    <row r="724" spans="1:3" ht="12.75" hidden="1" customHeight="1">
      <c r="A724" s="38">
        <v>2212</v>
      </c>
      <c r="B724" s="38" t="s">
        <v>2404</v>
      </c>
      <c r="C724" s="38" t="s">
        <v>2405</v>
      </c>
    </row>
    <row r="725" spans="1:3" ht="12.75" hidden="1" customHeight="1">
      <c r="A725" s="38">
        <v>2213</v>
      </c>
      <c r="B725" s="38" t="s">
        <v>2406</v>
      </c>
      <c r="C725" s="38" t="s">
        <v>2407</v>
      </c>
    </row>
    <row r="726" spans="1:3" ht="12.75" hidden="1" customHeight="1">
      <c r="A726" s="38">
        <v>2214</v>
      </c>
      <c r="B726" s="38" t="s">
        <v>2408</v>
      </c>
      <c r="C726" s="38" t="s">
        <v>2409</v>
      </c>
    </row>
    <row r="727" spans="1:3" ht="12.75" hidden="1" customHeight="1">
      <c r="A727" s="38">
        <v>2215</v>
      </c>
      <c r="B727" s="38" t="s">
        <v>2410</v>
      </c>
      <c r="C727" s="38" t="s">
        <v>733</v>
      </c>
    </row>
    <row r="728" spans="1:3" ht="12.75" hidden="1" customHeight="1">
      <c r="A728" s="38">
        <v>2216</v>
      </c>
      <c r="B728" s="38" t="s">
        <v>2411</v>
      </c>
      <c r="C728" s="38" t="s">
        <v>2412</v>
      </c>
    </row>
    <row r="729" spans="1:3" ht="12.75" hidden="1" customHeight="1">
      <c r="A729" s="38">
        <v>2217</v>
      </c>
      <c r="B729" s="38" t="s">
        <v>2413</v>
      </c>
      <c r="C729" s="38" t="s">
        <v>2414</v>
      </c>
    </row>
    <row r="730" spans="1:3" ht="12.75" hidden="1" customHeight="1">
      <c r="A730" s="38">
        <v>2218</v>
      </c>
      <c r="B730" s="38" t="s">
        <v>2415</v>
      </c>
      <c r="C730" s="38" t="s">
        <v>2416</v>
      </c>
    </row>
    <row r="731" spans="1:3" ht="12.75" hidden="1" customHeight="1">
      <c r="A731" s="38">
        <v>2219</v>
      </c>
      <c r="B731" s="38" t="s">
        <v>2417</v>
      </c>
      <c r="C731" s="38" t="s">
        <v>2418</v>
      </c>
    </row>
    <row r="732" spans="1:3" ht="12.75" hidden="1" customHeight="1">
      <c r="A732" s="38">
        <v>2220</v>
      </c>
      <c r="B732" s="38" t="s">
        <v>2419</v>
      </c>
      <c r="C732" s="38" t="s">
        <v>2420</v>
      </c>
    </row>
    <row r="733" spans="1:3" ht="12.75" hidden="1" customHeight="1">
      <c r="A733" s="38">
        <v>2221</v>
      </c>
      <c r="B733" s="38" t="s">
        <v>2421</v>
      </c>
      <c r="C733" s="38" t="s">
        <v>2422</v>
      </c>
    </row>
    <row r="734" spans="1:3" ht="12.75" hidden="1" customHeight="1">
      <c r="A734" s="38">
        <v>2222</v>
      </c>
      <c r="B734" s="38" t="s">
        <v>2423</v>
      </c>
      <c r="C734" s="38" t="s">
        <v>998</v>
      </c>
    </row>
    <row r="735" spans="1:3" ht="12.75" hidden="1" customHeight="1">
      <c r="A735" s="38">
        <v>2223</v>
      </c>
      <c r="B735" s="38" t="s">
        <v>2424</v>
      </c>
      <c r="C735" s="38" t="s">
        <v>1022</v>
      </c>
    </row>
    <row r="736" spans="1:3" ht="12.75" hidden="1" customHeight="1">
      <c r="A736" s="38">
        <v>2224</v>
      </c>
      <c r="B736" s="38" t="s">
        <v>2425</v>
      </c>
      <c r="C736" s="38" t="s">
        <v>928</v>
      </c>
    </row>
    <row r="737" spans="1:3" ht="12.75" hidden="1" customHeight="1">
      <c r="A737" s="38">
        <v>2225</v>
      </c>
      <c r="B737" s="38" t="s">
        <v>2426</v>
      </c>
      <c r="C737" s="38" t="s">
        <v>952</v>
      </c>
    </row>
    <row r="738" spans="1:3" ht="12.75" hidden="1" customHeight="1">
      <c r="A738" s="38">
        <v>2226</v>
      </c>
      <c r="B738" s="38" t="s">
        <v>2427</v>
      </c>
      <c r="C738" s="38" t="s">
        <v>963</v>
      </c>
    </row>
    <row r="739" spans="1:3" ht="12.75" hidden="1" customHeight="1">
      <c r="A739" s="38">
        <v>2227</v>
      </c>
      <c r="B739" s="38" t="s">
        <v>2428</v>
      </c>
      <c r="C739" s="38" t="s">
        <v>974</v>
      </c>
    </row>
    <row r="740" spans="1:3" ht="12.75" hidden="1" customHeight="1">
      <c r="A740" s="38">
        <v>2228</v>
      </c>
      <c r="B740" s="38" t="s">
        <v>2429</v>
      </c>
      <c r="C740" s="38" t="s">
        <v>981</v>
      </c>
    </row>
    <row r="741" spans="1:3" ht="12.75" hidden="1" customHeight="1">
      <c r="A741" s="38">
        <v>2229</v>
      </c>
      <c r="B741" s="38" t="s">
        <v>2430</v>
      </c>
      <c r="C741" s="38" t="s">
        <v>987</v>
      </c>
    </row>
    <row r="742" spans="1:3" ht="12.75" hidden="1" customHeight="1">
      <c r="A742" s="38">
        <v>2230</v>
      </c>
      <c r="B742" s="38" t="s">
        <v>2431</v>
      </c>
      <c r="C742" s="38" t="s">
        <v>994</v>
      </c>
    </row>
    <row r="743" spans="1:3" ht="12.75" hidden="1" customHeight="1">
      <c r="A743" s="38">
        <v>2231</v>
      </c>
      <c r="B743" s="38" t="s">
        <v>2432</v>
      </c>
      <c r="C743" s="38" t="s">
        <v>1001</v>
      </c>
    </row>
    <row r="744" spans="1:3" ht="12.75" hidden="1" customHeight="1">
      <c r="A744" s="38">
        <v>2232</v>
      </c>
      <c r="B744" s="38" t="s">
        <v>2433</v>
      </c>
      <c r="C744" s="38" t="s">
        <v>1004</v>
      </c>
    </row>
    <row r="745" spans="1:3" ht="12.75" hidden="1" customHeight="1">
      <c r="A745" s="38">
        <v>2233</v>
      </c>
      <c r="B745" s="38" t="s">
        <v>2434</v>
      </c>
      <c r="C745" s="38" t="s">
        <v>1007</v>
      </c>
    </row>
    <row r="746" spans="1:3" ht="12.75" hidden="1" customHeight="1">
      <c r="A746" s="38">
        <v>2234</v>
      </c>
      <c r="B746" s="38" t="s">
        <v>2435</v>
      </c>
      <c r="C746" s="38" t="s">
        <v>1009</v>
      </c>
    </row>
    <row r="747" spans="1:3" ht="12.75" hidden="1" customHeight="1">
      <c r="A747" s="38">
        <v>2235</v>
      </c>
      <c r="B747" s="38" t="s">
        <v>2436</v>
      </c>
      <c r="C747" s="38" t="s">
        <v>1012</v>
      </c>
    </row>
    <row r="748" spans="1:3" ht="12.75" hidden="1" customHeight="1">
      <c r="A748" s="38">
        <v>2236</v>
      </c>
      <c r="B748" s="38" t="s">
        <v>2437</v>
      </c>
      <c r="C748" s="38" t="s">
        <v>1014</v>
      </c>
    </row>
    <row r="749" spans="1:3" ht="12.75" hidden="1" customHeight="1">
      <c r="A749" s="38">
        <v>2237</v>
      </c>
      <c r="B749" s="38" t="s">
        <v>2438</v>
      </c>
      <c r="C749" s="38" t="s">
        <v>1016</v>
      </c>
    </row>
    <row r="750" spans="1:3" ht="12.75" hidden="1" customHeight="1">
      <c r="A750" s="38">
        <v>2238</v>
      </c>
      <c r="B750" s="38" t="s">
        <v>2439</v>
      </c>
      <c r="C750" s="38" t="s">
        <v>1018</v>
      </c>
    </row>
    <row r="751" spans="1:3" ht="12.75" hidden="1" customHeight="1">
      <c r="A751" s="38">
        <v>2239</v>
      </c>
      <c r="B751" s="38" t="s">
        <v>2440</v>
      </c>
      <c r="C751" s="38" t="s">
        <v>1020</v>
      </c>
    </row>
    <row r="752" spans="1:3" ht="12.75" hidden="1" customHeight="1">
      <c r="A752" s="38">
        <v>2240</v>
      </c>
      <c r="B752" s="38" t="s">
        <v>2441</v>
      </c>
      <c r="C752" s="38" t="s">
        <v>699</v>
      </c>
    </row>
    <row r="753" spans="1:3" ht="12.75" hidden="1" customHeight="1">
      <c r="A753" s="38">
        <v>2241</v>
      </c>
      <c r="B753" s="38" t="s">
        <v>2442</v>
      </c>
      <c r="C753" s="38" t="s">
        <v>1033</v>
      </c>
    </row>
    <row r="754" spans="1:3" ht="12.75" hidden="1" customHeight="1">
      <c r="A754" s="38">
        <v>2242</v>
      </c>
      <c r="B754" s="38" t="s">
        <v>2443</v>
      </c>
      <c r="C754" s="38" t="s">
        <v>1035</v>
      </c>
    </row>
    <row r="755" spans="1:3" ht="12.75" hidden="1" customHeight="1">
      <c r="A755" s="38">
        <v>2969</v>
      </c>
      <c r="B755" s="38" t="s">
        <v>2444</v>
      </c>
      <c r="C755" s="38" t="s">
        <v>701</v>
      </c>
    </row>
    <row r="756" spans="1:3" ht="12.75" hidden="1" customHeight="1">
      <c r="A756" s="38">
        <v>2970</v>
      </c>
      <c r="B756" s="38" t="s">
        <v>2445</v>
      </c>
      <c r="C756" s="38" t="s">
        <v>1038</v>
      </c>
    </row>
    <row r="757" spans="1:3" ht="12.75" hidden="1" customHeight="1">
      <c r="A757" s="38">
        <v>2547</v>
      </c>
      <c r="B757" s="38" t="s">
        <v>2446</v>
      </c>
      <c r="C757" s="38" t="s">
        <v>2447</v>
      </c>
    </row>
    <row r="758" spans="1:3" ht="12.75" hidden="1" customHeight="1">
      <c r="A758" s="38">
        <v>2548</v>
      </c>
      <c r="B758" s="38" t="s">
        <v>2448</v>
      </c>
      <c r="C758" s="38" t="s">
        <v>2449</v>
      </c>
    </row>
    <row r="759" spans="1:3" ht="12.75" hidden="1" customHeight="1">
      <c r="A759" s="38">
        <v>2549</v>
      </c>
      <c r="B759" s="38" t="s">
        <v>2450</v>
      </c>
      <c r="C759" s="38" t="s">
        <v>2451</v>
      </c>
    </row>
    <row r="760" spans="1:3" ht="12.75" hidden="1" customHeight="1">
      <c r="A760" s="38">
        <v>2550</v>
      </c>
      <c r="B760" s="38" t="s">
        <v>2452</v>
      </c>
      <c r="C760" s="38" t="s">
        <v>2453</v>
      </c>
    </row>
    <row r="761" spans="1:3" ht="12.75" hidden="1" customHeight="1">
      <c r="A761" s="38">
        <v>2551</v>
      </c>
      <c r="B761" s="38" t="s">
        <v>2454</v>
      </c>
      <c r="C761" s="38" t="s">
        <v>2455</v>
      </c>
    </row>
    <row r="762" spans="1:3" ht="12.75" hidden="1" customHeight="1">
      <c r="A762" s="38">
        <v>2552</v>
      </c>
      <c r="B762" s="38" t="s">
        <v>2456</v>
      </c>
      <c r="C762" s="38" t="s">
        <v>2457</v>
      </c>
    </row>
    <row r="763" spans="1:3" ht="12.75" hidden="1" customHeight="1">
      <c r="A763" s="38">
        <v>2553</v>
      </c>
      <c r="B763" s="38" t="s">
        <v>2458</v>
      </c>
      <c r="C763" s="38" t="s">
        <v>2459</v>
      </c>
    </row>
    <row r="764" spans="1:3" ht="12.75" hidden="1" customHeight="1">
      <c r="A764" s="38">
        <v>2554</v>
      </c>
      <c r="B764" s="38" t="s">
        <v>2460</v>
      </c>
      <c r="C764" s="38" t="s">
        <v>2461</v>
      </c>
    </row>
    <row r="765" spans="1:3" ht="12.75" hidden="1" customHeight="1">
      <c r="A765" s="38">
        <v>2555</v>
      </c>
      <c r="B765" s="38" t="s">
        <v>2462</v>
      </c>
      <c r="C765" s="38" t="s">
        <v>2463</v>
      </c>
    </row>
    <row r="766" spans="1:3" ht="12.75" hidden="1" customHeight="1">
      <c r="A766" s="38">
        <v>2556</v>
      </c>
      <c r="B766" s="38" t="s">
        <v>2464</v>
      </c>
      <c r="C766" s="38" t="s">
        <v>2465</v>
      </c>
    </row>
    <row r="767" spans="1:3" ht="12.75" hidden="1" customHeight="1">
      <c r="A767" s="38">
        <v>2557</v>
      </c>
      <c r="B767" s="38" t="s">
        <v>2466</v>
      </c>
      <c r="C767" s="38" t="s">
        <v>2467</v>
      </c>
    </row>
    <row r="768" spans="1:3" ht="12.75" hidden="1" customHeight="1">
      <c r="A768" s="38">
        <v>2558</v>
      </c>
      <c r="B768" s="38" t="s">
        <v>2468</v>
      </c>
      <c r="C768" s="38" t="s">
        <v>2469</v>
      </c>
    </row>
    <row r="769" spans="1:3" ht="12.75" hidden="1" customHeight="1">
      <c r="A769" s="38">
        <v>2559</v>
      </c>
      <c r="B769" s="38" t="s">
        <v>2470</v>
      </c>
      <c r="C769" s="38" t="s">
        <v>2471</v>
      </c>
    </row>
    <row r="770" spans="1:3" ht="12.75" hidden="1" customHeight="1">
      <c r="A770" s="38">
        <v>2244</v>
      </c>
      <c r="B770" s="38" t="s">
        <v>2472</v>
      </c>
      <c r="C770" s="38" t="s">
        <v>2473</v>
      </c>
    </row>
    <row r="771" spans="1:3" ht="12.75" hidden="1" customHeight="1">
      <c r="A771" s="38">
        <v>2966</v>
      </c>
      <c r="B771" s="38" t="s">
        <v>2474</v>
      </c>
      <c r="C771" s="38" t="s">
        <v>2475</v>
      </c>
    </row>
    <row r="772" spans="1:3" ht="12.75" hidden="1" customHeight="1">
      <c r="A772" s="38">
        <v>2245</v>
      </c>
      <c r="B772" s="38" t="s">
        <v>2476</v>
      </c>
      <c r="C772" s="38" t="s">
        <v>2477</v>
      </c>
    </row>
    <row r="773" spans="1:3" ht="12.75" hidden="1" customHeight="1">
      <c r="A773" s="38">
        <v>2246</v>
      </c>
      <c r="B773" s="38" t="s">
        <v>2478</v>
      </c>
      <c r="C773" s="38" t="s">
        <v>2479</v>
      </c>
    </row>
    <row r="774" spans="1:3" ht="12.75" hidden="1" customHeight="1">
      <c r="A774" s="38">
        <v>2247</v>
      </c>
      <c r="B774" s="38" t="s">
        <v>2480</v>
      </c>
      <c r="C774" s="38" t="s">
        <v>746</v>
      </c>
    </row>
    <row r="775" spans="1:3" ht="12.75" hidden="1" customHeight="1">
      <c r="A775" s="38">
        <v>2248</v>
      </c>
      <c r="B775" s="38" t="s">
        <v>2481</v>
      </c>
      <c r="C775" s="38" t="s">
        <v>748</v>
      </c>
    </row>
    <row r="776" spans="1:3" ht="12.75" hidden="1" customHeight="1">
      <c r="A776" s="38">
        <v>2249</v>
      </c>
      <c r="B776" s="38" t="s">
        <v>2482</v>
      </c>
      <c r="C776" s="38" t="s">
        <v>2483</v>
      </c>
    </row>
    <row r="777" spans="1:3" ht="12.75" hidden="1" customHeight="1">
      <c r="A777" s="38">
        <v>2955</v>
      </c>
      <c r="B777" s="38" t="s">
        <v>2484</v>
      </c>
      <c r="C777" s="38" t="s">
        <v>2485</v>
      </c>
    </row>
    <row r="778" spans="1:3" ht="12.75" hidden="1" customHeight="1">
      <c r="A778" s="38">
        <v>2956</v>
      </c>
      <c r="B778" s="38" t="s">
        <v>2486</v>
      </c>
      <c r="C778" s="38" t="s">
        <v>2487</v>
      </c>
    </row>
    <row r="779" spans="1:3" ht="12.75" hidden="1" customHeight="1">
      <c r="A779" s="38">
        <v>2957</v>
      </c>
      <c r="B779" s="38" t="s">
        <v>2488</v>
      </c>
      <c r="C779" s="38" t="s">
        <v>2489</v>
      </c>
    </row>
    <row r="780" spans="1:3" ht="12.75" hidden="1" customHeight="1">
      <c r="A780" s="38">
        <v>2958</v>
      </c>
      <c r="B780" s="38" t="s">
        <v>2490</v>
      </c>
      <c r="C780" s="38" t="s">
        <v>2491</v>
      </c>
    </row>
    <row r="781" spans="1:3" ht="12.75" hidden="1" customHeight="1">
      <c r="A781" s="38">
        <v>2959</v>
      </c>
      <c r="B781" s="38" t="s">
        <v>2492</v>
      </c>
      <c r="C781" s="38" t="s">
        <v>2493</v>
      </c>
    </row>
    <row r="782" spans="1:3" ht="12.75" hidden="1" customHeight="1">
      <c r="A782" s="38">
        <v>2960</v>
      </c>
      <c r="B782" s="38" t="s">
        <v>2494</v>
      </c>
      <c r="C782" s="38" t="s">
        <v>2495</v>
      </c>
    </row>
    <row r="783" spans="1:3" ht="12.75" hidden="1" customHeight="1">
      <c r="A783" s="38">
        <v>2961</v>
      </c>
      <c r="B783" s="38" t="s">
        <v>2496</v>
      </c>
      <c r="C783" s="38" t="s">
        <v>2497</v>
      </c>
    </row>
    <row r="784" spans="1:3" ht="12.75" hidden="1" customHeight="1">
      <c r="A784" s="38">
        <v>2962</v>
      </c>
      <c r="B784" s="38" t="s">
        <v>2498</v>
      </c>
      <c r="C784" s="38" t="s">
        <v>2499</v>
      </c>
    </row>
    <row r="785" spans="1:3" ht="12.75" hidden="1" customHeight="1">
      <c r="A785" s="38">
        <v>2251</v>
      </c>
      <c r="B785" s="38" t="s">
        <v>2500</v>
      </c>
      <c r="C785" s="38" t="s">
        <v>800</v>
      </c>
    </row>
    <row r="786" spans="1:3" ht="12.75" hidden="1" customHeight="1">
      <c r="A786" s="38">
        <v>2252</v>
      </c>
      <c r="B786" s="38" t="s">
        <v>2501</v>
      </c>
      <c r="C786" s="38" t="s">
        <v>804</v>
      </c>
    </row>
    <row r="787" spans="1:3" ht="12.75" hidden="1" customHeight="1">
      <c r="A787" s="38">
        <v>2253</v>
      </c>
      <c r="B787" s="38" t="s">
        <v>2502</v>
      </c>
      <c r="C787" s="38" t="s">
        <v>2503</v>
      </c>
    </row>
    <row r="788" spans="1:3" ht="12.75" hidden="1" customHeight="1">
      <c r="A788" s="38">
        <v>2254</v>
      </c>
      <c r="B788" s="38" t="s">
        <v>2504</v>
      </c>
      <c r="C788" s="38" t="s">
        <v>2505</v>
      </c>
    </row>
    <row r="789" spans="1:3" ht="12.75" hidden="1" customHeight="1">
      <c r="A789" s="38">
        <v>2255</v>
      </c>
      <c r="B789" s="38" t="s">
        <v>2506</v>
      </c>
      <c r="C789" s="38" t="s">
        <v>2507</v>
      </c>
    </row>
    <row r="790" spans="1:3" ht="12.75" hidden="1" customHeight="1">
      <c r="A790" s="38">
        <v>2256</v>
      </c>
      <c r="B790" s="38" t="s">
        <v>2508</v>
      </c>
      <c r="C790" s="38" t="s">
        <v>2509</v>
      </c>
    </row>
    <row r="791" spans="1:3" ht="12.75" hidden="1" customHeight="1">
      <c r="A791" s="38">
        <v>2257</v>
      </c>
      <c r="B791" s="38" t="s">
        <v>2510</v>
      </c>
      <c r="C791" s="38" t="s">
        <v>2511</v>
      </c>
    </row>
    <row r="792" spans="1:3" ht="12.75" hidden="1" customHeight="1">
      <c r="A792" s="38">
        <v>2258</v>
      </c>
      <c r="B792" s="38" t="s">
        <v>2512</v>
      </c>
      <c r="C792" s="38" t="s">
        <v>2513</v>
      </c>
    </row>
    <row r="793" spans="1:3" ht="12.75" hidden="1" customHeight="1">
      <c r="A793" s="38">
        <v>2259</v>
      </c>
      <c r="B793" s="38" t="s">
        <v>2514</v>
      </c>
      <c r="C793" s="38" t="s">
        <v>2515</v>
      </c>
    </row>
    <row r="794" spans="1:3" ht="12.75" hidden="1" customHeight="1">
      <c r="A794" s="38">
        <v>2260</v>
      </c>
      <c r="B794" s="38" t="s">
        <v>2516</v>
      </c>
      <c r="C794" s="38" t="s">
        <v>669</v>
      </c>
    </row>
    <row r="795" spans="1:3" ht="12.75" hidden="1" customHeight="1">
      <c r="A795" s="38">
        <v>2261</v>
      </c>
      <c r="B795" s="38" t="s">
        <v>2517</v>
      </c>
      <c r="C795" s="38" t="s">
        <v>2518</v>
      </c>
    </row>
    <row r="796" spans="1:3" ht="12.75" hidden="1" customHeight="1">
      <c r="A796" s="38">
        <v>2262</v>
      </c>
      <c r="B796" s="38" t="s">
        <v>2519</v>
      </c>
      <c r="C796" s="38" t="s">
        <v>2520</v>
      </c>
    </row>
    <row r="797" spans="1:3" ht="12.75" hidden="1" customHeight="1">
      <c r="A797" s="38">
        <v>2263</v>
      </c>
      <c r="B797" s="38" t="s">
        <v>2521</v>
      </c>
      <c r="C797" s="38" t="s">
        <v>2522</v>
      </c>
    </row>
    <row r="798" spans="1:3" ht="12.75" hidden="1" customHeight="1">
      <c r="A798" s="38">
        <v>2264</v>
      </c>
      <c r="B798" s="38" t="s">
        <v>2523</v>
      </c>
      <c r="C798" s="38" t="s">
        <v>2524</v>
      </c>
    </row>
    <row r="799" spans="1:3" ht="12.75" hidden="1" customHeight="1">
      <c r="A799" s="38">
        <v>2265</v>
      </c>
      <c r="B799" s="38" t="s">
        <v>2525</v>
      </c>
      <c r="C799" s="38" t="s">
        <v>2526</v>
      </c>
    </row>
    <row r="800" spans="1:3" ht="12.75" hidden="1" customHeight="1">
      <c r="A800" s="38">
        <v>2266</v>
      </c>
      <c r="B800" s="38" t="s">
        <v>2527</v>
      </c>
      <c r="C800" s="38" t="s">
        <v>2528</v>
      </c>
    </row>
    <row r="801" spans="1:3" ht="12.75" hidden="1" customHeight="1">
      <c r="A801" s="38">
        <v>2267</v>
      </c>
      <c r="B801" s="38" t="s">
        <v>2529</v>
      </c>
      <c r="C801" s="38" t="s">
        <v>2530</v>
      </c>
    </row>
    <row r="802" spans="1:3" ht="12.75" hidden="1" customHeight="1">
      <c r="A802" s="38">
        <v>2268</v>
      </c>
      <c r="B802" s="38" t="s">
        <v>2531</v>
      </c>
      <c r="C802" s="38" t="s">
        <v>2532</v>
      </c>
    </row>
    <row r="803" spans="1:3" ht="12.75" hidden="1" customHeight="1">
      <c r="A803" s="38">
        <v>2269</v>
      </c>
      <c r="B803" s="38" t="s">
        <v>2533</v>
      </c>
      <c r="C803" s="38" t="s">
        <v>2534</v>
      </c>
    </row>
    <row r="804" spans="1:3" ht="12.75" hidden="1" customHeight="1">
      <c r="A804" s="38">
        <v>2270</v>
      </c>
      <c r="B804" s="38" t="s">
        <v>2535</v>
      </c>
      <c r="C804" s="38" t="s">
        <v>2536</v>
      </c>
    </row>
    <row r="805" spans="1:3" ht="12.75" hidden="1" customHeight="1">
      <c r="A805" s="38">
        <v>2271</v>
      </c>
      <c r="B805" s="38" t="s">
        <v>2537</v>
      </c>
      <c r="C805" s="38" t="s">
        <v>2538</v>
      </c>
    </row>
    <row r="806" spans="1:3" ht="12.75" hidden="1" customHeight="1">
      <c r="A806" s="38">
        <v>2272</v>
      </c>
      <c r="B806" s="38" t="s">
        <v>2539</v>
      </c>
      <c r="C806" s="38" t="s">
        <v>2540</v>
      </c>
    </row>
    <row r="807" spans="1:3" ht="12.75" hidden="1" customHeight="1">
      <c r="A807" s="38">
        <v>2273</v>
      </c>
      <c r="B807" s="38" t="s">
        <v>2541</v>
      </c>
      <c r="C807" s="38" t="s">
        <v>2542</v>
      </c>
    </row>
    <row r="808" spans="1:3" ht="12.75" hidden="1" customHeight="1">
      <c r="A808" s="38">
        <v>2274</v>
      </c>
      <c r="B808" s="38" t="s">
        <v>2543</v>
      </c>
      <c r="C808" s="38" t="s">
        <v>134</v>
      </c>
    </row>
    <row r="809" spans="1:3" ht="12.75" hidden="1" customHeight="1">
      <c r="A809" s="38">
        <v>2275</v>
      </c>
      <c r="B809" s="38" t="s">
        <v>2544</v>
      </c>
      <c r="C809" s="38" t="s">
        <v>2545</v>
      </c>
    </row>
    <row r="810" spans="1:3" ht="12.75" hidden="1" customHeight="1">
      <c r="A810" s="38">
        <v>2828</v>
      </c>
      <c r="B810" s="38" t="s">
        <v>2546</v>
      </c>
      <c r="C810" s="38" t="s">
        <v>2547</v>
      </c>
    </row>
    <row r="811" spans="1:3" ht="12.75" hidden="1" customHeight="1">
      <c r="A811" s="38">
        <v>2276</v>
      </c>
      <c r="B811" s="38" t="s">
        <v>2548</v>
      </c>
      <c r="C811" s="38" t="s">
        <v>2549</v>
      </c>
    </row>
    <row r="812" spans="1:3" ht="12.75" hidden="1" customHeight="1">
      <c r="A812" s="38">
        <v>2277</v>
      </c>
      <c r="B812" s="38" t="s">
        <v>2550</v>
      </c>
      <c r="C812" s="38" t="s">
        <v>171</v>
      </c>
    </row>
    <row r="813" spans="1:3" ht="12.75" hidden="1" customHeight="1">
      <c r="A813" s="38">
        <v>3012</v>
      </c>
      <c r="B813" s="38" t="s">
        <v>2551</v>
      </c>
      <c r="C813" s="38" t="s">
        <v>2552</v>
      </c>
    </row>
    <row r="814" spans="1:3" ht="12.75" hidden="1" customHeight="1">
      <c r="A814" s="38">
        <v>2278</v>
      </c>
      <c r="B814" s="38" t="s">
        <v>2553</v>
      </c>
      <c r="C814" s="38" t="s">
        <v>2554</v>
      </c>
    </row>
    <row r="815" spans="1:3" ht="12.75" hidden="1" customHeight="1">
      <c r="A815" s="38">
        <v>2279</v>
      </c>
      <c r="B815" s="38" t="s">
        <v>2555</v>
      </c>
      <c r="C815" s="38" t="s">
        <v>2556</v>
      </c>
    </row>
    <row r="816" spans="1:3" ht="12.75" hidden="1" customHeight="1">
      <c r="A816" s="38">
        <v>2280</v>
      </c>
      <c r="B816" s="38" t="s">
        <v>2557</v>
      </c>
      <c r="C816" s="38" t="s">
        <v>2558</v>
      </c>
    </row>
    <row r="817" spans="1:3" ht="12.75" hidden="1" customHeight="1">
      <c r="A817" s="38">
        <v>2281</v>
      </c>
      <c r="B817" s="38" t="s">
        <v>2559</v>
      </c>
      <c r="C817" s="38" t="s">
        <v>2560</v>
      </c>
    </row>
    <row r="818" spans="1:3" ht="12.75" hidden="1" customHeight="1">
      <c r="A818" s="38">
        <v>2874</v>
      </c>
      <c r="B818" s="38" t="s">
        <v>2561</v>
      </c>
      <c r="C818" s="38" t="s">
        <v>2562</v>
      </c>
    </row>
    <row r="819" spans="1:3" ht="12.75" hidden="1" customHeight="1">
      <c r="A819" s="38">
        <v>2875</v>
      </c>
      <c r="B819" s="38" t="s">
        <v>2563</v>
      </c>
      <c r="C819" s="38" t="s">
        <v>2564</v>
      </c>
    </row>
    <row r="820" spans="1:3" ht="12.75" hidden="1" customHeight="1">
      <c r="A820" s="38">
        <v>2876</v>
      </c>
      <c r="B820" s="38" t="s">
        <v>2565</v>
      </c>
      <c r="C820" s="38" t="s">
        <v>2566</v>
      </c>
    </row>
    <row r="821" spans="1:3" ht="12.75" hidden="1" customHeight="1">
      <c r="A821" s="38">
        <v>2877</v>
      </c>
      <c r="B821" s="38" t="s">
        <v>2567</v>
      </c>
      <c r="C821" s="38" t="s">
        <v>2568</v>
      </c>
    </row>
    <row r="822" spans="1:3" ht="12.75" hidden="1" customHeight="1">
      <c r="A822" s="38">
        <v>2878</v>
      </c>
      <c r="B822" s="38" t="s">
        <v>2569</v>
      </c>
      <c r="C822" s="38" t="s">
        <v>2570</v>
      </c>
    </row>
    <row r="823" spans="1:3" ht="12.75" hidden="1" customHeight="1">
      <c r="A823" s="38">
        <v>2879</v>
      </c>
      <c r="B823" s="38" t="s">
        <v>2571</v>
      </c>
      <c r="C823" s="38" t="s">
        <v>2572</v>
      </c>
    </row>
    <row r="824" spans="1:3" ht="12.75" hidden="1" customHeight="1">
      <c r="A824" s="38">
        <v>2901</v>
      </c>
      <c r="B824" s="38" t="s">
        <v>2573</v>
      </c>
      <c r="C824" s="38" t="s">
        <v>2574</v>
      </c>
    </row>
    <row r="825" spans="1:3" ht="12.75" hidden="1" customHeight="1">
      <c r="A825" s="38">
        <v>2902</v>
      </c>
      <c r="B825" s="38" t="s">
        <v>2575</v>
      </c>
      <c r="C825" s="38" t="s">
        <v>2576</v>
      </c>
    </row>
    <row r="826" spans="1:3" ht="12.75" hidden="1" customHeight="1">
      <c r="A826" s="38">
        <v>2903</v>
      </c>
      <c r="B826" s="38" t="s">
        <v>2577</v>
      </c>
      <c r="C826" s="38" t="s">
        <v>2578</v>
      </c>
    </row>
    <row r="827" spans="1:3" ht="12.75" hidden="1" customHeight="1">
      <c r="A827" s="38">
        <v>2282</v>
      </c>
      <c r="B827" s="38" t="s">
        <v>2579</v>
      </c>
      <c r="C827" s="38" t="s">
        <v>2580</v>
      </c>
    </row>
    <row r="828" spans="1:3" ht="12.75" hidden="1" customHeight="1">
      <c r="A828" s="38">
        <v>2283</v>
      </c>
      <c r="B828" s="38" t="s">
        <v>2581</v>
      </c>
      <c r="C828" s="38" t="s">
        <v>2582</v>
      </c>
    </row>
    <row r="829" spans="1:3" ht="12.75" hidden="1" customHeight="1">
      <c r="A829" s="38">
        <v>2284</v>
      </c>
      <c r="B829" s="38" t="s">
        <v>2583</v>
      </c>
      <c r="C829" s="38" t="s">
        <v>2584</v>
      </c>
    </row>
    <row r="830" spans="1:3" ht="12.75" hidden="1" customHeight="1">
      <c r="A830" s="38">
        <v>2285</v>
      </c>
      <c r="B830" s="38" t="s">
        <v>2585</v>
      </c>
      <c r="C830" s="38" t="s">
        <v>2586</v>
      </c>
    </row>
    <row r="831" spans="1:3" ht="12.75" hidden="1" customHeight="1">
      <c r="A831" s="38">
        <v>2286</v>
      </c>
      <c r="B831" s="38" t="s">
        <v>2587</v>
      </c>
      <c r="C831" s="38" t="s">
        <v>2588</v>
      </c>
    </row>
    <row r="832" spans="1:3" ht="12.75" hidden="1" customHeight="1">
      <c r="A832" s="38">
        <v>2287</v>
      </c>
      <c r="B832" s="38" t="s">
        <v>2589</v>
      </c>
      <c r="C832" s="38" t="s">
        <v>2590</v>
      </c>
    </row>
    <row r="833" spans="1:3" ht="12.75" hidden="1" customHeight="1">
      <c r="A833" s="38">
        <v>2288</v>
      </c>
      <c r="B833" s="38" t="s">
        <v>2591</v>
      </c>
      <c r="C833" s="38" t="s">
        <v>2592</v>
      </c>
    </row>
    <row r="834" spans="1:3" ht="12.75" hidden="1" customHeight="1">
      <c r="A834" s="38">
        <v>2289</v>
      </c>
      <c r="B834" s="38" t="s">
        <v>2593</v>
      </c>
      <c r="C834" s="38" t="s">
        <v>2594</v>
      </c>
    </row>
    <row r="835" spans="1:3" ht="12.75" hidden="1" customHeight="1">
      <c r="A835" s="38">
        <v>2290</v>
      </c>
      <c r="B835" s="38" t="s">
        <v>2595</v>
      </c>
      <c r="C835" s="38" t="s">
        <v>2596</v>
      </c>
    </row>
    <row r="836" spans="1:3" ht="12.75" hidden="1" customHeight="1">
      <c r="A836" s="38">
        <v>2291</v>
      </c>
      <c r="B836" s="38" t="s">
        <v>2597</v>
      </c>
      <c r="C836" s="38" t="s">
        <v>2598</v>
      </c>
    </row>
    <row r="837" spans="1:3" ht="12.75" hidden="1" customHeight="1">
      <c r="A837" s="38">
        <v>2292</v>
      </c>
      <c r="B837" s="38" t="s">
        <v>2599</v>
      </c>
      <c r="C837" s="38" t="s">
        <v>2600</v>
      </c>
    </row>
    <row r="838" spans="1:3" ht="12.75" hidden="1" customHeight="1">
      <c r="A838" s="38">
        <v>2293</v>
      </c>
      <c r="B838" s="38" t="s">
        <v>2601</v>
      </c>
      <c r="C838" s="38" t="s">
        <v>2602</v>
      </c>
    </row>
    <row r="839" spans="1:3" ht="12.75" hidden="1" customHeight="1">
      <c r="A839" s="38">
        <v>2294</v>
      </c>
      <c r="B839" s="38" t="s">
        <v>2603</v>
      </c>
      <c r="C839" s="38" t="s">
        <v>761</v>
      </c>
    </row>
    <row r="840" spans="1:3" ht="12.75" hidden="1" customHeight="1">
      <c r="A840" s="38">
        <v>2295</v>
      </c>
      <c r="B840" s="38" t="s">
        <v>2604</v>
      </c>
      <c r="C840" s="38" t="s">
        <v>2605</v>
      </c>
    </row>
    <row r="841" spans="1:3" ht="12.75" hidden="1" customHeight="1">
      <c r="A841" s="38">
        <v>2296</v>
      </c>
      <c r="B841" s="38" t="s">
        <v>2606</v>
      </c>
      <c r="C841" s="38" t="s">
        <v>719</v>
      </c>
    </row>
    <row r="842" spans="1:3" ht="12.75" hidden="1" customHeight="1">
      <c r="A842" s="38">
        <v>2919</v>
      </c>
      <c r="B842" s="38" t="s">
        <v>2607</v>
      </c>
      <c r="C842" s="38" t="s">
        <v>2608</v>
      </c>
    </row>
    <row r="843" spans="1:3" ht="12.75" hidden="1" customHeight="1">
      <c r="A843" s="38">
        <v>2297</v>
      </c>
      <c r="B843" s="38" t="s">
        <v>2609</v>
      </c>
      <c r="C843" s="38" t="s">
        <v>2610</v>
      </c>
    </row>
    <row r="844" spans="1:3" ht="12.75" hidden="1" customHeight="1">
      <c r="A844" s="38">
        <v>2298</v>
      </c>
      <c r="B844" s="38" t="s">
        <v>2611</v>
      </c>
      <c r="C844" s="38" t="s">
        <v>2612</v>
      </c>
    </row>
    <row r="845" spans="1:3" ht="12.75" hidden="1" customHeight="1">
      <c r="A845" s="38">
        <v>2299</v>
      </c>
      <c r="B845" s="38" t="s">
        <v>2613</v>
      </c>
      <c r="C845" s="38" t="s">
        <v>2614</v>
      </c>
    </row>
    <row r="846" spans="1:3" ht="12.75" hidden="1" customHeight="1">
      <c r="A846" s="38">
        <v>2300</v>
      </c>
      <c r="B846" s="38" t="s">
        <v>2615</v>
      </c>
      <c r="C846" s="38" t="s">
        <v>2616</v>
      </c>
    </row>
    <row r="847" spans="1:3" ht="12.75" hidden="1" customHeight="1">
      <c r="A847" s="38">
        <v>2301</v>
      </c>
      <c r="B847" s="38" t="s">
        <v>2617</v>
      </c>
      <c r="C847" s="38" t="s">
        <v>2618</v>
      </c>
    </row>
    <row r="848" spans="1:3" ht="12.75" hidden="1" customHeight="1">
      <c r="A848" s="38">
        <v>2302</v>
      </c>
      <c r="B848" s="38" t="s">
        <v>2619</v>
      </c>
      <c r="C848" s="38" t="s">
        <v>2620</v>
      </c>
    </row>
    <row r="849" spans="1:3" ht="12.75" hidden="1" customHeight="1">
      <c r="A849" s="38">
        <v>2303</v>
      </c>
      <c r="B849" s="38" t="s">
        <v>2621</v>
      </c>
      <c r="C849" s="38" t="s">
        <v>2622</v>
      </c>
    </row>
    <row r="850" spans="1:3" ht="12.75" hidden="1" customHeight="1">
      <c r="A850" s="38">
        <v>2304</v>
      </c>
      <c r="B850" s="38" t="s">
        <v>2623</v>
      </c>
      <c r="C850" s="38" t="s">
        <v>2624</v>
      </c>
    </row>
    <row r="851" spans="1:3" ht="12.75" hidden="1" customHeight="1">
      <c r="A851" s="38">
        <v>2305</v>
      </c>
      <c r="B851" s="38" t="s">
        <v>2625</v>
      </c>
      <c r="C851" s="38" t="s">
        <v>2626</v>
      </c>
    </row>
    <row r="852" spans="1:3" ht="12.75" hidden="1" customHeight="1">
      <c r="A852" s="38">
        <v>3032</v>
      </c>
      <c r="B852" s="38" t="s">
        <v>2627</v>
      </c>
      <c r="C852" s="38" t="s">
        <v>2628</v>
      </c>
    </row>
    <row r="853" spans="1:3" ht="12.75" hidden="1" customHeight="1">
      <c r="A853" s="38">
        <v>3033</v>
      </c>
      <c r="B853" s="38" t="s">
        <v>2629</v>
      </c>
      <c r="C853" s="38" t="s">
        <v>2630</v>
      </c>
    </row>
    <row r="854" spans="1:3" ht="12.75" hidden="1" customHeight="1">
      <c r="A854" s="38">
        <v>2306</v>
      </c>
      <c r="B854" s="38" t="s">
        <v>2631</v>
      </c>
      <c r="C854" s="38" t="s">
        <v>2632</v>
      </c>
    </row>
    <row r="855" spans="1:3" ht="12.75" hidden="1" customHeight="1">
      <c r="A855" s="38">
        <v>2307</v>
      </c>
      <c r="B855" s="38" t="s">
        <v>2633</v>
      </c>
      <c r="C855" s="38" t="s">
        <v>2634</v>
      </c>
    </row>
    <row r="856" spans="1:3" ht="12.75" hidden="1" customHeight="1">
      <c r="A856" s="38">
        <v>2308</v>
      </c>
      <c r="B856" s="38" t="s">
        <v>2635</v>
      </c>
      <c r="C856" s="38" t="s">
        <v>2636</v>
      </c>
    </row>
    <row r="857" spans="1:3" ht="12.75" hidden="1" customHeight="1">
      <c r="A857" s="38">
        <v>2309</v>
      </c>
      <c r="B857" s="38" t="s">
        <v>2637</v>
      </c>
      <c r="C857" s="38" t="s">
        <v>2638</v>
      </c>
    </row>
    <row r="858" spans="1:3" ht="12.75" hidden="1" customHeight="1">
      <c r="A858" s="38">
        <v>2310</v>
      </c>
      <c r="B858" s="38" t="s">
        <v>2639</v>
      </c>
      <c r="C858" s="38" t="s">
        <v>2640</v>
      </c>
    </row>
    <row r="859" spans="1:3" ht="12.75" hidden="1" customHeight="1">
      <c r="A859" s="38">
        <v>2311</v>
      </c>
      <c r="B859" s="38" t="s">
        <v>2641</v>
      </c>
      <c r="C859" s="38" t="s">
        <v>2642</v>
      </c>
    </row>
    <row r="860" spans="1:3" ht="12.75" hidden="1" customHeight="1">
      <c r="A860" s="38">
        <v>2312</v>
      </c>
      <c r="B860" s="38" t="s">
        <v>2643</v>
      </c>
      <c r="C860" s="38" t="s">
        <v>2644</v>
      </c>
    </row>
    <row r="861" spans="1:3" ht="12.75" hidden="1" customHeight="1">
      <c r="A861" s="38">
        <v>2313</v>
      </c>
      <c r="B861" s="38" t="s">
        <v>2645</v>
      </c>
      <c r="C861" s="38" t="s">
        <v>2646</v>
      </c>
    </row>
    <row r="862" spans="1:3" ht="12.75" hidden="1" customHeight="1">
      <c r="A862" s="38">
        <v>2314</v>
      </c>
      <c r="B862" s="38" t="s">
        <v>2647</v>
      </c>
      <c r="C862" s="38" t="s">
        <v>2648</v>
      </c>
    </row>
    <row r="863" spans="1:3" ht="12.75" hidden="1" customHeight="1">
      <c r="A863" s="38">
        <v>2315</v>
      </c>
      <c r="B863" s="38" t="s">
        <v>2649</v>
      </c>
      <c r="C863" s="38" t="s">
        <v>2650</v>
      </c>
    </row>
    <row r="864" spans="1:3" ht="12.75" hidden="1" customHeight="1">
      <c r="A864" s="38">
        <v>2316</v>
      </c>
      <c r="B864" s="38" t="s">
        <v>2651</v>
      </c>
      <c r="C864" s="38" t="s">
        <v>2652</v>
      </c>
    </row>
    <row r="865" spans="1:3" ht="12.75" hidden="1" customHeight="1">
      <c r="A865" s="38">
        <v>2317</v>
      </c>
      <c r="B865" s="38" t="s">
        <v>2653</v>
      </c>
      <c r="C865" s="38" t="s">
        <v>507</v>
      </c>
    </row>
    <row r="866" spans="1:3" ht="12.75" hidden="1" customHeight="1">
      <c r="A866" s="38">
        <v>2318</v>
      </c>
      <c r="B866" s="38" t="s">
        <v>2654</v>
      </c>
      <c r="C866" s="38" t="s">
        <v>579</v>
      </c>
    </row>
    <row r="867" spans="1:3" ht="12.75" hidden="1" customHeight="1">
      <c r="A867" s="38">
        <v>2319</v>
      </c>
      <c r="B867" s="38" t="s">
        <v>2655</v>
      </c>
      <c r="C867" s="38" t="s">
        <v>2656</v>
      </c>
    </row>
    <row r="868" spans="1:3" ht="12.75" hidden="1" customHeight="1">
      <c r="A868" s="38">
        <v>2320</v>
      </c>
      <c r="B868" s="38" t="s">
        <v>2657</v>
      </c>
      <c r="C868" s="38" t="s">
        <v>2658</v>
      </c>
    </row>
    <row r="869" spans="1:3" ht="12.75" hidden="1" customHeight="1">
      <c r="A869" s="38">
        <v>2321</v>
      </c>
      <c r="B869" s="38" t="s">
        <v>2659</v>
      </c>
      <c r="C869" s="38" t="s">
        <v>2660</v>
      </c>
    </row>
    <row r="870" spans="1:3" ht="12.75" hidden="1" customHeight="1">
      <c r="A870" s="38">
        <v>2322</v>
      </c>
      <c r="B870" s="38" t="s">
        <v>2661</v>
      </c>
      <c r="C870" s="38" t="s">
        <v>2662</v>
      </c>
    </row>
    <row r="871" spans="1:3" ht="12.75" hidden="1" customHeight="1">
      <c r="A871" s="38">
        <v>2323</v>
      </c>
      <c r="B871" s="38" t="s">
        <v>2663</v>
      </c>
      <c r="C871" s="38" t="s">
        <v>587</v>
      </c>
    </row>
    <row r="872" spans="1:3" ht="12.75" hidden="1" customHeight="1">
      <c r="A872" s="38">
        <v>2977</v>
      </c>
      <c r="B872" s="38" t="s">
        <v>2664</v>
      </c>
      <c r="C872" s="38" t="s">
        <v>2665</v>
      </c>
    </row>
    <row r="873" spans="1:3" ht="12.75" hidden="1" customHeight="1">
      <c r="A873" s="38">
        <v>2324</v>
      </c>
      <c r="B873" s="38" t="s">
        <v>2666</v>
      </c>
      <c r="C873" s="38" t="s">
        <v>2667</v>
      </c>
    </row>
    <row r="874" spans="1:3" ht="12.75" hidden="1" customHeight="1">
      <c r="A874" s="38">
        <v>3013</v>
      </c>
      <c r="B874" s="38" t="s">
        <v>2668</v>
      </c>
      <c r="C874" s="38" t="s">
        <v>2669</v>
      </c>
    </row>
    <row r="875" spans="1:3" ht="12.75" hidden="1" customHeight="1">
      <c r="A875" s="38">
        <v>3107</v>
      </c>
      <c r="B875" s="38" t="s">
        <v>2670</v>
      </c>
      <c r="C875" s="38" t="s">
        <v>2671</v>
      </c>
    </row>
    <row r="876" spans="1:3" ht="12.75" hidden="1" customHeight="1">
      <c r="A876" s="38">
        <v>2325</v>
      </c>
      <c r="B876" s="38" t="s">
        <v>2672</v>
      </c>
      <c r="C876" s="38" t="s">
        <v>2673</v>
      </c>
    </row>
    <row r="877" spans="1:3" ht="12.75" hidden="1" customHeight="1">
      <c r="A877" s="38">
        <v>2326</v>
      </c>
      <c r="B877" s="38" t="s">
        <v>2674</v>
      </c>
      <c r="C877" s="38" t="s">
        <v>2675</v>
      </c>
    </row>
    <row r="878" spans="1:3" ht="12.75" hidden="1" customHeight="1">
      <c r="A878" s="38">
        <v>2327</v>
      </c>
      <c r="B878" s="38" t="s">
        <v>2676</v>
      </c>
      <c r="C878" s="38" t="s">
        <v>899</v>
      </c>
    </row>
    <row r="879" spans="1:3" ht="12.75" hidden="1" customHeight="1">
      <c r="A879" s="38">
        <v>2328</v>
      </c>
      <c r="B879" s="38" t="s">
        <v>2677</v>
      </c>
      <c r="C879" s="38" t="s">
        <v>2678</v>
      </c>
    </row>
    <row r="880" spans="1:3" ht="12.75" hidden="1" customHeight="1">
      <c r="A880" s="38">
        <v>2329</v>
      </c>
      <c r="B880" s="38" t="s">
        <v>2679</v>
      </c>
      <c r="C880" s="38" t="s">
        <v>2680</v>
      </c>
    </row>
    <row r="881" spans="1:3" ht="12.75" hidden="1" customHeight="1">
      <c r="A881" s="38">
        <v>2330</v>
      </c>
      <c r="B881" s="38" t="s">
        <v>2681</v>
      </c>
      <c r="C881" s="38" t="s">
        <v>2682</v>
      </c>
    </row>
    <row r="882" spans="1:3" ht="12.75" hidden="1" customHeight="1">
      <c r="A882" s="38">
        <v>2331</v>
      </c>
      <c r="B882" s="38" t="s">
        <v>2683</v>
      </c>
      <c r="C882" s="38" t="s">
        <v>2684</v>
      </c>
    </row>
    <row r="883" spans="1:3" ht="12.75" hidden="1" customHeight="1">
      <c r="A883" s="38">
        <v>2332</v>
      </c>
      <c r="B883" s="38" t="s">
        <v>2685</v>
      </c>
      <c r="C883" s="38" t="s">
        <v>2686</v>
      </c>
    </row>
    <row r="884" spans="1:3" ht="12.75" hidden="1" customHeight="1">
      <c r="A884" s="38">
        <v>2829</v>
      </c>
      <c r="B884" s="38" t="s">
        <v>2687</v>
      </c>
      <c r="C884" s="38" t="s">
        <v>818</v>
      </c>
    </row>
    <row r="885" spans="1:3" ht="12.75" hidden="1" customHeight="1">
      <c r="A885" s="38">
        <v>2830</v>
      </c>
      <c r="B885" s="38" t="s">
        <v>2688</v>
      </c>
      <c r="C885" s="38" t="s">
        <v>820</v>
      </c>
    </row>
    <row r="886" spans="1:3" ht="12.75" hidden="1" customHeight="1">
      <c r="A886" s="38">
        <v>2831</v>
      </c>
      <c r="B886" s="38" t="s">
        <v>2689</v>
      </c>
      <c r="C886" s="38" t="s">
        <v>2690</v>
      </c>
    </row>
    <row r="887" spans="1:3" ht="12.75" hidden="1" customHeight="1">
      <c r="A887" s="38">
        <v>2832</v>
      </c>
      <c r="B887" s="38" t="s">
        <v>2691</v>
      </c>
      <c r="C887" s="38" t="s">
        <v>2692</v>
      </c>
    </row>
    <row r="888" spans="1:3" ht="12.75" hidden="1" customHeight="1">
      <c r="A888" s="38">
        <v>2974</v>
      </c>
      <c r="B888" s="38" t="s">
        <v>2693</v>
      </c>
      <c r="C888" s="38" t="s">
        <v>2694</v>
      </c>
    </row>
    <row r="889" spans="1:3" ht="12.75" hidden="1" customHeight="1">
      <c r="A889" s="38">
        <v>2333</v>
      </c>
      <c r="B889" s="38" t="s">
        <v>2695</v>
      </c>
      <c r="C889" s="38" t="s">
        <v>672</v>
      </c>
    </row>
    <row r="890" spans="1:3" ht="12.75" hidden="1" customHeight="1">
      <c r="A890" s="38">
        <v>2334</v>
      </c>
      <c r="B890" s="38" t="s">
        <v>2696</v>
      </c>
      <c r="C890" s="38" t="s">
        <v>2697</v>
      </c>
    </row>
    <row r="891" spans="1:3" ht="12.75" hidden="1" customHeight="1">
      <c r="A891" s="38">
        <v>2335</v>
      </c>
      <c r="B891" s="38" t="s">
        <v>2698</v>
      </c>
      <c r="C891" s="38" t="s">
        <v>2699</v>
      </c>
    </row>
    <row r="892" spans="1:3" ht="12.75" hidden="1" customHeight="1">
      <c r="A892" s="38">
        <v>2336</v>
      </c>
      <c r="B892" s="38" t="s">
        <v>2700</v>
      </c>
      <c r="C892" s="38" t="s">
        <v>2701</v>
      </c>
    </row>
    <row r="893" spans="1:3" ht="12.75" hidden="1" customHeight="1">
      <c r="A893" s="38">
        <v>2337</v>
      </c>
      <c r="B893" s="38" t="s">
        <v>2702</v>
      </c>
      <c r="C893" s="38" t="s">
        <v>2703</v>
      </c>
    </row>
    <row r="894" spans="1:3" ht="12.75" hidden="1" customHeight="1">
      <c r="A894" s="38">
        <v>3108</v>
      </c>
      <c r="B894" s="38" t="s">
        <v>2704</v>
      </c>
      <c r="C894" s="38" t="s">
        <v>2705</v>
      </c>
    </row>
    <row r="895" spans="1:3" ht="12.75" hidden="1" customHeight="1">
      <c r="A895" s="38">
        <v>3109</v>
      </c>
      <c r="B895" s="38" t="s">
        <v>2706</v>
      </c>
      <c r="C895" s="38" t="s">
        <v>2707</v>
      </c>
    </row>
    <row r="896" spans="1:3" ht="12.75" hidden="1" customHeight="1">
      <c r="A896" s="38">
        <v>2338</v>
      </c>
      <c r="B896" s="38" t="s">
        <v>2708</v>
      </c>
      <c r="C896" s="38" t="s">
        <v>2709</v>
      </c>
    </row>
    <row r="897" spans="1:3" ht="12.75" hidden="1" customHeight="1">
      <c r="A897" s="38">
        <v>2339</v>
      </c>
      <c r="B897" s="38" t="s">
        <v>2710</v>
      </c>
      <c r="C897" s="38" t="s">
        <v>2711</v>
      </c>
    </row>
    <row r="898" spans="1:3" ht="12.75" hidden="1" customHeight="1">
      <c r="A898" s="38">
        <v>2340</v>
      </c>
      <c r="B898" s="38" t="s">
        <v>2712</v>
      </c>
      <c r="C898" s="38" t="s">
        <v>2713</v>
      </c>
    </row>
    <row r="899" spans="1:3" ht="12.75" hidden="1" customHeight="1">
      <c r="A899" s="38">
        <v>2341</v>
      </c>
      <c r="B899" s="38" t="s">
        <v>2714</v>
      </c>
      <c r="C899" s="38" t="s">
        <v>2715</v>
      </c>
    </row>
    <row r="900" spans="1:3" ht="12.75" hidden="1" customHeight="1">
      <c r="A900" s="38">
        <v>2342</v>
      </c>
      <c r="B900" s="38" t="s">
        <v>2716</v>
      </c>
      <c r="C900" s="38" t="s">
        <v>2717</v>
      </c>
    </row>
    <row r="901" spans="1:3" ht="12.75" hidden="1" customHeight="1">
      <c r="A901" s="38">
        <v>2343</v>
      </c>
      <c r="B901" s="38" t="s">
        <v>2718</v>
      </c>
      <c r="C901" s="38" t="s">
        <v>2719</v>
      </c>
    </row>
    <row r="902" spans="1:3" ht="12.75" hidden="1" customHeight="1">
      <c r="A902" s="38">
        <v>2344</v>
      </c>
      <c r="B902" s="38" t="s">
        <v>2720</v>
      </c>
      <c r="C902" s="38" t="s">
        <v>2721</v>
      </c>
    </row>
    <row r="903" spans="1:3" ht="12.75" hidden="1" customHeight="1">
      <c r="A903" s="38">
        <v>2345</v>
      </c>
      <c r="B903" s="38" t="s">
        <v>2722</v>
      </c>
      <c r="C903" s="38" t="s">
        <v>878</v>
      </c>
    </row>
    <row r="904" spans="1:3" ht="12.75" hidden="1" customHeight="1">
      <c r="A904" s="38">
        <v>2346</v>
      </c>
      <c r="B904" s="38" t="s">
        <v>2723</v>
      </c>
      <c r="C904" s="38" t="s">
        <v>2724</v>
      </c>
    </row>
    <row r="905" spans="1:3" ht="12.75" hidden="1" customHeight="1">
      <c r="A905" s="38">
        <v>2347</v>
      </c>
      <c r="B905" s="38" t="s">
        <v>2725</v>
      </c>
      <c r="C905" s="38" t="s">
        <v>2726</v>
      </c>
    </row>
    <row r="906" spans="1:3" ht="12.75" hidden="1" customHeight="1">
      <c r="A906" s="38">
        <v>2348</v>
      </c>
      <c r="B906" s="38" t="s">
        <v>2727</v>
      </c>
      <c r="C906" s="38" t="s">
        <v>883</v>
      </c>
    </row>
    <row r="907" spans="1:3" ht="12.75" hidden="1" customHeight="1">
      <c r="A907" s="38">
        <v>2349</v>
      </c>
      <c r="B907" s="38" t="s">
        <v>2728</v>
      </c>
      <c r="C907" s="38" t="s">
        <v>2729</v>
      </c>
    </row>
    <row r="908" spans="1:3" ht="12.75" hidden="1" customHeight="1">
      <c r="A908" s="38">
        <v>2350</v>
      </c>
      <c r="B908" s="38" t="s">
        <v>2730</v>
      </c>
      <c r="C908" s="38" t="s">
        <v>2731</v>
      </c>
    </row>
    <row r="909" spans="1:3" ht="12.75" hidden="1" customHeight="1">
      <c r="A909" s="38">
        <v>2351</v>
      </c>
      <c r="B909" s="38" t="s">
        <v>2732</v>
      </c>
      <c r="C909" s="38" t="s">
        <v>2733</v>
      </c>
    </row>
    <row r="910" spans="1:3" ht="12.75" hidden="1" customHeight="1">
      <c r="A910" s="38">
        <v>2352</v>
      </c>
      <c r="B910" s="38" t="s">
        <v>2734</v>
      </c>
      <c r="C910" s="38" t="s">
        <v>2735</v>
      </c>
    </row>
    <row r="911" spans="1:3" ht="12.75" hidden="1" customHeight="1">
      <c r="A911" s="38">
        <v>2353</v>
      </c>
      <c r="B911" s="38" t="s">
        <v>2736</v>
      </c>
      <c r="C911" s="38" t="s">
        <v>2737</v>
      </c>
    </row>
    <row r="912" spans="1:3" ht="12.75" hidden="1" customHeight="1">
      <c r="A912" s="38">
        <v>2835</v>
      </c>
      <c r="B912" s="38" t="s">
        <v>2738</v>
      </c>
      <c r="C912" s="38" t="s">
        <v>2739</v>
      </c>
    </row>
    <row r="913" spans="1:3" ht="12.75" hidden="1" customHeight="1">
      <c r="A913" s="38">
        <v>2836</v>
      </c>
      <c r="B913" s="38" t="s">
        <v>2740</v>
      </c>
      <c r="C913" s="38" t="s">
        <v>2741</v>
      </c>
    </row>
    <row r="914" spans="1:3" ht="12.75" hidden="1" customHeight="1">
      <c r="A914" s="38">
        <v>2355</v>
      </c>
      <c r="B914" s="38" t="s">
        <v>2742</v>
      </c>
      <c r="C914" s="38" t="s">
        <v>2743</v>
      </c>
    </row>
    <row r="915" spans="1:3" ht="12.75" hidden="1" customHeight="1">
      <c r="A915" s="38">
        <v>2356</v>
      </c>
      <c r="B915" s="38" t="s">
        <v>2744</v>
      </c>
      <c r="C915" s="38" t="s">
        <v>2745</v>
      </c>
    </row>
    <row r="916" spans="1:3" ht="12.75" hidden="1" customHeight="1">
      <c r="A916" s="38">
        <v>2357</v>
      </c>
      <c r="B916" s="38" t="s">
        <v>2746</v>
      </c>
      <c r="C916" s="38" t="s">
        <v>723</v>
      </c>
    </row>
    <row r="917" spans="1:3" ht="12.75" hidden="1" customHeight="1">
      <c r="A917" s="38">
        <v>2358</v>
      </c>
      <c r="B917" s="38" t="s">
        <v>2747</v>
      </c>
      <c r="C917" s="38" t="s">
        <v>177</v>
      </c>
    </row>
    <row r="918" spans="1:3" ht="12.75" hidden="1" customHeight="1">
      <c r="A918" s="38">
        <v>2359</v>
      </c>
      <c r="B918" s="38" t="s">
        <v>2748</v>
      </c>
      <c r="C918" s="38" t="s">
        <v>2749</v>
      </c>
    </row>
    <row r="919" spans="1:3" ht="12.75" hidden="1" customHeight="1">
      <c r="A919" s="38">
        <v>2360</v>
      </c>
      <c r="B919" s="38" t="s">
        <v>2750</v>
      </c>
      <c r="C919" s="38" t="s">
        <v>2751</v>
      </c>
    </row>
    <row r="920" spans="1:3" ht="12.75" hidden="1" customHeight="1">
      <c r="A920" s="38">
        <v>2361</v>
      </c>
      <c r="B920" s="38" t="s">
        <v>2752</v>
      </c>
      <c r="C920" s="38" t="s">
        <v>2753</v>
      </c>
    </row>
    <row r="921" spans="1:3" ht="12.75" hidden="1" customHeight="1">
      <c r="A921" s="38">
        <v>2880</v>
      </c>
      <c r="B921" s="38" t="s">
        <v>2754</v>
      </c>
      <c r="C921" s="38" t="s">
        <v>2755</v>
      </c>
    </row>
    <row r="922" spans="1:3" ht="12.75" hidden="1" customHeight="1">
      <c r="A922" s="38">
        <v>2881</v>
      </c>
      <c r="B922" s="38" t="s">
        <v>2756</v>
      </c>
      <c r="C922" s="38" t="s">
        <v>2757</v>
      </c>
    </row>
    <row r="923" spans="1:3" ht="12.75" hidden="1" customHeight="1">
      <c r="A923" s="38">
        <v>2882</v>
      </c>
      <c r="B923" s="38" t="s">
        <v>2758</v>
      </c>
      <c r="C923" s="38" t="s">
        <v>2759</v>
      </c>
    </row>
    <row r="924" spans="1:3" ht="12.75" hidden="1" customHeight="1">
      <c r="A924" s="38">
        <v>2883</v>
      </c>
      <c r="B924" s="38" t="s">
        <v>2760</v>
      </c>
      <c r="C924" s="38" t="s">
        <v>2761</v>
      </c>
    </row>
    <row r="925" spans="1:3" ht="12.75" hidden="1" customHeight="1">
      <c r="A925" s="38">
        <v>2950</v>
      </c>
      <c r="B925" s="38" t="s">
        <v>2762</v>
      </c>
      <c r="C925" s="38" t="s">
        <v>2763</v>
      </c>
    </row>
    <row r="926" spans="1:3" ht="12.75" hidden="1" customHeight="1">
      <c r="A926" s="38">
        <v>2951</v>
      </c>
      <c r="B926" s="38" t="s">
        <v>2764</v>
      </c>
      <c r="C926" s="38" t="s">
        <v>2765</v>
      </c>
    </row>
    <row r="927" spans="1:3" ht="12.75" hidden="1" customHeight="1">
      <c r="A927" s="38">
        <v>2952</v>
      </c>
      <c r="B927" s="38" t="s">
        <v>2766</v>
      </c>
      <c r="C927" s="38" t="s">
        <v>2767</v>
      </c>
    </row>
    <row r="928" spans="1:3" ht="12.75" hidden="1" customHeight="1">
      <c r="A928" s="38">
        <v>2953</v>
      </c>
      <c r="B928" s="38" t="s">
        <v>2768</v>
      </c>
      <c r="C928" s="38" t="s">
        <v>2769</v>
      </c>
    </row>
    <row r="929" spans="1:3" ht="12.75" hidden="1" customHeight="1">
      <c r="A929" s="38">
        <v>2904</v>
      </c>
      <c r="B929" s="38" t="s">
        <v>2770</v>
      </c>
      <c r="C929" s="38" t="s">
        <v>2771</v>
      </c>
    </row>
    <row r="930" spans="1:3" ht="12.75" hidden="1" customHeight="1">
      <c r="A930" s="38">
        <v>2905</v>
      </c>
      <c r="B930" s="38" t="s">
        <v>2772</v>
      </c>
      <c r="C930" s="38" t="s">
        <v>2773</v>
      </c>
    </row>
    <row r="931" spans="1:3" ht="12.75" hidden="1" customHeight="1">
      <c r="A931" s="38">
        <v>2906</v>
      </c>
      <c r="B931" s="38" t="s">
        <v>2774</v>
      </c>
      <c r="C931" s="38" t="s">
        <v>877</v>
      </c>
    </row>
    <row r="932" spans="1:3" ht="12.75" hidden="1" customHeight="1">
      <c r="A932" s="38">
        <v>2907</v>
      </c>
      <c r="B932" s="38" t="s">
        <v>2775</v>
      </c>
      <c r="C932" s="38" t="s">
        <v>2776</v>
      </c>
    </row>
    <row r="933" spans="1:3" ht="12.75" hidden="1" customHeight="1">
      <c r="A933" s="38">
        <v>2362</v>
      </c>
      <c r="B933" s="38" t="s">
        <v>2777</v>
      </c>
      <c r="C933" s="38" t="s">
        <v>2778</v>
      </c>
    </row>
    <row r="934" spans="1:3" ht="12.75" hidden="1" customHeight="1">
      <c r="A934" s="38">
        <v>2884</v>
      </c>
      <c r="B934" s="38" t="s">
        <v>2779</v>
      </c>
      <c r="C934" s="38" t="s">
        <v>2780</v>
      </c>
    </row>
    <row r="935" spans="1:3" ht="12.75" hidden="1" customHeight="1">
      <c r="A935" s="38">
        <v>2885</v>
      </c>
      <c r="B935" s="38" t="s">
        <v>2781</v>
      </c>
      <c r="C935" s="38" t="s">
        <v>2782</v>
      </c>
    </row>
    <row r="936" spans="1:3" ht="12.75" hidden="1" customHeight="1">
      <c r="A936" s="38">
        <v>2908</v>
      </c>
      <c r="B936" s="38" t="s">
        <v>2783</v>
      </c>
      <c r="C936" s="38" t="s">
        <v>2784</v>
      </c>
    </row>
    <row r="937" spans="1:3" ht="12.75" hidden="1" customHeight="1">
      <c r="A937" s="38">
        <v>2802</v>
      </c>
      <c r="B937" s="38" t="s">
        <v>2785</v>
      </c>
      <c r="C937" s="38" t="s">
        <v>2786</v>
      </c>
    </row>
    <row r="938" spans="1:3" ht="12.75" hidden="1" customHeight="1">
      <c r="A938" s="38">
        <v>2803</v>
      </c>
      <c r="B938" s="38" t="s">
        <v>2787</v>
      </c>
      <c r="C938" s="38" t="s">
        <v>2788</v>
      </c>
    </row>
    <row r="939" spans="1:3" ht="12.75" hidden="1" customHeight="1">
      <c r="A939" s="38">
        <v>2804</v>
      </c>
      <c r="B939" s="38" t="s">
        <v>2789</v>
      </c>
      <c r="C939" s="38" t="s">
        <v>2790</v>
      </c>
    </row>
    <row r="940" spans="1:3" ht="12.75" hidden="1" customHeight="1">
      <c r="A940" s="38">
        <v>2805</v>
      </c>
      <c r="B940" s="38" t="s">
        <v>2791</v>
      </c>
      <c r="C940" s="38" t="s">
        <v>2792</v>
      </c>
    </row>
    <row r="941" spans="1:3" ht="12.75" hidden="1" customHeight="1">
      <c r="A941" s="38">
        <v>2806</v>
      </c>
      <c r="B941" s="38" t="s">
        <v>2793</v>
      </c>
      <c r="C941" s="38" t="s">
        <v>2794</v>
      </c>
    </row>
    <row r="942" spans="1:3" ht="12.75" hidden="1" customHeight="1">
      <c r="A942" s="38">
        <v>2807</v>
      </c>
      <c r="B942" s="38" t="s">
        <v>2795</v>
      </c>
      <c r="C942" s="38" t="s">
        <v>2796</v>
      </c>
    </row>
    <row r="943" spans="1:3" ht="12.75" hidden="1" customHeight="1">
      <c r="A943" s="38">
        <v>2808</v>
      </c>
      <c r="B943" s="38" t="s">
        <v>2797</v>
      </c>
      <c r="C943" s="38" t="s">
        <v>2798</v>
      </c>
    </row>
    <row r="944" spans="1:3" ht="12.75" hidden="1" customHeight="1">
      <c r="A944" s="38">
        <v>2809</v>
      </c>
      <c r="B944" s="38" t="s">
        <v>2799</v>
      </c>
      <c r="C944" s="38" t="s">
        <v>2800</v>
      </c>
    </row>
    <row r="945" spans="1:3" ht="12.75" hidden="1" customHeight="1">
      <c r="A945" s="38">
        <v>2810</v>
      </c>
      <c r="B945" s="38" t="s">
        <v>2801</v>
      </c>
      <c r="C945" s="38" t="s">
        <v>2802</v>
      </c>
    </row>
    <row r="946" spans="1:3" ht="12.75" hidden="1" customHeight="1">
      <c r="A946" s="38">
        <v>2811</v>
      </c>
      <c r="B946" s="38" t="s">
        <v>2803</v>
      </c>
      <c r="C946" s="38" t="s">
        <v>2804</v>
      </c>
    </row>
    <row r="947" spans="1:3" ht="12.75" hidden="1" customHeight="1">
      <c r="A947" s="38">
        <v>2812</v>
      </c>
      <c r="B947" s="38" t="s">
        <v>2805</v>
      </c>
      <c r="C947" s="38" t="s">
        <v>2806</v>
      </c>
    </row>
    <row r="948" spans="1:3" ht="12.75" hidden="1" customHeight="1">
      <c r="A948" s="38">
        <v>2813</v>
      </c>
      <c r="B948" s="38" t="s">
        <v>2807</v>
      </c>
      <c r="C948" s="38" t="s">
        <v>2808</v>
      </c>
    </row>
    <row r="949" spans="1:3" ht="12.75" hidden="1" customHeight="1">
      <c r="A949" s="38">
        <v>2366</v>
      </c>
      <c r="B949" s="38" t="s">
        <v>2809</v>
      </c>
      <c r="C949" s="38" t="s">
        <v>2810</v>
      </c>
    </row>
    <row r="950" spans="1:3" ht="12.75" hidden="1" customHeight="1">
      <c r="A950" s="38">
        <v>2367</v>
      </c>
      <c r="B950" s="38" t="s">
        <v>2811</v>
      </c>
      <c r="C950" s="38" t="s">
        <v>541</v>
      </c>
    </row>
    <row r="951" spans="1:3" ht="12.75" hidden="1" customHeight="1">
      <c r="A951" s="38">
        <v>2368</v>
      </c>
      <c r="B951" s="38" t="s">
        <v>2812</v>
      </c>
      <c r="C951" s="38" t="s">
        <v>2813</v>
      </c>
    </row>
    <row r="952" spans="1:3" ht="12.75" hidden="1" customHeight="1">
      <c r="A952" s="38">
        <v>2369</v>
      </c>
      <c r="B952" s="38" t="s">
        <v>2814</v>
      </c>
      <c r="C952" s="38" t="s">
        <v>2815</v>
      </c>
    </row>
    <row r="953" spans="1:3" ht="12.75" hidden="1" customHeight="1">
      <c r="A953" s="38">
        <v>2370</v>
      </c>
      <c r="B953" s="38" t="s">
        <v>2816</v>
      </c>
      <c r="C953" s="38" t="s">
        <v>2817</v>
      </c>
    </row>
    <row r="954" spans="1:3" ht="12.75" hidden="1" customHeight="1">
      <c r="A954" s="38">
        <v>2651</v>
      </c>
      <c r="B954" s="38" t="s">
        <v>2818</v>
      </c>
      <c r="C954" s="38" t="s">
        <v>2819</v>
      </c>
    </row>
    <row r="955" spans="1:3" ht="12.75" hidden="1" customHeight="1">
      <c r="A955" s="38">
        <v>3034</v>
      </c>
      <c r="B955" s="38" t="s">
        <v>2820</v>
      </c>
      <c r="C955" s="38" t="s">
        <v>2821</v>
      </c>
    </row>
    <row r="956" spans="1:3" ht="12.75" hidden="1" customHeight="1">
      <c r="A956" s="38">
        <v>2371</v>
      </c>
      <c r="B956" s="38" t="s">
        <v>2822</v>
      </c>
      <c r="C956" s="38" t="s">
        <v>2823</v>
      </c>
    </row>
    <row r="957" spans="1:3" ht="12.75" hidden="1" customHeight="1">
      <c r="A957" s="38">
        <v>2920</v>
      </c>
      <c r="B957" s="38" t="s">
        <v>2824</v>
      </c>
      <c r="C957" s="38" t="s">
        <v>2825</v>
      </c>
    </row>
    <row r="958" spans="1:3" ht="12.75" hidden="1" customHeight="1">
      <c r="A958" s="38">
        <v>2921</v>
      </c>
      <c r="B958" s="38" t="s">
        <v>2826</v>
      </c>
      <c r="C958" s="38" t="s">
        <v>2827</v>
      </c>
    </row>
    <row r="959" spans="1:3" ht="12.75" hidden="1" customHeight="1">
      <c r="A959" s="38">
        <v>2922</v>
      </c>
      <c r="B959" s="38" t="s">
        <v>2828</v>
      </c>
      <c r="C959" s="38" t="s">
        <v>2829</v>
      </c>
    </row>
    <row r="960" spans="1:3" ht="12.75" hidden="1" customHeight="1">
      <c r="A960" s="38">
        <v>2923</v>
      </c>
      <c r="B960" s="38" t="s">
        <v>2830</v>
      </c>
      <c r="C960" s="38" t="s">
        <v>2831</v>
      </c>
    </row>
    <row r="961" spans="1:3" ht="12.75" hidden="1" customHeight="1">
      <c r="A961" s="38">
        <v>2924</v>
      </c>
      <c r="B961" s="38" t="s">
        <v>2832</v>
      </c>
      <c r="C961" s="38" t="s">
        <v>2833</v>
      </c>
    </row>
    <row r="962" spans="1:3" ht="12.75" hidden="1" customHeight="1">
      <c r="A962" s="38">
        <v>2925</v>
      </c>
      <c r="B962" s="38" t="s">
        <v>2834</v>
      </c>
      <c r="C962" s="38" t="s">
        <v>2835</v>
      </c>
    </row>
    <row r="963" spans="1:3" ht="12.75" hidden="1" customHeight="1">
      <c r="A963" s="38">
        <v>2926</v>
      </c>
      <c r="B963" s="38" t="s">
        <v>2836</v>
      </c>
      <c r="C963" s="38" t="s">
        <v>2837</v>
      </c>
    </row>
    <row r="964" spans="1:3" ht="12.75" hidden="1" customHeight="1">
      <c r="A964" s="38">
        <v>2927</v>
      </c>
      <c r="B964" s="38" t="s">
        <v>2838</v>
      </c>
      <c r="C964" s="38" t="s">
        <v>2839</v>
      </c>
    </row>
    <row r="965" spans="1:3" ht="12.75" hidden="1" customHeight="1">
      <c r="A965" s="38">
        <v>2372</v>
      </c>
      <c r="B965" s="38" t="s">
        <v>2840</v>
      </c>
      <c r="C965" s="38" t="s">
        <v>2841</v>
      </c>
    </row>
    <row r="966" spans="1:3" ht="12.75" hidden="1" customHeight="1">
      <c r="A966" s="38">
        <v>2824</v>
      </c>
      <c r="B966" s="38" t="s">
        <v>2842</v>
      </c>
      <c r="C966" s="38" t="s">
        <v>808</v>
      </c>
    </row>
    <row r="967" spans="1:3" ht="12.75" hidden="1" customHeight="1">
      <c r="A967" s="38">
        <v>2825</v>
      </c>
      <c r="B967" s="38" t="s">
        <v>2843</v>
      </c>
      <c r="C967" s="38" t="s">
        <v>2844</v>
      </c>
    </row>
    <row r="968" spans="1:3" ht="12.75" hidden="1" customHeight="1">
      <c r="A968" s="38">
        <v>2584</v>
      </c>
      <c r="B968" s="38" t="s">
        <v>2845</v>
      </c>
      <c r="C968" s="38" t="s">
        <v>2846</v>
      </c>
    </row>
    <row r="969" spans="1:3" ht="12.75" hidden="1" customHeight="1">
      <c r="A969" s="38">
        <v>2585</v>
      </c>
      <c r="B969" s="38" t="s">
        <v>2847</v>
      </c>
      <c r="C969" s="38" t="s">
        <v>2848</v>
      </c>
    </row>
    <row r="970" spans="1:3" ht="12.75" hidden="1" customHeight="1">
      <c r="A970" s="38">
        <v>2586</v>
      </c>
      <c r="B970" s="38" t="s">
        <v>2849</v>
      </c>
      <c r="C970" s="38" t="s">
        <v>2850</v>
      </c>
    </row>
    <row r="971" spans="1:3" ht="12.75" hidden="1" customHeight="1">
      <c r="A971" s="38">
        <v>2587</v>
      </c>
      <c r="B971" s="38" t="s">
        <v>2851</v>
      </c>
      <c r="C971" s="38" t="s">
        <v>2852</v>
      </c>
    </row>
    <row r="972" spans="1:3" ht="12.75" hidden="1" customHeight="1">
      <c r="A972" s="38">
        <v>2588</v>
      </c>
      <c r="B972" s="38" t="s">
        <v>2853</v>
      </c>
      <c r="C972" s="38" t="s">
        <v>796</v>
      </c>
    </row>
    <row r="973" spans="1:3" ht="12.75" hidden="1" customHeight="1">
      <c r="A973" s="38">
        <v>2589</v>
      </c>
      <c r="B973" s="38" t="s">
        <v>2854</v>
      </c>
      <c r="C973" s="38" t="s">
        <v>2855</v>
      </c>
    </row>
    <row r="974" spans="1:3" ht="12.75" hidden="1" customHeight="1">
      <c r="A974" s="38">
        <v>2590</v>
      </c>
      <c r="B974" s="38" t="s">
        <v>2856</v>
      </c>
      <c r="C974" s="38" t="s">
        <v>2857</v>
      </c>
    </row>
    <row r="975" spans="1:3" ht="12.75" hidden="1" customHeight="1">
      <c r="A975" s="38">
        <v>2591</v>
      </c>
      <c r="B975" s="38" t="s">
        <v>2858</v>
      </c>
      <c r="C975" s="38" t="s">
        <v>2859</v>
      </c>
    </row>
    <row r="976" spans="1:3" ht="12.75" hidden="1" customHeight="1">
      <c r="A976" s="38">
        <v>2592</v>
      </c>
      <c r="B976" s="38" t="s">
        <v>2860</v>
      </c>
      <c r="C976" s="38" t="s">
        <v>2861</v>
      </c>
    </row>
    <row r="977" spans="1:3" ht="12.75" hidden="1" customHeight="1">
      <c r="A977" s="38">
        <v>2593</v>
      </c>
      <c r="B977" s="38" t="s">
        <v>2862</v>
      </c>
      <c r="C977" s="38" t="s">
        <v>2863</v>
      </c>
    </row>
    <row r="978" spans="1:3" ht="12.75" hidden="1" customHeight="1">
      <c r="A978" s="38">
        <v>2594</v>
      </c>
      <c r="B978" s="38" t="s">
        <v>2864</v>
      </c>
      <c r="C978" s="38" t="s">
        <v>2865</v>
      </c>
    </row>
    <row r="979" spans="1:3" ht="12.75" hidden="1" customHeight="1">
      <c r="A979" s="38">
        <v>2595</v>
      </c>
      <c r="B979" s="38" t="s">
        <v>2866</v>
      </c>
      <c r="C979" s="38" t="s">
        <v>2867</v>
      </c>
    </row>
    <row r="980" spans="1:3" ht="12.75" hidden="1" customHeight="1">
      <c r="A980" s="38">
        <v>2596</v>
      </c>
      <c r="B980" s="38" t="s">
        <v>2868</v>
      </c>
      <c r="C980" s="38" t="s">
        <v>2869</v>
      </c>
    </row>
    <row r="981" spans="1:3" ht="12.75" hidden="1" customHeight="1">
      <c r="A981" s="38">
        <v>2597</v>
      </c>
      <c r="B981" s="38" t="s">
        <v>2870</v>
      </c>
      <c r="C981" s="38" t="s">
        <v>2871</v>
      </c>
    </row>
    <row r="982" spans="1:3" ht="12.75" hidden="1" customHeight="1">
      <c r="A982" s="38">
        <v>2598</v>
      </c>
      <c r="B982" s="38" t="s">
        <v>2872</v>
      </c>
      <c r="C982" s="38" t="s">
        <v>2873</v>
      </c>
    </row>
    <row r="983" spans="1:3" ht="12.75" hidden="1" customHeight="1">
      <c r="A983" s="38">
        <v>2599</v>
      </c>
      <c r="B983" s="38" t="s">
        <v>2874</v>
      </c>
      <c r="C983" s="38" t="s">
        <v>794</v>
      </c>
    </row>
    <row r="984" spans="1:3" ht="12.75" hidden="1" customHeight="1">
      <c r="A984" s="38">
        <v>2600</v>
      </c>
      <c r="B984" s="38" t="s">
        <v>2875</v>
      </c>
      <c r="C984" s="38" t="s">
        <v>812</v>
      </c>
    </row>
    <row r="985" spans="1:3" ht="12.75" hidden="1" customHeight="1">
      <c r="A985" s="38">
        <v>2601</v>
      </c>
      <c r="B985" s="38" t="s">
        <v>2876</v>
      </c>
      <c r="C985" s="38" t="s">
        <v>2877</v>
      </c>
    </row>
    <row r="986" spans="1:3" ht="12.75" hidden="1" customHeight="1">
      <c r="A986" s="38">
        <v>2602</v>
      </c>
      <c r="B986" s="38" t="s">
        <v>2878</v>
      </c>
      <c r="C986" s="38" t="s">
        <v>814</v>
      </c>
    </row>
    <row r="987" spans="1:3" ht="12.75" hidden="1" customHeight="1">
      <c r="A987" s="38">
        <v>2603</v>
      </c>
      <c r="B987" s="38" t="s">
        <v>2879</v>
      </c>
      <c r="C987" s="38" t="s">
        <v>2880</v>
      </c>
    </row>
    <row r="988" spans="1:3" ht="12.75" hidden="1" customHeight="1">
      <c r="A988" s="38">
        <v>2604</v>
      </c>
      <c r="B988" s="38" t="s">
        <v>2881</v>
      </c>
      <c r="C988" s="38" t="s">
        <v>2882</v>
      </c>
    </row>
    <row r="989" spans="1:3" ht="12.75" hidden="1" customHeight="1">
      <c r="A989" s="38">
        <v>2605</v>
      </c>
      <c r="B989" s="38" t="s">
        <v>2883</v>
      </c>
      <c r="C989" s="38" t="s">
        <v>2884</v>
      </c>
    </row>
    <row r="990" spans="1:3" ht="12.75" hidden="1" customHeight="1">
      <c r="A990" s="38">
        <v>3035</v>
      </c>
      <c r="B990" s="38" t="s">
        <v>2885</v>
      </c>
      <c r="C990" s="38" t="s">
        <v>2886</v>
      </c>
    </row>
    <row r="991" spans="1:3" ht="12.75" hidden="1" customHeight="1">
      <c r="A991" s="38">
        <v>3036</v>
      </c>
      <c r="B991" s="38" t="s">
        <v>2887</v>
      </c>
      <c r="C991" s="38" t="s">
        <v>2888</v>
      </c>
    </row>
    <row r="992" spans="1:3" ht="12.75" hidden="1" customHeight="1">
      <c r="A992" s="38">
        <v>3037</v>
      </c>
      <c r="B992" s="38" t="s">
        <v>2889</v>
      </c>
      <c r="C992" s="38" t="s">
        <v>2890</v>
      </c>
    </row>
    <row r="993" spans="1:3" ht="12.75" hidden="1" customHeight="1">
      <c r="A993" s="38">
        <v>3038</v>
      </c>
      <c r="B993" s="38" t="s">
        <v>2891</v>
      </c>
      <c r="C993" s="38" t="s">
        <v>2892</v>
      </c>
    </row>
    <row r="994" spans="1:3" ht="12.75" hidden="1" customHeight="1">
      <c r="A994" s="38">
        <v>3039</v>
      </c>
      <c r="B994" s="38" t="s">
        <v>2893</v>
      </c>
      <c r="C994" s="38" t="s">
        <v>2894</v>
      </c>
    </row>
    <row r="995" spans="1:3" ht="12.75" hidden="1" customHeight="1">
      <c r="A995" s="38">
        <v>3040</v>
      </c>
      <c r="B995" s="38" t="s">
        <v>2895</v>
      </c>
      <c r="C995" s="38" t="s">
        <v>2896</v>
      </c>
    </row>
    <row r="996" spans="1:3" ht="12.75" hidden="1" customHeight="1">
      <c r="A996" s="38">
        <v>2606</v>
      </c>
      <c r="B996" s="38" t="s">
        <v>2897</v>
      </c>
      <c r="C996" s="38" t="s">
        <v>2898</v>
      </c>
    </row>
    <row r="997" spans="1:3" ht="12.75" hidden="1" customHeight="1">
      <c r="A997" s="38">
        <v>2607</v>
      </c>
      <c r="B997" s="38" t="s">
        <v>2899</v>
      </c>
      <c r="C997" s="38" t="s">
        <v>759</v>
      </c>
    </row>
    <row r="998" spans="1:3" ht="12.75" hidden="1" customHeight="1">
      <c r="A998" s="38">
        <v>2608</v>
      </c>
      <c r="B998" s="38" t="s">
        <v>2900</v>
      </c>
      <c r="C998" s="38" t="s">
        <v>2901</v>
      </c>
    </row>
    <row r="999" spans="1:3" ht="12.75" hidden="1" customHeight="1">
      <c r="A999" s="38">
        <v>2609</v>
      </c>
      <c r="B999" s="38" t="s">
        <v>2902</v>
      </c>
      <c r="C999" s="38" t="s">
        <v>2903</v>
      </c>
    </row>
    <row r="1000" spans="1:3" ht="12.75" hidden="1" customHeight="1">
      <c r="A1000" s="38">
        <v>2381</v>
      </c>
      <c r="B1000" s="38" t="s">
        <v>2904</v>
      </c>
      <c r="C1000" s="38" t="s">
        <v>2905</v>
      </c>
    </row>
    <row r="1001" spans="1:3" ht="12.75" hidden="1" customHeight="1">
      <c r="A1001" s="38">
        <v>2382</v>
      </c>
      <c r="B1001" s="38" t="s">
        <v>2906</v>
      </c>
      <c r="C1001" s="38" t="s">
        <v>2907</v>
      </c>
    </row>
    <row r="1002" spans="1:3" ht="12.75" hidden="1" customHeight="1">
      <c r="A1002" s="38">
        <v>2383</v>
      </c>
      <c r="B1002" s="38" t="s">
        <v>2908</v>
      </c>
      <c r="C1002" s="38" t="s">
        <v>2909</v>
      </c>
    </row>
    <row r="1003" spans="1:3" ht="12.75" hidden="1" customHeight="1">
      <c r="A1003" s="38">
        <v>2384</v>
      </c>
      <c r="B1003" s="38" t="s">
        <v>2910</v>
      </c>
      <c r="C1003" s="38" t="s">
        <v>2911</v>
      </c>
    </row>
    <row r="1004" spans="1:3" ht="12.75" hidden="1" customHeight="1">
      <c r="A1004" s="38">
        <v>2385</v>
      </c>
      <c r="B1004" s="38" t="s">
        <v>2912</v>
      </c>
      <c r="C1004" s="38" t="s">
        <v>2913</v>
      </c>
    </row>
    <row r="1005" spans="1:3" ht="12.75" hidden="1" customHeight="1">
      <c r="A1005" s="38">
        <v>2386</v>
      </c>
      <c r="B1005" s="38" t="s">
        <v>2914</v>
      </c>
      <c r="C1005" s="38" t="s">
        <v>2915</v>
      </c>
    </row>
    <row r="1006" spans="1:3" ht="12.75" hidden="1" customHeight="1">
      <c r="A1006" s="38">
        <v>2387</v>
      </c>
      <c r="B1006" s="38" t="s">
        <v>2916</v>
      </c>
      <c r="C1006" s="38" t="s">
        <v>2917</v>
      </c>
    </row>
    <row r="1007" spans="1:3" ht="12.75" hidden="1" customHeight="1">
      <c r="A1007" s="38">
        <v>2388</v>
      </c>
      <c r="B1007" s="38" t="s">
        <v>2918</v>
      </c>
      <c r="C1007" s="38" t="s">
        <v>2919</v>
      </c>
    </row>
    <row r="1008" spans="1:3" ht="12.75" hidden="1" customHeight="1">
      <c r="A1008" s="38">
        <v>2389</v>
      </c>
      <c r="B1008" s="38" t="s">
        <v>2920</v>
      </c>
      <c r="C1008" s="38" t="s">
        <v>2921</v>
      </c>
    </row>
    <row r="1009" spans="1:3" ht="12.75" hidden="1" customHeight="1">
      <c r="A1009" s="38">
        <v>2390</v>
      </c>
      <c r="B1009" s="38" t="s">
        <v>2922</v>
      </c>
      <c r="C1009" s="38" t="s">
        <v>2923</v>
      </c>
    </row>
    <row r="1010" spans="1:3" ht="12.75" hidden="1" customHeight="1">
      <c r="A1010" s="38">
        <v>2391</v>
      </c>
      <c r="B1010" s="38" t="s">
        <v>2924</v>
      </c>
      <c r="C1010" s="38" t="s">
        <v>2925</v>
      </c>
    </row>
    <row r="1011" spans="1:3" ht="12.75" hidden="1" customHeight="1">
      <c r="A1011" s="38">
        <v>2392</v>
      </c>
      <c r="B1011" s="38" t="s">
        <v>2926</v>
      </c>
      <c r="C1011" s="38" t="s">
        <v>2927</v>
      </c>
    </row>
    <row r="1012" spans="1:3" ht="12.75" hidden="1" customHeight="1">
      <c r="A1012" s="38">
        <v>2393</v>
      </c>
      <c r="B1012" s="38" t="s">
        <v>2928</v>
      </c>
      <c r="C1012" s="38" t="s">
        <v>2929</v>
      </c>
    </row>
    <row r="1013" spans="1:3" ht="12.75" hidden="1" customHeight="1">
      <c r="A1013" s="38">
        <v>2394</v>
      </c>
      <c r="B1013" s="38" t="s">
        <v>2930</v>
      </c>
      <c r="C1013" s="38" t="s">
        <v>2931</v>
      </c>
    </row>
    <row r="1014" spans="1:3" ht="12.75" hidden="1" customHeight="1">
      <c r="A1014" s="38">
        <v>2395</v>
      </c>
      <c r="B1014" s="38" t="s">
        <v>2932</v>
      </c>
      <c r="C1014" s="38" t="s">
        <v>2933</v>
      </c>
    </row>
    <row r="1015" spans="1:3" ht="12.75" hidden="1" customHeight="1">
      <c r="A1015" s="38">
        <v>2396</v>
      </c>
      <c r="B1015" s="38" t="s">
        <v>2934</v>
      </c>
      <c r="C1015" s="38" t="s">
        <v>131</v>
      </c>
    </row>
    <row r="1016" spans="1:3" ht="12.75" hidden="1" customHeight="1">
      <c r="A1016" s="38">
        <v>2397</v>
      </c>
      <c r="B1016" s="38" t="s">
        <v>2935</v>
      </c>
      <c r="C1016" s="38" t="s">
        <v>2936</v>
      </c>
    </row>
    <row r="1017" spans="1:3" ht="12.75" hidden="1" customHeight="1">
      <c r="A1017" s="38">
        <v>2834</v>
      </c>
      <c r="B1017" s="38" t="s">
        <v>2937</v>
      </c>
      <c r="C1017" s="38" t="s">
        <v>2938</v>
      </c>
    </row>
    <row r="1018" spans="1:3" ht="12.75" hidden="1" customHeight="1">
      <c r="A1018" s="38">
        <v>2398</v>
      </c>
      <c r="B1018" s="38" t="s">
        <v>2939</v>
      </c>
      <c r="C1018" s="38" t="s">
        <v>2940</v>
      </c>
    </row>
    <row r="1019" spans="1:3" ht="12.75" hidden="1" customHeight="1">
      <c r="A1019" s="38">
        <v>2720</v>
      </c>
      <c r="B1019" s="38" t="s">
        <v>2941</v>
      </c>
      <c r="C1019" s="38" t="s">
        <v>141</v>
      </c>
    </row>
    <row r="1020" spans="1:3" ht="12.75" hidden="1" customHeight="1">
      <c r="A1020" s="38">
        <v>2399</v>
      </c>
      <c r="B1020" s="38" t="s">
        <v>2942</v>
      </c>
      <c r="C1020" s="38" t="s">
        <v>2943</v>
      </c>
    </row>
    <row r="1021" spans="1:3" ht="12.75" hidden="1" customHeight="1">
      <c r="A1021" s="38">
        <v>2400</v>
      </c>
      <c r="B1021" s="38" t="s">
        <v>2944</v>
      </c>
      <c r="C1021" s="38" t="s">
        <v>2945</v>
      </c>
    </row>
    <row r="1022" spans="1:3" ht="12.75" hidden="1" customHeight="1">
      <c r="A1022" s="38">
        <v>2401</v>
      </c>
      <c r="B1022" s="38" t="s">
        <v>2946</v>
      </c>
      <c r="C1022" s="38" t="s">
        <v>2947</v>
      </c>
    </row>
    <row r="1023" spans="1:3" ht="12.75" hidden="1" customHeight="1">
      <c r="A1023" s="38">
        <v>2402</v>
      </c>
      <c r="B1023" s="38" t="s">
        <v>2948</v>
      </c>
      <c r="C1023" s="38" t="s">
        <v>2949</v>
      </c>
    </row>
    <row r="1024" spans="1:3" ht="12.75" hidden="1" customHeight="1">
      <c r="A1024" s="38">
        <v>2816</v>
      </c>
      <c r="B1024" s="38" t="s">
        <v>2950</v>
      </c>
      <c r="C1024" s="38" t="s">
        <v>2951</v>
      </c>
    </row>
    <row r="1025" spans="1:3" ht="12.75" hidden="1" customHeight="1">
      <c r="A1025" s="38">
        <v>2817</v>
      </c>
      <c r="B1025" s="38" t="s">
        <v>2952</v>
      </c>
      <c r="C1025" s="38" t="s">
        <v>2953</v>
      </c>
    </row>
    <row r="1026" spans="1:3" ht="12.75" hidden="1" customHeight="1">
      <c r="A1026" s="38">
        <v>2818</v>
      </c>
      <c r="B1026" s="38" t="s">
        <v>2954</v>
      </c>
      <c r="C1026" s="38" t="s">
        <v>2955</v>
      </c>
    </row>
    <row r="1027" spans="1:3" ht="12.75" hidden="1" customHeight="1">
      <c r="A1027" s="38">
        <v>2819</v>
      </c>
      <c r="B1027" s="38" t="s">
        <v>2956</v>
      </c>
      <c r="C1027" s="38" t="s">
        <v>2957</v>
      </c>
    </row>
    <row r="1028" spans="1:3" ht="12.75" hidden="1" customHeight="1">
      <c r="A1028" s="38">
        <v>2610</v>
      </c>
      <c r="B1028" s="38" t="s">
        <v>2958</v>
      </c>
      <c r="C1028" s="38" t="s">
        <v>850</v>
      </c>
    </row>
    <row r="1029" spans="1:3" ht="12.75" hidden="1" customHeight="1">
      <c r="A1029" s="38">
        <v>2611</v>
      </c>
      <c r="B1029" s="38" t="s">
        <v>2959</v>
      </c>
      <c r="C1029" s="38" t="s">
        <v>859</v>
      </c>
    </row>
    <row r="1030" spans="1:3" ht="12.75" hidden="1" customHeight="1">
      <c r="A1030" s="38">
        <v>2612</v>
      </c>
      <c r="B1030" s="38" t="s">
        <v>2960</v>
      </c>
      <c r="C1030" s="38" t="s">
        <v>852</v>
      </c>
    </row>
    <row r="1031" spans="1:3" ht="12.75" hidden="1" customHeight="1">
      <c r="A1031" s="38">
        <v>2613</v>
      </c>
      <c r="B1031" s="38" t="s">
        <v>2961</v>
      </c>
      <c r="C1031" s="38" t="s">
        <v>860</v>
      </c>
    </row>
    <row r="1032" spans="1:3" ht="12.75" hidden="1" customHeight="1">
      <c r="A1032" s="38">
        <v>3041</v>
      </c>
      <c r="B1032" s="38" t="s">
        <v>2962</v>
      </c>
      <c r="C1032" s="38" t="s">
        <v>2963</v>
      </c>
    </row>
    <row r="1033" spans="1:3" ht="12.75" hidden="1" customHeight="1">
      <c r="A1033" s="38">
        <v>3042</v>
      </c>
      <c r="B1033" s="38" t="s">
        <v>2964</v>
      </c>
      <c r="C1033" s="38" t="s">
        <v>2965</v>
      </c>
    </row>
    <row r="1034" spans="1:3" ht="12.75" hidden="1" customHeight="1">
      <c r="A1034" s="38">
        <v>2405</v>
      </c>
      <c r="B1034" s="38" t="s">
        <v>2966</v>
      </c>
      <c r="C1034" s="38" t="s">
        <v>2967</v>
      </c>
    </row>
    <row r="1035" spans="1:3" ht="12.75" hidden="1" customHeight="1">
      <c r="A1035" s="38">
        <v>2406</v>
      </c>
      <c r="B1035" s="38" t="s">
        <v>2968</v>
      </c>
      <c r="C1035" s="38" t="s">
        <v>2969</v>
      </c>
    </row>
    <row r="1036" spans="1:3" ht="12.75" hidden="1" customHeight="1">
      <c r="A1036" s="38">
        <v>2407</v>
      </c>
      <c r="B1036" s="38" t="s">
        <v>2970</v>
      </c>
      <c r="C1036" s="38" t="s">
        <v>2971</v>
      </c>
    </row>
    <row r="1037" spans="1:3" ht="12.75" hidden="1" customHeight="1">
      <c r="A1037" s="38">
        <v>2408</v>
      </c>
      <c r="B1037" s="38" t="s">
        <v>2972</v>
      </c>
      <c r="C1037" s="38" t="s">
        <v>2973</v>
      </c>
    </row>
    <row r="1038" spans="1:3" ht="12.75" hidden="1" customHeight="1">
      <c r="A1038" s="38">
        <v>2409</v>
      </c>
      <c r="B1038" s="38" t="s">
        <v>2974</v>
      </c>
      <c r="C1038" s="38" t="s">
        <v>2975</v>
      </c>
    </row>
    <row r="1039" spans="1:3" ht="12.75" hidden="1" customHeight="1">
      <c r="A1039" s="38">
        <v>2410</v>
      </c>
      <c r="B1039" s="38" t="s">
        <v>2976</v>
      </c>
      <c r="C1039" s="38" t="s">
        <v>2977</v>
      </c>
    </row>
    <row r="1040" spans="1:3" ht="12.75" hidden="1" customHeight="1">
      <c r="A1040" s="38">
        <v>2411</v>
      </c>
      <c r="B1040" s="38" t="s">
        <v>2978</v>
      </c>
      <c r="C1040" s="38" t="s">
        <v>2979</v>
      </c>
    </row>
    <row r="1041" spans="1:3" ht="12.75" hidden="1" customHeight="1">
      <c r="A1041" s="38">
        <v>2412</v>
      </c>
      <c r="B1041" s="38" t="s">
        <v>2980</v>
      </c>
      <c r="C1041" s="38" t="s">
        <v>2981</v>
      </c>
    </row>
    <row r="1042" spans="1:3" ht="12.75" hidden="1" customHeight="1">
      <c r="A1042" s="38">
        <v>2413</v>
      </c>
      <c r="B1042" s="38" t="s">
        <v>2982</v>
      </c>
      <c r="C1042" s="38" t="s">
        <v>2983</v>
      </c>
    </row>
    <row r="1043" spans="1:3" ht="12.75" hidden="1" customHeight="1">
      <c r="A1043" s="38">
        <v>2414</v>
      </c>
      <c r="B1043" s="38" t="s">
        <v>2984</v>
      </c>
      <c r="C1043" s="38" t="s">
        <v>2985</v>
      </c>
    </row>
    <row r="1044" spans="1:3" ht="12.75" hidden="1" customHeight="1">
      <c r="A1044" s="38">
        <v>2415</v>
      </c>
      <c r="B1044" s="38" t="s">
        <v>2986</v>
      </c>
      <c r="C1044" s="38" t="s">
        <v>2987</v>
      </c>
    </row>
    <row r="1045" spans="1:3" ht="12.75" hidden="1" customHeight="1">
      <c r="A1045" s="38">
        <v>2416</v>
      </c>
      <c r="B1045" s="38" t="s">
        <v>2988</v>
      </c>
      <c r="C1045" s="38" t="s">
        <v>2989</v>
      </c>
    </row>
    <row r="1046" spans="1:3" ht="12.75" hidden="1" customHeight="1">
      <c r="A1046" s="38">
        <v>2417</v>
      </c>
      <c r="B1046" s="38" t="s">
        <v>2990</v>
      </c>
      <c r="C1046" s="38" t="s">
        <v>2991</v>
      </c>
    </row>
    <row r="1047" spans="1:3" ht="12.75" hidden="1" customHeight="1">
      <c r="A1047" s="38">
        <v>2418</v>
      </c>
      <c r="B1047" s="38" t="s">
        <v>2992</v>
      </c>
      <c r="C1047" s="38" t="s">
        <v>872</v>
      </c>
    </row>
    <row r="1048" spans="1:3" ht="12.75" hidden="1" customHeight="1">
      <c r="A1048" s="38">
        <v>2419</v>
      </c>
      <c r="B1048" s="38" t="s">
        <v>2993</v>
      </c>
      <c r="C1048" s="38" t="s">
        <v>2994</v>
      </c>
    </row>
    <row r="1049" spans="1:3" ht="12.75" hidden="1" customHeight="1">
      <c r="A1049" s="38">
        <v>2420</v>
      </c>
      <c r="B1049" s="38" t="s">
        <v>2995</v>
      </c>
      <c r="C1049" s="38" t="s">
        <v>874</v>
      </c>
    </row>
    <row r="1050" spans="1:3" ht="12.75" hidden="1" customHeight="1">
      <c r="A1050" s="38">
        <v>2421</v>
      </c>
      <c r="B1050" s="38" t="s">
        <v>2996</v>
      </c>
      <c r="C1050" s="38" t="s">
        <v>2997</v>
      </c>
    </row>
    <row r="1051" spans="1:3" ht="12.75" hidden="1" customHeight="1">
      <c r="A1051" s="38">
        <v>2422</v>
      </c>
      <c r="B1051" s="38" t="s">
        <v>2998</v>
      </c>
      <c r="C1051" s="38" t="s">
        <v>2999</v>
      </c>
    </row>
    <row r="1052" spans="1:3" ht="12.75" hidden="1" customHeight="1">
      <c r="A1052" s="38">
        <v>2423</v>
      </c>
      <c r="B1052" s="38" t="s">
        <v>3000</v>
      </c>
      <c r="C1052" s="38" t="s">
        <v>3001</v>
      </c>
    </row>
    <row r="1053" spans="1:3" ht="12.75" hidden="1" customHeight="1">
      <c r="A1053" s="38">
        <v>2424</v>
      </c>
      <c r="B1053" s="38" t="s">
        <v>3002</v>
      </c>
      <c r="C1053" s="38" t="s">
        <v>3003</v>
      </c>
    </row>
    <row r="1054" spans="1:3" ht="12.75" hidden="1" customHeight="1">
      <c r="A1054" s="38">
        <v>2425</v>
      </c>
      <c r="B1054" s="38" t="s">
        <v>3004</v>
      </c>
      <c r="C1054" s="38" t="s">
        <v>3005</v>
      </c>
    </row>
    <row r="1055" spans="1:3" ht="12.75" hidden="1" customHeight="1">
      <c r="A1055" s="38">
        <v>2426</v>
      </c>
      <c r="B1055" s="38" t="s">
        <v>3006</v>
      </c>
      <c r="C1055" s="38" t="s">
        <v>3007</v>
      </c>
    </row>
    <row r="1056" spans="1:3" ht="12.75" hidden="1" customHeight="1">
      <c r="A1056" s="38">
        <v>2427</v>
      </c>
      <c r="B1056" s="38" t="s">
        <v>3008</v>
      </c>
      <c r="C1056" s="38" t="s">
        <v>3009</v>
      </c>
    </row>
    <row r="1057" spans="1:3" ht="12.75" hidden="1" customHeight="1">
      <c r="A1057" s="38">
        <v>2428</v>
      </c>
      <c r="B1057" s="38" t="s">
        <v>3010</v>
      </c>
      <c r="C1057" s="38" t="s">
        <v>3011</v>
      </c>
    </row>
    <row r="1058" spans="1:3" ht="12.75" hidden="1" customHeight="1">
      <c r="A1058" s="38">
        <v>2429</v>
      </c>
      <c r="B1058" s="38" t="s">
        <v>3012</v>
      </c>
      <c r="C1058" s="38" t="s">
        <v>3013</v>
      </c>
    </row>
    <row r="1059" spans="1:3" ht="12.75" hidden="1" customHeight="1">
      <c r="A1059" s="38">
        <v>2430</v>
      </c>
      <c r="B1059" s="38" t="s">
        <v>3014</v>
      </c>
      <c r="C1059" s="38" t="s">
        <v>3015</v>
      </c>
    </row>
    <row r="1060" spans="1:3" ht="12.75" hidden="1" customHeight="1">
      <c r="A1060" s="38">
        <v>2431</v>
      </c>
      <c r="B1060" s="38" t="s">
        <v>3016</v>
      </c>
      <c r="C1060" s="38" t="s">
        <v>3017</v>
      </c>
    </row>
    <row r="1061" spans="1:3" ht="12.75" hidden="1" customHeight="1">
      <c r="A1061" s="38">
        <v>2432</v>
      </c>
      <c r="B1061" s="38" t="s">
        <v>3018</v>
      </c>
      <c r="C1061" s="38" t="s">
        <v>3019</v>
      </c>
    </row>
    <row r="1062" spans="1:3" ht="12.75" hidden="1" customHeight="1">
      <c r="A1062" s="38">
        <v>2433</v>
      </c>
      <c r="B1062" s="38" t="s">
        <v>3020</v>
      </c>
      <c r="C1062" s="38" t="s">
        <v>3021</v>
      </c>
    </row>
    <row r="1063" spans="1:3" ht="12.75" hidden="1" customHeight="1">
      <c r="A1063" s="38">
        <v>2434</v>
      </c>
      <c r="B1063" s="38" t="s">
        <v>3022</v>
      </c>
      <c r="C1063" s="38" t="s">
        <v>3023</v>
      </c>
    </row>
    <row r="1064" spans="1:3" ht="12.75" hidden="1" customHeight="1">
      <c r="A1064" s="38">
        <v>2435</v>
      </c>
      <c r="B1064" s="38" t="s">
        <v>3024</v>
      </c>
      <c r="C1064" s="38" t="s">
        <v>3025</v>
      </c>
    </row>
    <row r="1065" spans="1:3" ht="12.75" hidden="1" customHeight="1">
      <c r="A1065" s="38">
        <v>2436</v>
      </c>
      <c r="B1065" s="38" t="s">
        <v>3026</v>
      </c>
      <c r="C1065" s="38" t="s">
        <v>3027</v>
      </c>
    </row>
    <row r="1066" spans="1:3" ht="12.75" hidden="1" customHeight="1">
      <c r="A1066" s="38">
        <v>3004</v>
      </c>
      <c r="B1066" s="38" t="s">
        <v>3028</v>
      </c>
      <c r="C1066" s="38" t="s">
        <v>3029</v>
      </c>
    </row>
    <row r="1067" spans="1:3" ht="12.75" hidden="1" customHeight="1">
      <c r="A1067" s="38">
        <v>3005</v>
      </c>
      <c r="B1067" s="38" t="s">
        <v>3030</v>
      </c>
      <c r="C1067" s="38" t="s">
        <v>3031</v>
      </c>
    </row>
    <row r="1068" spans="1:3" ht="12.75" hidden="1" customHeight="1">
      <c r="A1068" s="38">
        <v>3006</v>
      </c>
      <c r="B1068" s="38" t="s">
        <v>3032</v>
      </c>
      <c r="C1068" s="38" t="s">
        <v>3033</v>
      </c>
    </row>
    <row r="1069" spans="1:3" ht="12.75" hidden="1" customHeight="1">
      <c r="A1069" s="38">
        <v>3007</v>
      </c>
      <c r="B1069" s="38" t="s">
        <v>3034</v>
      </c>
      <c r="C1069" s="38" t="s">
        <v>3035</v>
      </c>
    </row>
    <row r="1070" spans="1:3" ht="12.75" hidden="1" customHeight="1">
      <c r="A1070" s="38">
        <v>3008</v>
      </c>
      <c r="B1070" s="38" t="s">
        <v>3036</v>
      </c>
      <c r="C1070" s="38" t="s">
        <v>846</v>
      </c>
    </row>
    <row r="1071" spans="1:3" ht="12.75" hidden="1" customHeight="1">
      <c r="A1071" s="38">
        <v>3009</v>
      </c>
      <c r="B1071" s="38" t="s">
        <v>3037</v>
      </c>
      <c r="C1071" s="38" t="s">
        <v>3038</v>
      </c>
    </row>
    <row r="1072" spans="1:3" ht="12.75" hidden="1" customHeight="1">
      <c r="A1072" s="38">
        <v>2437</v>
      </c>
      <c r="B1072" s="38" t="s">
        <v>3039</v>
      </c>
      <c r="C1072" s="38" t="s">
        <v>3040</v>
      </c>
    </row>
    <row r="1073" spans="1:3" ht="12.75" hidden="1" customHeight="1">
      <c r="A1073" s="38">
        <v>2963</v>
      </c>
      <c r="B1073" s="38" t="s">
        <v>3041</v>
      </c>
      <c r="C1073" s="38" t="s">
        <v>3042</v>
      </c>
    </row>
    <row r="1074" spans="1:3" ht="12.75" hidden="1" customHeight="1">
      <c r="A1074" s="38">
        <v>2964</v>
      </c>
      <c r="B1074" s="38" t="s">
        <v>3043</v>
      </c>
      <c r="C1074" s="38" t="s">
        <v>3044</v>
      </c>
    </row>
    <row r="1075" spans="1:3" ht="12.75" hidden="1" customHeight="1">
      <c r="A1075" s="38">
        <v>2438</v>
      </c>
      <c r="B1075" s="38" t="s">
        <v>3045</v>
      </c>
      <c r="C1075" s="38" t="s">
        <v>3046</v>
      </c>
    </row>
    <row r="1076" spans="1:3" ht="12.75" hidden="1" customHeight="1">
      <c r="A1076" s="38">
        <v>2439</v>
      </c>
      <c r="B1076" s="38" t="s">
        <v>3047</v>
      </c>
      <c r="C1076" s="38" t="s">
        <v>3048</v>
      </c>
    </row>
    <row r="1077" spans="1:3" ht="12.75" hidden="1" customHeight="1">
      <c r="A1077" s="38">
        <v>2440</v>
      </c>
      <c r="B1077" s="38" t="s">
        <v>3049</v>
      </c>
      <c r="C1077" s="38" t="s">
        <v>3050</v>
      </c>
    </row>
    <row r="1078" spans="1:3" ht="12.75" hidden="1" customHeight="1">
      <c r="A1078" s="38">
        <v>2441</v>
      </c>
      <c r="B1078" s="38" t="s">
        <v>3051</v>
      </c>
      <c r="C1078" s="38" t="s">
        <v>3052</v>
      </c>
    </row>
    <row r="1079" spans="1:3" ht="12.75" hidden="1" customHeight="1">
      <c r="A1079" s="38">
        <v>2442</v>
      </c>
      <c r="B1079" s="38" t="s">
        <v>3053</v>
      </c>
      <c r="C1079" s="38" t="s">
        <v>3054</v>
      </c>
    </row>
    <row r="1080" spans="1:3" ht="12.75" hidden="1" customHeight="1">
      <c r="A1080" s="38">
        <v>2443</v>
      </c>
      <c r="B1080" s="38" t="s">
        <v>3055</v>
      </c>
      <c r="C1080" s="38" t="s">
        <v>3056</v>
      </c>
    </row>
    <row r="1081" spans="1:3" ht="12.75" hidden="1" customHeight="1">
      <c r="A1081" s="38">
        <v>2444</v>
      </c>
      <c r="B1081" s="38" t="s">
        <v>3057</v>
      </c>
      <c r="C1081" s="38" t="s">
        <v>3058</v>
      </c>
    </row>
    <row r="1082" spans="1:3" ht="12.75" hidden="1" customHeight="1">
      <c r="A1082" s="38">
        <v>2445</v>
      </c>
      <c r="B1082" s="38" t="s">
        <v>3059</v>
      </c>
      <c r="C1082" s="38" t="s">
        <v>3060</v>
      </c>
    </row>
    <row r="1083" spans="1:3" ht="12.75" hidden="1" customHeight="1">
      <c r="A1083" s="38">
        <v>2446</v>
      </c>
      <c r="B1083" s="38" t="s">
        <v>3061</v>
      </c>
      <c r="C1083" s="38" t="s">
        <v>3062</v>
      </c>
    </row>
    <row r="1084" spans="1:3" ht="12.75" hidden="1" customHeight="1">
      <c r="A1084" s="38">
        <v>3043</v>
      </c>
      <c r="B1084" s="38" t="s">
        <v>3063</v>
      </c>
      <c r="C1084" s="38" t="s">
        <v>3064</v>
      </c>
    </row>
    <row r="1085" spans="1:3" ht="12.75" hidden="1" customHeight="1">
      <c r="A1085" s="38">
        <v>3044</v>
      </c>
      <c r="B1085" s="38" t="s">
        <v>3065</v>
      </c>
      <c r="C1085" s="38" t="s">
        <v>3066</v>
      </c>
    </row>
    <row r="1086" spans="1:3" ht="12.75" hidden="1" customHeight="1">
      <c r="A1086" s="38">
        <v>3045</v>
      </c>
      <c r="B1086" s="38" t="s">
        <v>3067</v>
      </c>
      <c r="C1086" s="38" t="s">
        <v>3068</v>
      </c>
    </row>
    <row r="1087" spans="1:3" ht="12.75" hidden="1" customHeight="1">
      <c r="A1087" s="38">
        <v>3046</v>
      </c>
      <c r="B1087" s="38" t="s">
        <v>3069</v>
      </c>
      <c r="C1087" s="38" t="s">
        <v>3070</v>
      </c>
    </row>
    <row r="1088" spans="1:3" ht="12.75" hidden="1" customHeight="1">
      <c r="A1088" s="38">
        <v>3047</v>
      </c>
      <c r="B1088" s="38" t="s">
        <v>3071</v>
      </c>
      <c r="C1088" s="38" t="s">
        <v>3072</v>
      </c>
    </row>
    <row r="1089" spans="1:3" ht="12.75" hidden="1" customHeight="1">
      <c r="A1089" s="38">
        <v>3048</v>
      </c>
      <c r="B1089" s="38" t="s">
        <v>3073</v>
      </c>
      <c r="C1089" s="38" t="s">
        <v>3074</v>
      </c>
    </row>
    <row r="1090" spans="1:3" ht="12.75" hidden="1" customHeight="1">
      <c r="A1090" s="38">
        <v>3049</v>
      </c>
      <c r="B1090" s="38" t="s">
        <v>3075</v>
      </c>
      <c r="C1090" s="38" t="s">
        <v>3076</v>
      </c>
    </row>
    <row r="1091" spans="1:3" ht="12.75" hidden="1" customHeight="1">
      <c r="A1091" s="38">
        <v>2814</v>
      </c>
      <c r="B1091" s="38" t="s">
        <v>3077</v>
      </c>
      <c r="C1091" s="38" t="s">
        <v>3078</v>
      </c>
    </row>
    <row r="1092" spans="1:3" ht="12.75" hidden="1" customHeight="1">
      <c r="A1092" s="38">
        <v>2447</v>
      </c>
      <c r="B1092" s="38" t="s">
        <v>3079</v>
      </c>
      <c r="C1092" s="38" t="s">
        <v>3080</v>
      </c>
    </row>
    <row r="1093" spans="1:3" ht="12.75" hidden="1" customHeight="1">
      <c r="A1093" s="38">
        <v>2448</v>
      </c>
      <c r="B1093" s="38" t="s">
        <v>3081</v>
      </c>
      <c r="C1093" s="38" t="s">
        <v>3082</v>
      </c>
    </row>
    <row r="1094" spans="1:3" ht="12.75" hidden="1" customHeight="1">
      <c r="A1094" s="38">
        <v>2449</v>
      </c>
      <c r="B1094" s="38" t="s">
        <v>3083</v>
      </c>
      <c r="C1094" s="38" t="s">
        <v>3084</v>
      </c>
    </row>
    <row r="1095" spans="1:3" ht="12.75" hidden="1" customHeight="1">
      <c r="A1095" s="38">
        <v>2450</v>
      </c>
      <c r="B1095" s="38" t="s">
        <v>3085</v>
      </c>
      <c r="C1095" s="38" t="s">
        <v>3086</v>
      </c>
    </row>
    <row r="1096" spans="1:3" ht="12.75" hidden="1" customHeight="1">
      <c r="A1096" s="38">
        <v>2451</v>
      </c>
      <c r="B1096" s="38" t="s">
        <v>3087</v>
      </c>
      <c r="C1096" s="38" t="s">
        <v>3088</v>
      </c>
    </row>
    <row r="1097" spans="1:3" ht="12.75" hidden="1" customHeight="1">
      <c r="A1097" s="38">
        <v>2821</v>
      </c>
      <c r="B1097" s="38" t="s">
        <v>3089</v>
      </c>
      <c r="C1097" s="38" t="s">
        <v>3090</v>
      </c>
    </row>
    <row r="1098" spans="1:3" ht="12.75" hidden="1" customHeight="1">
      <c r="A1098" s="38">
        <v>2452</v>
      </c>
      <c r="B1098" s="38" t="s">
        <v>3091</v>
      </c>
      <c r="C1098" s="38" t="s">
        <v>3092</v>
      </c>
    </row>
    <row r="1099" spans="1:3" ht="12.75" hidden="1" customHeight="1">
      <c r="A1099" s="38">
        <v>2453</v>
      </c>
      <c r="B1099" s="38" t="s">
        <v>3093</v>
      </c>
      <c r="C1099" s="38" t="s">
        <v>3094</v>
      </c>
    </row>
    <row r="1100" spans="1:3" ht="12.75" hidden="1" customHeight="1">
      <c r="A1100" s="38">
        <v>2454</v>
      </c>
      <c r="B1100" s="38" t="s">
        <v>3095</v>
      </c>
      <c r="C1100" s="38" t="s">
        <v>3096</v>
      </c>
    </row>
    <row r="1101" spans="1:3" ht="12.75" hidden="1" customHeight="1">
      <c r="A1101" s="38">
        <v>2455</v>
      </c>
      <c r="B1101" s="38" t="s">
        <v>3097</v>
      </c>
      <c r="C1101" s="38" t="s">
        <v>3098</v>
      </c>
    </row>
    <row r="1102" spans="1:3" ht="12.75" hidden="1" customHeight="1">
      <c r="A1102" s="38">
        <v>2456</v>
      </c>
      <c r="B1102" s="38" t="s">
        <v>3099</v>
      </c>
      <c r="C1102" s="38" t="s">
        <v>3100</v>
      </c>
    </row>
    <row r="1103" spans="1:3" ht="12.75" hidden="1" customHeight="1">
      <c r="A1103" s="38">
        <v>2457</v>
      </c>
      <c r="B1103" s="38" t="s">
        <v>3101</v>
      </c>
      <c r="C1103" s="38" t="s">
        <v>3102</v>
      </c>
    </row>
    <row r="1104" spans="1:3" ht="12.75" hidden="1" customHeight="1">
      <c r="A1104" s="38">
        <v>2458</v>
      </c>
      <c r="B1104" s="38" t="s">
        <v>3103</v>
      </c>
      <c r="C1104" s="38" t="s">
        <v>743</v>
      </c>
    </row>
    <row r="1105" spans="1:3" ht="12.75" hidden="1" customHeight="1">
      <c r="A1105" s="38">
        <v>2459</v>
      </c>
      <c r="B1105" s="38" t="s">
        <v>3104</v>
      </c>
      <c r="C1105" s="38" t="s">
        <v>3105</v>
      </c>
    </row>
    <row r="1106" spans="1:3" ht="12.75" hidden="1" customHeight="1">
      <c r="A1106" s="38">
        <v>1239</v>
      </c>
      <c r="B1106" s="38" t="s">
        <v>3106</v>
      </c>
      <c r="C1106" s="38" t="s">
        <v>3107</v>
      </c>
    </row>
    <row r="1107" spans="1:3" ht="12.75" hidden="1" customHeight="1">
      <c r="A1107" s="38">
        <v>2460</v>
      </c>
      <c r="B1107" s="38" t="s">
        <v>3108</v>
      </c>
      <c r="C1107" s="38" t="s">
        <v>262</v>
      </c>
    </row>
    <row r="1108" spans="1:3" ht="12.75" hidden="1" customHeight="1">
      <c r="A1108" s="38">
        <v>2837</v>
      </c>
      <c r="B1108" s="38" t="s">
        <v>3109</v>
      </c>
      <c r="C1108" s="38" t="s">
        <v>3110</v>
      </c>
    </row>
    <row r="1109" spans="1:3" ht="12.75" hidden="1" customHeight="1">
      <c r="A1109" s="38">
        <v>3110</v>
      </c>
      <c r="B1109" s="38" t="s">
        <v>3111</v>
      </c>
      <c r="C1109" s="38" t="s">
        <v>3112</v>
      </c>
    </row>
    <row r="1110" spans="1:3" ht="12.75" hidden="1" customHeight="1">
      <c r="A1110" s="38">
        <v>3111</v>
      </c>
      <c r="B1110" s="38" t="s">
        <v>3113</v>
      </c>
      <c r="C1110" s="38" t="s">
        <v>3114</v>
      </c>
    </row>
    <row r="1111" spans="1:3" ht="12.75" hidden="1" customHeight="1">
      <c r="A1111" s="38">
        <v>3112</v>
      </c>
      <c r="B1111" s="38" t="s">
        <v>3115</v>
      </c>
      <c r="C1111" s="38" t="s">
        <v>3116</v>
      </c>
    </row>
    <row r="1112" spans="1:3" ht="12.75" hidden="1" customHeight="1">
      <c r="A1112" s="38">
        <v>3113</v>
      </c>
      <c r="B1112" s="38" t="s">
        <v>3117</v>
      </c>
      <c r="C1112" s="38" t="s">
        <v>3118</v>
      </c>
    </row>
    <row r="1113" spans="1:3" ht="12.75" hidden="1" customHeight="1">
      <c r="A1113" s="38">
        <v>3114</v>
      </c>
      <c r="B1113" s="38" t="s">
        <v>3119</v>
      </c>
      <c r="C1113" s="38" t="s">
        <v>3120</v>
      </c>
    </row>
    <row r="1114" spans="1:3" ht="12.75" hidden="1" customHeight="1">
      <c r="A1114" s="38">
        <v>3115</v>
      </c>
      <c r="B1114" s="38" t="s">
        <v>3121</v>
      </c>
      <c r="C1114" s="38" t="s">
        <v>3122</v>
      </c>
    </row>
    <row r="1115" spans="1:3" ht="12.75" hidden="1" customHeight="1">
      <c r="A1115" s="38">
        <v>3116</v>
      </c>
      <c r="B1115" s="38" t="s">
        <v>3123</v>
      </c>
      <c r="C1115" s="38" t="s">
        <v>3124</v>
      </c>
    </row>
    <row r="1116" spans="1:3" ht="12.75" hidden="1" customHeight="1">
      <c r="A1116" s="38">
        <v>3117</v>
      </c>
      <c r="B1116" s="38" t="s">
        <v>3125</v>
      </c>
      <c r="C1116" s="38" t="s">
        <v>3126</v>
      </c>
    </row>
    <row r="1117" spans="1:3" ht="12.75" hidden="1" customHeight="1">
      <c r="A1117" s="38">
        <v>3118</v>
      </c>
      <c r="B1117" s="38" t="s">
        <v>3127</v>
      </c>
      <c r="C1117" s="38" t="s">
        <v>3128</v>
      </c>
    </row>
    <row r="1118" spans="1:3" ht="12.75" hidden="1" customHeight="1">
      <c r="A1118" s="38">
        <v>3119</v>
      </c>
      <c r="B1118" s="38" t="s">
        <v>3129</v>
      </c>
      <c r="C1118" s="38" t="s">
        <v>3130</v>
      </c>
    </row>
    <row r="1119" spans="1:3" ht="12.75" hidden="1" customHeight="1">
      <c r="A1119" s="38">
        <v>3120</v>
      </c>
      <c r="B1119" s="38" t="s">
        <v>3131</v>
      </c>
      <c r="C1119" s="38" t="s">
        <v>3132</v>
      </c>
    </row>
    <row r="1120" spans="1:3" ht="12.75" hidden="1" customHeight="1">
      <c r="A1120" s="38">
        <v>3121</v>
      </c>
      <c r="B1120" s="38" t="s">
        <v>3133</v>
      </c>
      <c r="C1120" s="38" t="s">
        <v>3134</v>
      </c>
    </row>
    <row r="1121" spans="1:3" ht="12.75" hidden="1" customHeight="1">
      <c r="A1121" s="38">
        <v>3122</v>
      </c>
      <c r="B1121" s="38" t="s">
        <v>3135</v>
      </c>
      <c r="C1121" s="38" t="s">
        <v>3136</v>
      </c>
    </row>
    <row r="1122" spans="1:3" ht="12.75" hidden="1" customHeight="1">
      <c r="A1122" s="38">
        <v>3123</v>
      </c>
      <c r="B1122" s="38" t="s">
        <v>3137</v>
      </c>
      <c r="C1122" s="38" t="s">
        <v>3138</v>
      </c>
    </row>
    <row r="1123" spans="1:3" ht="12.75" hidden="1" customHeight="1">
      <c r="A1123" s="38">
        <v>3124</v>
      </c>
      <c r="B1123" s="38" t="s">
        <v>3139</v>
      </c>
      <c r="C1123" s="38" t="s">
        <v>3140</v>
      </c>
    </row>
    <row r="1124" spans="1:3" ht="12.75" hidden="1" customHeight="1">
      <c r="A1124" s="38">
        <v>3125</v>
      </c>
      <c r="B1124" s="38" t="s">
        <v>3141</v>
      </c>
      <c r="C1124" s="38" t="s">
        <v>3142</v>
      </c>
    </row>
    <row r="1125" spans="1:3" ht="12.75" hidden="1" customHeight="1">
      <c r="A1125" s="38">
        <v>3126</v>
      </c>
      <c r="B1125" s="38" t="s">
        <v>3143</v>
      </c>
      <c r="C1125" s="38" t="s">
        <v>3144</v>
      </c>
    </row>
    <row r="1126" spans="1:3" ht="12.75" hidden="1" customHeight="1">
      <c r="A1126" s="38">
        <v>3127</v>
      </c>
      <c r="B1126" s="38" t="s">
        <v>3145</v>
      </c>
      <c r="C1126" s="38" t="s">
        <v>3146</v>
      </c>
    </row>
    <row r="1127" spans="1:3" ht="12.75" hidden="1" customHeight="1">
      <c r="A1127" s="38">
        <v>3128</v>
      </c>
      <c r="B1127" s="38" t="s">
        <v>3147</v>
      </c>
      <c r="C1127" s="38" t="s">
        <v>3148</v>
      </c>
    </row>
    <row r="1128" spans="1:3" ht="12.75" hidden="1" customHeight="1">
      <c r="A1128" s="38">
        <v>3129</v>
      </c>
      <c r="B1128" s="38" t="s">
        <v>3149</v>
      </c>
      <c r="C1128" s="38" t="s">
        <v>3150</v>
      </c>
    </row>
    <row r="1129" spans="1:3" ht="12.75" hidden="1" customHeight="1">
      <c r="A1129" s="38">
        <v>3130</v>
      </c>
      <c r="B1129" s="38" t="s">
        <v>3151</v>
      </c>
      <c r="C1129" s="38" t="s">
        <v>3152</v>
      </c>
    </row>
    <row r="1130" spans="1:3" ht="12.75" hidden="1" customHeight="1">
      <c r="A1130" s="38">
        <v>3131</v>
      </c>
      <c r="B1130" s="38" t="s">
        <v>3153</v>
      </c>
      <c r="C1130" s="38" t="s">
        <v>3154</v>
      </c>
    </row>
    <row r="1131" spans="1:3" ht="12.75" hidden="1" customHeight="1">
      <c r="A1131" s="38">
        <v>3132</v>
      </c>
      <c r="B1131" s="38" t="s">
        <v>3155</v>
      </c>
      <c r="C1131" s="38" t="s">
        <v>3156</v>
      </c>
    </row>
    <row r="1132" spans="1:3" ht="12.75" hidden="1" customHeight="1">
      <c r="A1132" s="38">
        <v>3133</v>
      </c>
      <c r="B1132" s="38" t="s">
        <v>3157</v>
      </c>
      <c r="C1132" s="38" t="s">
        <v>3158</v>
      </c>
    </row>
    <row r="1133" spans="1:3" ht="12.75" hidden="1" customHeight="1">
      <c r="A1133" s="38">
        <v>3134</v>
      </c>
      <c r="B1133" s="38" t="s">
        <v>3159</v>
      </c>
      <c r="C1133" s="38" t="s">
        <v>3160</v>
      </c>
    </row>
    <row r="1134" spans="1:3" ht="12.75" hidden="1" customHeight="1">
      <c r="A1134" s="38">
        <v>3135</v>
      </c>
      <c r="B1134" s="38" t="s">
        <v>3161</v>
      </c>
      <c r="C1134" s="38" t="s">
        <v>3162</v>
      </c>
    </row>
    <row r="1135" spans="1:3" ht="12.75" hidden="1" customHeight="1">
      <c r="A1135" s="38">
        <v>3136</v>
      </c>
      <c r="B1135" s="38" t="s">
        <v>3163</v>
      </c>
      <c r="C1135" s="38" t="s">
        <v>3164</v>
      </c>
    </row>
    <row r="1136" spans="1:3" ht="12.75" hidden="1" customHeight="1">
      <c r="A1136" s="38">
        <v>3137</v>
      </c>
      <c r="B1136" s="38" t="s">
        <v>3165</v>
      </c>
      <c r="C1136" s="38" t="s">
        <v>3166</v>
      </c>
    </row>
    <row r="1137" spans="1:3" ht="12.75" hidden="1" customHeight="1">
      <c r="A1137" s="38">
        <v>3138</v>
      </c>
      <c r="B1137" s="38" t="s">
        <v>3167</v>
      </c>
      <c r="C1137" s="38" t="s">
        <v>3168</v>
      </c>
    </row>
    <row r="1138" spans="1:3" ht="12.75" hidden="1" customHeight="1">
      <c r="A1138" s="38">
        <v>3139</v>
      </c>
      <c r="B1138" s="38" t="s">
        <v>3169</v>
      </c>
      <c r="C1138" s="38" t="s">
        <v>3170</v>
      </c>
    </row>
    <row r="1139" spans="1:3" ht="12.75" hidden="1" customHeight="1">
      <c r="A1139" s="38">
        <v>3140</v>
      </c>
      <c r="B1139" s="38" t="s">
        <v>3171</v>
      </c>
      <c r="C1139" s="38" t="s">
        <v>3172</v>
      </c>
    </row>
    <row r="1140" spans="1:3" ht="12.75" hidden="1" customHeight="1">
      <c r="A1140" s="38">
        <v>3141</v>
      </c>
      <c r="B1140" s="38" t="s">
        <v>3173</v>
      </c>
      <c r="C1140" s="38" t="s">
        <v>3174</v>
      </c>
    </row>
    <row r="1141" spans="1:3" ht="12.75" hidden="1" customHeight="1">
      <c r="A1141" s="38">
        <v>3142</v>
      </c>
      <c r="B1141" s="38" t="s">
        <v>3175</v>
      </c>
      <c r="C1141" s="38" t="s">
        <v>3176</v>
      </c>
    </row>
    <row r="1142" spans="1:3" ht="12.75" hidden="1" customHeight="1">
      <c r="A1142" s="38">
        <v>3143</v>
      </c>
      <c r="B1142" s="38" t="s">
        <v>3177</v>
      </c>
      <c r="C1142" s="38" t="s">
        <v>3178</v>
      </c>
    </row>
    <row r="1143" spans="1:3" ht="12.75" hidden="1" customHeight="1">
      <c r="A1143" s="38">
        <v>3144</v>
      </c>
      <c r="B1143" s="38" t="s">
        <v>3179</v>
      </c>
      <c r="C1143" s="38" t="s">
        <v>3180</v>
      </c>
    </row>
    <row r="1144" spans="1:3" ht="12.75" hidden="1" customHeight="1">
      <c r="A1144" s="38">
        <v>3145</v>
      </c>
      <c r="B1144" s="38" t="s">
        <v>3181</v>
      </c>
      <c r="C1144" s="38" t="s">
        <v>3182</v>
      </c>
    </row>
    <row r="1145" spans="1:3" ht="12.75" hidden="1" customHeight="1">
      <c r="A1145" s="38">
        <v>3146</v>
      </c>
      <c r="B1145" s="38" t="s">
        <v>3183</v>
      </c>
      <c r="C1145" s="38" t="s">
        <v>3184</v>
      </c>
    </row>
    <row r="1146" spans="1:3" ht="12.75" hidden="1" customHeight="1">
      <c r="A1146" s="38">
        <v>3147</v>
      </c>
      <c r="B1146" s="38" t="s">
        <v>3185</v>
      </c>
      <c r="C1146" s="38" t="s">
        <v>3186</v>
      </c>
    </row>
    <row r="1147" spans="1:3" ht="12.75" hidden="1" customHeight="1">
      <c r="A1147" s="38">
        <v>3148</v>
      </c>
      <c r="B1147" s="38" t="s">
        <v>3187</v>
      </c>
      <c r="C1147" s="38" t="s">
        <v>3188</v>
      </c>
    </row>
    <row r="1148" spans="1:3" ht="12.75" hidden="1" customHeight="1">
      <c r="A1148" s="38">
        <v>3149</v>
      </c>
      <c r="B1148" s="38" t="s">
        <v>3189</v>
      </c>
      <c r="C1148" s="38" t="s">
        <v>3190</v>
      </c>
    </row>
    <row r="1149" spans="1:3" ht="12.75" hidden="1" customHeight="1">
      <c r="A1149" s="38">
        <v>3150</v>
      </c>
      <c r="B1149" s="38" t="s">
        <v>3191</v>
      </c>
      <c r="C1149" s="38" t="s">
        <v>3192</v>
      </c>
    </row>
    <row r="1150" spans="1:3" ht="12.75" hidden="1" customHeight="1">
      <c r="A1150" s="38">
        <v>3151</v>
      </c>
      <c r="B1150" s="38" t="s">
        <v>3193</v>
      </c>
      <c r="C1150" s="38" t="s">
        <v>3194</v>
      </c>
    </row>
    <row r="1151" spans="1:3" ht="12.75" hidden="1" customHeight="1">
      <c r="A1151" s="38">
        <v>3152</v>
      </c>
      <c r="B1151" s="38" t="s">
        <v>3195</v>
      </c>
      <c r="C1151" s="38" t="s">
        <v>3196</v>
      </c>
    </row>
    <row r="1152" spans="1:3" ht="12.75" hidden="1" customHeight="1">
      <c r="A1152" s="38">
        <v>3153</v>
      </c>
      <c r="B1152" s="38" t="s">
        <v>3197</v>
      </c>
      <c r="C1152" s="38" t="s">
        <v>3198</v>
      </c>
    </row>
    <row r="1153" spans="1:3" ht="12.75" hidden="1" customHeight="1">
      <c r="A1153" s="38">
        <v>3154</v>
      </c>
      <c r="B1153" s="38" t="s">
        <v>3199</v>
      </c>
      <c r="C1153" s="38" t="s">
        <v>3200</v>
      </c>
    </row>
    <row r="1154" spans="1:3" ht="12.75" hidden="1" customHeight="1">
      <c r="A1154" s="38">
        <v>3155</v>
      </c>
      <c r="B1154" s="38" t="s">
        <v>3201</v>
      </c>
      <c r="C1154" s="38" t="s">
        <v>3202</v>
      </c>
    </row>
    <row r="1155" spans="1:3" ht="12.75" hidden="1" customHeight="1">
      <c r="A1155" s="38">
        <v>3156</v>
      </c>
      <c r="B1155" s="38" t="s">
        <v>3203</v>
      </c>
      <c r="C1155" s="38" t="s">
        <v>3204</v>
      </c>
    </row>
    <row r="1156" spans="1:3" ht="12.75" hidden="1" customHeight="1">
      <c r="A1156" s="38">
        <v>3157</v>
      </c>
      <c r="B1156" s="38" t="s">
        <v>3205</v>
      </c>
      <c r="C1156" s="38" t="s">
        <v>3206</v>
      </c>
    </row>
    <row r="1157" spans="1:3" ht="12.75" hidden="1" customHeight="1">
      <c r="A1157" s="38">
        <v>3158</v>
      </c>
      <c r="B1157" s="38" t="s">
        <v>3207</v>
      </c>
      <c r="C1157" s="38" t="s">
        <v>3208</v>
      </c>
    </row>
    <row r="1158" spans="1:3" ht="12.75" hidden="1" customHeight="1">
      <c r="A1158" s="38">
        <v>3159</v>
      </c>
      <c r="B1158" s="38" t="s">
        <v>3209</v>
      </c>
      <c r="C1158" s="38" t="s">
        <v>3210</v>
      </c>
    </row>
    <row r="1159" spans="1:3" ht="12.75" hidden="1" customHeight="1">
      <c r="A1159" s="38">
        <v>3160</v>
      </c>
      <c r="B1159" s="38" t="s">
        <v>3211</v>
      </c>
      <c r="C1159" s="38" t="s">
        <v>3212</v>
      </c>
    </row>
    <row r="1160" spans="1:3" ht="12.75" hidden="1" customHeight="1">
      <c r="A1160" s="38">
        <v>3161</v>
      </c>
      <c r="B1160" s="38" t="s">
        <v>3213</v>
      </c>
      <c r="C1160" s="38" t="s">
        <v>3214</v>
      </c>
    </row>
    <row r="1161" spans="1:3" ht="12.75" hidden="1" customHeight="1">
      <c r="A1161" s="38">
        <v>3162</v>
      </c>
      <c r="B1161" s="38" t="s">
        <v>3215</v>
      </c>
      <c r="C1161" s="38" t="s">
        <v>3216</v>
      </c>
    </row>
    <row r="1162" spans="1:3" ht="12.75" hidden="1" customHeight="1">
      <c r="A1162" s="38">
        <v>3163</v>
      </c>
      <c r="B1162" s="38" t="s">
        <v>3217</v>
      </c>
      <c r="C1162" s="38" t="s">
        <v>3218</v>
      </c>
    </row>
    <row r="1163" spans="1:3" ht="12.75" hidden="1" customHeight="1">
      <c r="A1163" s="38">
        <v>3164</v>
      </c>
      <c r="B1163" s="38" t="s">
        <v>3219</v>
      </c>
      <c r="C1163" s="38" t="s">
        <v>3220</v>
      </c>
    </row>
    <row r="1164" spans="1:3" ht="12.75" hidden="1" customHeight="1">
      <c r="A1164" s="38">
        <v>3165</v>
      </c>
      <c r="B1164" s="38" t="s">
        <v>3221</v>
      </c>
      <c r="C1164" s="38" t="s">
        <v>3222</v>
      </c>
    </row>
    <row r="1165" spans="1:3" ht="12.75" hidden="1" customHeight="1">
      <c r="A1165" s="38">
        <v>3166</v>
      </c>
      <c r="B1165" s="38" t="s">
        <v>3223</v>
      </c>
      <c r="C1165" s="38" t="s">
        <v>3224</v>
      </c>
    </row>
    <row r="1166" spans="1:3" ht="12.75" hidden="1" customHeight="1">
      <c r="A1166" s="38">
        <v>3167</v>
      </c>
      <c r="B1166" s="38" t="s">
        <v>3225</v>
      </c>
      <c r="C1166" s="38" t="s">
        <v>3226</v>
      </c>
    </row>
    <row r="1167" spans="1:3" ht="12.75" hidden="1" customHeight="1">
      <c r="A1167" s="38">
        <v>3168</v>
      </c>
      <c r="B1167" s="38" t="s">
        <v>3227</v>
      </c>
      <c r="C1167" s="38" t="s">
        <v>3228</v>
      </c>
    </row>
    <row r="1168" spans="1:3" ht="12.75" hidden="1" customHeight="1">
      <c r="A1168" s="38">
        <v>3169</v>
      </c>
      <c r="B1168" s="38" t="s">
        <v>3229</v>
      </c>
      <c r="C1168" s="38" t="s">
        <v>3230</v>
      </c>
    </row>
    <row r="1169" spans="1:3" ht="12.75" hidden="1" customHeight="1">
      <c r="A1169" s="38">
        <v>3170</v>
      </c>
      <c r="B1169" s="38" t="s">
        <v>3231</v>
      </c>
      <c r="C1169" s="38" t="s">
        <v>3232</v>
      </c>
    </row>
    <row r="1170" spans="1:3" ht="12.75" hidden="1" customHeight="1">
      <c r="A1170" s="38">
        <v>3171</v>
      </c>
      <c r="B1170" s="38" t="s">
        <v>3233</v>
      </c>
      <c r="C1170" s="38" t="s">
        <v>3234</v>
      </c>
    </row>
    <row r="1171" spans="1:3" ht="12.75" hidden="1" customHeight="1">
      <c r="A1171" s="38">
        <v>3172</v>
      </c>
      <c r="B1171" s="38" t="s">
        <v>3235</v>
      </c>
      <c r="C1171" s="38" t="s">
        <v>3236</v>
      </c>
    </row>
    <row r="1172" spans="1:3" ht="12.75" hidden="1" customHeight="1">
      <c r="A1172" s="38">
        <v>3173</v>
      </c>
      <c r="B1172" s="38" t="s">
        <v>3237</v>
      </c>
      <c r="C1172" s="38" t="s">
        <v>3238</v>
      </c>
    </row>
    <row r="1173" spans="1:3" ht="12.75" hidden="1" customHeight="1">
      <c r="A1173" s="38">
        <v>3174</v>
      </c>
      <c r="B1173" s="38" t="s">
        <v>3239</v>
      </c>
      <c r="C1173" s="38" t="s">
        <v>3240</v>
      </c>
    </row>
    <row r="1174" spans="1:3" ht="12.75" hidden="1" customHeight="1">
      <c r="A1174" s="38">
        <v>3175</v>
      </c>
      <c r="B1174" s="38" t="s">
        <v>3241</v>
      </c>
      <c r="C1174" s="38" t="s">
        <v>3242</v>
      </c>
    </row>
    <row r="1175" spans="1:3" ht="12.75" hidden="1" customHeight="1">
      <c r="A1175" s="38">
        <v>3176</v>
      </c>
      <c r="B1175" s="38" t="s">
        <v>3243</v>
      </c>
      <c r="C1175" s="38" t="s">
        <v>3244</v>
      </c>
    </row>
    <row r="1176" spans="1:3" ht="12.75" hidden="1" customHeight="1">
      <c r="A1176" s="38">
        <v>3177</v>
      </c>
      <c r="B1176" s="38" t="s">
        <v>3245</v>
      </c>
      <c r="C1176" s="38" t="s">
        <v>3246</v>
      </c>
    </row>
    <row r="1177" spans="1:3" ht="12.75" hidden="1" customHeight="1">
      <c r="A1177" s="38">
        <v>3178</v>
      </c>
      <c r="B1177" s="38" t="s">
        <v>3247</v>
      </c>
      <c r="C1177" s="38" t="s">
        <v>3248</v>
      </c>
    </row>
    <row r="1178" spans="1:3" ht="12.75" hidden="1" customHeight="1">
      <c r="A1178" s="38">
        <v>3179</v>
      </c>
      <c r="B1178" s="38" t="s">
        <v>3249</v>
      </c>
      <c r="C1178" s="38" t="s">
        <v>3250</v>
      </c>
    </row>
    <row r="1179" spans="1:3" ht="12.75" hidden="1" customHeight="1">
      <c r="A1179" s="38">
        <v>3180</v>
      </c>
      <c r="B1179" s="38" t="s">
        <v>3251</v>
      </c>
      <c r="C1179" s="38" t="s">
        <v>3252</v>
      </c>
    </row>
    <row r="1180" spans="1:3" ht="12.75" hidden="1" customHeight="1">
      <c r="A1180" s="38">
        <v>3181</v>
      </c>
      <c r="B1180" s="38" t="s">
        <v>3253</v>
      </c>
      <c r="C1180" s="38" t="s">
        <v>3254</v>
      </c>
    </row>
    <row r="1181" spans="1:3" ht="12.75" hidden="1" customHeight="1">
      <c r="A1181" s="38">
        <v>3182</v>
      </c>
      <c r="B1181" s="38" t="s">
        <v>3255</v>
      </c>
      <c r="C1181" s="38" t="s">
        <v>3256</v>
      </c>
    </row>
    <row r="1182" spans="1:3" ht="12.75" hidden="1" customHeight="1">
      <c r="A1182" s="38">
        <v>3183</v>
      </c>
      <c r="B1182" s="38" t="s">
        <v>3257</v>
      </c>
      <c r="C1182" s="38" t="s">
        <v>3258</v>
      </c>
    </row>
    <row r="1183" spans="1:3" ht="12.75" hidden="1" customHeight="1">
      <c r="A1183" s="38">
        <v>3184</v>
      </c>
      <c r="B1183" s="38" t="s">
        <v>3259</v>
      </c>
      <c r="C1183" s="38" t="s">
        <v>3260</v>
      </c>
    </row>
    <row r="1184" spans="1:3" ht="12.75" hidden="1" customHeight="1">
      <c r="A1184" s="38">
        <v>3185</v>
      </c>
      <c r="B1184" s="38" t="s">
        <v>3261</v>
      </c>
      <c r="C1184" s="38" t="s">
        <v>3262</v>
      </c>
    </row>
    <row r="1185" spans="1:3" ht="12.75" hidden="1" customHeight="1">
      <c r="A1185" s="38">
        <v>3186</v>
      </c>
      <c r="B1185" s="38" t="s">
        <v>3263</v>
      </c>
      <c r="C1185" s="38" t="s">
        <v>3264</v>
      </c>
    </row>
    <row r="1186" spans="1:3" ht="12.75" hidden="1" customHeight="1">
      <c r="A1186" s="38">
        <v>3187</v>
      </c>
      <c r="B1186" s="38" t="s">
        <v>3265</v>
      </c>
      <c r="C1186" s="38" t="s">
        <v>3266</v>
      </c>
    </row>
    <row r="1187" spans="1:3" ht="12.75" hidden="1" customHeight="1">
      <c r="A1187" s="38">
        <v>3188</v>
      </c>
      <c r="B1187" s="38" t="s">
        <v>3267</v>
      </c>
      <c r="C1187" s="38" t="s">
        <v>3268</v>
      </c>
    </row>
    <row r="1188" spans="1:3" ht="12.75" hidden="1" customHeight="1">
      <c r="A1188" s="38">
        <v>3189</v>
      </c>
      <c r="B1188" s="38" t="s">
        <v>3269</v>
      </c>
      <c r="C1188" s="38" t="s">
        <v>3270</v>
      </c>
    </row>
    <row r="1189" spans="1:3" ht="12.75" hidden="1" customHeight="1">
      <c r="A1189" s="38">
        <v>3190</v>
      </c>
      <c r="B1189" s="38" t="s">
        <v>3271</v>
      </c>
      <c r="C1189" s="38" t="s">
        <v>3272</v>
      </c>
    </row>
    <row r="1190" spans="1:3" ht="12.75" hidden="1" customHeight="1">
      <c r="A1190" s="38">
        <v>3191</v>
      </c>
      <c r="B1190" s="38" t="s">
        <v>3273</v>
      </c>
      <c r="C1190" s="38" t="s">
        <v>3274</v>
      </c>
    </row>
    <row r="1191" spans="1:3" ht="12.75" hidden="1" customHeight="1">
      <c r="A1191" s="38">
        <v>3192</v>
      </c>
      <c r="B1191" s="38" t="s">
        <v>3275</v>
      </c>
      <c r="C1191" s="38" t="s">
        <v>3276</v>
      </c>
    </row>
    <row r="1192" spans="1:3" ht="12.75" hidden="1" customHeight="1">
      <c r="A1192" s="38">
        <v>3193</v>
      </c>
      <c r="B1192" s="38" t="s">
        <v>3277</v>
      </c>
      <c r="C1192" s="38" t="s">
        <v>3278</v>
      </c>
    </row>
    <row r="1193" spans="1:3" ht="12.75" hidden="1" customHeight="1">
      <c r="A1193" s="38">
        <v>3201</v>
      </c>
      <c r="B1193" s="38" t="s">
        <v>3279</v>
      </c>
      <c r="C1193" s="38" t="s">
        <v>3280</v>
      </c>
    </row>
    <row r="1194" spans="1:3" ht="12.75" hidden="1" customHeight="1">
      <c r="A1194" s="38">
        <v>3202</v>
      </c>
      <c r="B1194" s="38" t="s">
        <v>3281</v>
      </c>
      <c r="C1194" s="38" t="s">
        <v>3282</v>
      </c>
    </row>
    <row r="1195" spans="1:3" ht="12.75" hidden="1" customHeight="1">
      <c r="A1195" s="38">
        <v>3203</v>
      </c>
      <c r="B1195" s="38" t="s">
        <v>3283</v>
      </c>
      <c r="C1195" s="38" t="s">
        <v>816</v>
      </c>
    </row>
    <row r="1196" spans="1:3" ht="12.75" hidden="1" customHeight="1">
      <c r="A1196" s="38">
        <v>3204</v>
      </c>
      <c r="B1196" s="38" t="s">
        <v>3284</v>
      </c>
      <c r="C1196" s="38" t="s">
        <v>3285</v>
      </c>
    </row>
    <row r="1197" spans="1:3" ht="12.75" hidden="1" customHeight="1">
      <c r="A1197" s="38">
        <v>3194</v>
      </c>
      <c r="B1197" s="38" t="s">
        <v>3286</v>
      </c>
      <c r="C1197" s="38" t="s">
        <v>3287</v>
      </c>
    </row>
    <row r="1198" spans="1:3" ht="12.75" hidden="1" customHeight="1">
      <c r="A1198" s="38">
        <v>3246</v>
      </c>
      <c r="B1198" s="38" t="s">
        <v>3288</v>
      </c>
      <c r="C1198" s="38" t="s">
        <v>3289</v>
      </c>
    </row>
    <row r="1199" spans="1:3" ht="12.75" hidden="1" customHeight="1">
      <c r="A1199" s="38">
        <v>3225</v>
      </c>
      <c r="B1199" s="38" t="s">
        <v>3290</v>
      </c>
      <c r="C1199" s="38" t="s">
        <v>3291</v>
      </c>
    </row>
    <row r="1200" spans="1:3" ht="12.75" hidden="1" customHeight="1">
      <c r="A1200" s="38">
        <v>3226</v>
      </c>
      <c r="B1200" s="38" t="s">
        <v>3292</v>
      </c>
      <c r="C1200" s="38" t="s">
        <v>729</v>
      </c>
    </row>
    <row r="1201" spans="1:3" ht="12.75" hidden="1" customHeight="1">
      <c r="A1201" s="38">
        <v>3244</v>
      </c>
      <c r="B1201" s="38" t="s">
        <v>3293</v>
      </c>
      <c r="C1201" s="38" t="s">
        <v>763</v>
      </c>
    </row>
    <row r="1202" spans="1:3" ht="12.75" hidden="1" customHeight="1">
      <c r="A1202" s="38">
        <v>3205</v>
      </c>
      <c r="B1202" s="38" t="s">
        <v>3294</v>
      </c>
      <c r="C1202" s="38" t="s">
        <v>3295</v>
      </c>
    </row>
    <row r="1203" spans="1:3" ht="12.75" hidden="1" customHeight="1">
      <c r="A1203" s="38">
        <v>3206</v>
      </c>
      <c r="B1203" s="38" t="s">
        <v>3296</v>
      </c>
      <c r="C1203" s="38" t="s">
        <v>3297</v>
      </c>
    </row>
    <row r="1204" spans="1:3" ht="12.75" hidden="1" customHeight="1">
      <c r="A1204" s="38">
        <v>3227</v>
      </c>
      <c r="B1204" s="38" t="s">
        <v>3298</v>
      </c>
      <c r="C1204" s="38" t="s">
        <v>3299</v>
      </c>
    </row>
    <row r="1205" spans="1:3" ht="12.75" hidden="1" customHeight="1">
      <c r="A1205" s="38">
        <v>3228</v>
      </c>
      <c r="B1205" s="38" t="s">
        <v>3300</v>
      </c>
      <c r="C1205" s="38" t="s">
        <v>3301</v>
      </c>
    </row>
    <row r="1206" spans="1:3" ht="12.75" hidden="1" customHeight="1">
      <c r="A1206" s="38">
        <v>3229</v>
      </c>
      <c r="B1206" s="38" t="s">
        <v>3302</v>
      </c>
      <c r="C1206" s="38" t="s">
        <v>3303</v>
      </c>
    </row>
    <row r="1207" spans="1:3" ht="12.75" hidden="1" customHeight="1">
      <c r="A1207" s="38">
        <v>3230</v>
      </c>
      <c r="B1207" s="38" t="s">
        <v>3304</v>
      </c>
      <c r="C1207" s="38" t="s">
        <v>3305</v>
      </c>
    </row>
    <row r="1208" spans="1:3" ht="12.75" hidden="1" customHeight="1">
      <c r="A1208" s="38">
        <v>3207</v>
      </c>
      <c r="B1208" s="38" t="s">
        <v>3306</v>
      </c>
      <c r="C1208" s="38" t="s">
        <v>3307</v>
      </c>
    </row>
    <row r="1209" spans="1:3" ht="12.75" hidden="1" customHeight="1">
      <c r="A1209" s="38">
        <v>3208</v>
      </c>
      <c r="B1209" s="38" t="s">
        <v>3308</v>
      </c>
      <c r="C1209" s="38" t="s">
        <v>3309</v>
      </c>
    </row>
    <row r="1210" spans="1:3" ht="12.75" hidden="1" customHeight="1">
      <c r="A1210" s="38">
        <v>3209</v>
      </c>
      <c r="B1210" s="38" t="s">
        <v>3310</v>
      </c>
      <c r="C1210" s="38" t="s">
        <v>3311</v>
      </c>
    </row>
    <row r="1211" spans="1:3" ht="12.75" hidden="1" customHeight="1">
      <c r="A1211" s="38">
        <v>3210</v>
      </c>
      <c r="B1211" s="38" t="s">
        <v>3312</v>
      </c>
      <c r="C1211" s="38" t="s">
        <v>3313</v>
      </c>
    </row>
    <row r="1212" spans="1:3" ht="12.75" hidden="1" customHeight="1">
      <c r="A1212" s="38">
        <v>3211</v>
      </c>
      <c r="B1212" s="38" t="s">
        <v>3314</v>
      </c>
      <c r="C1212" s="38" t="s">
        <v>3315</v>
      </c>
    </row>
    <row r="1213" spans="1:3" ht="12.75" hidden="1" customHeight="1">
      <c r="A1213" s="38">
        <v>3212</v>
      </c>
      <c r="B1213" s="38" t="s">
        <v>3316</v>
      </c>
      <c r="C1213" s="38" t="s">
        <v>3317</v>
      </c>
    </row>
    <row r="1214" spans="1:3" ht="12.75" hidden="1" customHeight="1">
      <c r="A1214" s="38">
        <v>3213</v>
      </c>
      <c r="B1214" s="38" t="s">
        <v>3318</v>
      </c>
      <c r="C1214" s="38" t="s">
        <v>3319</v>
      </c>
    </row>
    <row r="1215" spans="1:3" ht="12.75" hidden="1" customHeight="1">
      <c r="A1215" s="38">
        <v>3214</v>
      </c>
      <c r="B1215" s="38" t="s">
        <v>3320</v>
      </c>
      <c r="C1215" s="38" t="s">
        <v>3321</v>
      </c>
    </row>
    <row r="1216" spans="1:3" ht="12.75" hidden="1" customHeight="1">
      <c r="A1216" s="38">
        <v>3215</v>
      </c>
      <c r="B1216" s="38" t="s">
        <v>3322</v>
      </c>
      <c r="C1216" s="38" t="s">
        <v>3323</v>
      </c>
    </row>
    <row r="1217" spans="1:3" ht="12.75" hidden="1" customHeight="1">
      <c r="A1217" s="38">
        <v>3216</v>
      </c>
      <c r="B1217" s="38" t="s">
        <v>3324</v>
      </c>
      <c r="C1217" s="38" t="s">
        <v>3325</v>
      </c>
    </row>
    <row r="1218" spans="1:3" ht="12.75" hidden="1" customHeight="1">
      <c r="A1218" s="38">
        <v>3217</v>
      </c>
      <c r="B1218" s="38" t="s">
        <v>3326</v>
      </c>
      <c r="C1218" s="38" t="s">
        <v>3327</v>
      </c>
    </row>
    <row r="1219" spans="1:3" ht="12.75" hidden="1" customHeight="1">
      <c r="A1219" s="38">
        <v>3231</v>
      </c>
      <c r="B1219" s="38" t="s">
        <v>3328</v>
      </c>
      <c r="C1219" s="38" t="s">
        <v>3329</v>
      </c>
    </row>
    <row r="1220" spans="1:3" ht="12.75" hidden="1" customHeight="1">
      <c r="A1220" s="38">
        <v>3232</v>
      </c>
      <c r="B1220" s="38" t="s">
        <v>3330</v>
      </c>
      <c r="C1220" s="38" t="s">
        <v>3331</v>
      </c>
    </row>
    <row r="1221" spans="1:3" ht="12.75" hidden="1" customHeight="1">
      <c r="A1221" s="38">
        <v>3243</v>
      </c>
      <c r="B1221" s="38" t="s">
        <v>3332</v>
      </c>
      <c r="C1221" s="38" t="s">
        <v>750</v>
      </c>
    </row>
    <row r="1222" spans="1:3" ht="12.75" hidden="1" customHeight="1">
      <c r="A1222" s="38">
        <v>3233</v>
      </c>
      <c r="B1222" s="38" t="s">
        <v>3333</v>
      </c>
      <c r="C1222" s="38" t="s">
        <v>100</v>
      </c>
    </row>
    <row r="1223" spans="1:3" ht="12.75" hidden="1" customHeight="1">
      <c r="A1223" s="38">
        <v>3218</v>
      </c>
      <c r="B1223" s="38" t="s">
        <v>3334</v>
      </c>
      <c r="C1223" s="38" t="s">
        <v>824</v>
      </c>
    </row>
    <row r="1224" spans="1:3" ht="12.75" hidden="1" customHeight="1">
      <c r="A1224" s="38">
        <v>3219</v>
      </c>
      <c r="B1224" s="38" t="s">
        <v>3335</v>
      </c>
      <c r="C1224" s="38" t="s">
        <v>3336</v>
      </c>
    </row>
    <row r="1225" spans="1:3" ht="12.75" hidden="1" customHeight="1">
      <c r="A1225" s="38">
        <v>3220</v>
      </c>
      <c r="B1225" s="38" t="s">
        <v>3337</v>
      </c>
      <c r="C1225" s="38" t="s">
        <v>3338</v>
      </c>
    </row>
    <row r="1226" spans="1:3" ht="12.75" hidden="1" customHeight="1">
      <c r="A1226" s="38">
        <v>3221</v>
      </c>
      <c r="B1226" s="38" t="s">
        <v>3339</v>
      </c>
      <c r="C1226" s="38" t="s">
        <v>3340</v>
      </c>
    </row>
    <row r="1227" spans="1:3" ht="12.75" hidden="1" customHeight="1">
      <c r="A1227" s="38">
        <v>3222</v>
      </c>
      <c r="B1227" s="38" t="s">
        <v>3341</v>
      </c>
      <c r="C1227" s="38" t="s">
        <v>3342</v>
      </c>
    </row>
    <row r="1228" spans="1:3" ht="12.75" hidden="1" customHeight="1">
      <c r="A1228" s="38">
        <v>3223</v>
      </c>
      <c r="B1228" s="38" t="s">
        <v>3343</v>
      </c>
      <c r="C1228" s="38" t="s">
        <v>3344</v>
      </c>
    </row>
    <row r="1229" spans="1:3" ht="12.75" hidden="1" customHeight="1">
      <c r="A1229" s="38">
        <v>3224</v>
      </c>
      <c r="B1229" s="38" t="s">
        <v>3345</v>
      </c>
      <c r="C1229" s="38" t="s">
        <v>3346</v>
      </c>
    </row>
    <row r="1230" spans="1:3" ht="12.75" hidden="1" customHeight="1">
      <c r="A1230" s="38">
        <v>3245</v>
      </c>
      <c r="B1230" s="38" t="s">
        <v>3347</v>
      </c>
      <c r="C1230" s="38" t="s">
        <v>3348</v>
      </c>
    </row>
    <row r="1231" spans="1:3" ht="12.75" hidden="1" customHeight="1">
      <c r="A1231" s="38">
        <v>3234</v>
      </c>
      <c r="B1231" s="38" t="s">
        <v>3349</v>
      </c>
      <c r="C1231" s="38" t="s">
        <v>3350</v>
      </c>
    </row>
    <row r="1232" spans="1:3" ht="12.75" hidden="1" customHeight="1">
      <c r="A1232" s="38">
        <v>3235</v>
      </c>
      <c r="B1232" s="38" t="s">
        <v>3351</v>
      </c>
      <c r="C1232" s="38" t="s">
        <v>3352</v>
      </c>
    </row>
    <row r="1233" spans="1:3" ht="12.75" hidden="1" customHeight="1">
      <c r="A1233" s="38">
        <v>3236</v>
      </c>
      <c r="B1233" s="38" t="s">
        <v>3353</v>
      </c>
      <c r="C1233" s="38" t="s">
        <v>3354</v>
      </c>
    </row>
    <row r="1234" spans="1:3" ht="12.75" hidden="1" customHeight="1">
      <c r="A1234" s="38">
        <v>3237</v>
      </c>
      <c r="B1234" s="38" t="s">
        <v>3355</v>
      </c>
      <c r="C1234" s="38" t="s">
        <v>3356</v>
      </c>
    </row>
    <row r="1235" spans="1:3" ht="12.75" hidden="1" customHeight="1">
      <c r="A1235" s="38">
        <v>3238</v>
      </c>
      <c r="B1235" s="38" t="s">
        <v>3357</v>
      </c>
      <c r="C1235" s="38" t="s">
        <v>3358</v>
      </c>
    </row>
    <row r="1236" spans="1:3" ht="12.75" hidden="1" customHeight="1">
      <c r="A1236" s="38">
        <v>3239</v>
      </c>
      <c r="B1236" s="38" t="s">
        <v>3359</v>
      </c>
      <c r="C1236" s="38" t="s">
        <v>3360</v>
      </c>
    </row>
    <row r="1237" spans="1:3" ht="12.75" hidden="1" customHeight="1">
      <c r="A1237" s="38">
        <v>3240</v>
      </c>
      <c r="B1237" s="38" t="s">
        <v>3361</v>
      </c>
      <c r="C1237" s="38" t="s">
        <v>3362</v>
      </c>
    </row>
    <row r="1238" spans="1:3" ht="12.75" hidden="1" customHeight="1">
      <c r="A1238" s="38">
        <v>3241</v>
      </c>
      <c r="B1238" s="38" t="s">
        <v>3363</v>
      </c>
      <c r="C1238" s="38" t="s">
        <v>3364</v>
      </c>
    </row>
    <row r="1239" spans="1:3" ht="12.75" hidden="1" customHeight="1">
      <c r="A1239" s="38">
        <v>3242</v>
      </c>
      <c r="B1239" s="38" t="s">
        <v>3365</v>
      </c>
      <c r="C1239" s="38" t="s">
        <v>3366</v>
      </c>
    </row>
    <row r="1240" spans="1:3" ht="12.75" hidden="1" customHeight="1">
      <c r="A1240" s="38">
        <v>3263</v>
      </c>
      <c r="B1240" s="38" t="s">
        <v>3367</v>
      </c>
      <c r="C1240" s="38" t="s">
        <v>3368</v>
      </c>
    </row>
    <row r="1241" spans="1:3" ht="12.75" hidden="1" customHeight="1">
      <c r="A1241" s="38">
        <v>3264</v>
      </c>
      <c r="B1241" s="38" t="s">
        <v>3369</v>
      </c>
      <c r="C1241" s="38" t="s">
        <v>3370</v>
      </c>
    </row>
    <row r="1242" spans="1:3" ht="12.75" hidden="1" customHeight="1">
      <c r="A1242" s="38">
        <v>3265</v>
      </c>
      <c r="B1242" s="38" t="s">
        <v>3371</v>
      </c>
      <c r="C1242" s="38" t="s">
        <v>3372</v>
      </c>
    </row>
    <row r="1243" spans="1:3" ht="12.75" hidden="1" customHeight="1">
      <c r="A1243" s="38">
        <v>3266</v>
      </c>
      <c r="B1243" s="38" t="s">
        <v>3373</v>
      </c>
      <c r="C1243" s="38" t="s">
        <v>3374</v>
      </c>
    </row>
    <row r="1244" spans="1:3" ht="12.75" hidden="1" customHeight="1">
      <c r="A1244" s="38">
        <v>3267</v>
      </c>
      <c r="B1244" s="38" t="s">
        <v>3375</v>
      </c>
      <c r="C1244" s="38" t="s">
        <v>3376</v>
      </c>
    </row>
    <row r="1245" spans="1:3" ht="12.75" hidden="1" customHeight="1">
      <c r="A1245" s="38">
        <v>3248</v>
      </c>
      <c r="B1245" s="38" t="s">
        <v>3377</v>
      </c>
      <c r="C1245" s="38" t="s">
        <v>487</v>
      </c>
    </row>
    <row r="1246" spans="1:3" ht="12.75" hidden="1" customHeight="1">
      <c r="A1246" s="38">
        <v>3247</v>
      </c>
      <c r="B1246" s="38" t="s">
        <v>3378</v>
      </c>
      <c r="C1246" s="38" t="s">
        <v>3379</v>
      </c>
    </row>
    <row r="1247" spans="1:3" ht="12.75" hidden="1" customHeight="1">
      <c r="A1247" s="38">
        <v>3261</v>
      </c>
      <c r="B1247" s="38" t="s">
        <v>3380</v>
      </c>
      <c r="C1247" s="38" t="s">
        <v>3381</v>
      </c>
    </row>
    <row r="1248" spans="1:3" ht="12.75" hidden="1" customHeight="1">
      <c r="A1248" s="38">
        <v>3252</v>
      </c>
      <c r="B1248" s="38" t="s">
        <v>3382</v>
      </c>
      <c r="C1248" s="38" t="s">
        <v>3383</v>
      </c>
    </row>
    <row r="1249" spans="1:3" ht="12.75" hidden="1" customHeight="1">
      <c r="A1249" s="38">
        <v>3253</v>
      </c>
      <c r="B1249" s="38" t="s">
        <v>3384</v>
      </c>
      <c r="C1249" s="38" t="s">
        <v>3385</v>
      </c>
    </row>
    <row r="1250" spans="1:3" ht="12.75" hidden="1" customHeight="1">
      <c r="A1250" s="38">
        <v>3262</v>
      </c>
      <c r="B1250" s="38" t="s">
        <v>3386</v>
      </c>
      <c r="C1250" s="38" t="s">
        <v>3387</v>
      </c>
    </row>
    <row r="1251" spans="1:3" ht="12.75" hidden="1" customHeight="1">
      <c r="A1251" s="38">
        <v>3249</v>
      </c>
      <c r="B1251" s="38" t="s">
        <v>3388</v>
      </c>
      <c r="C1251" s="38" t="s">
        <v>3389</v>
      </c>
    </row>
    <row r="1252" spans="1:3" ht="12.75" hidden="1" customHeight="1">
      <c r="A1252" s="38">
        <v>3250</v>
      </c>
      <c r="B1252" s="38" t="s">
        <v>3390</v>
      </c>
      <c r="C1252" s="38" t="s">
        <v>3391</v>
      </c>
    </row>
    <row r="1253" spans="1:3" ht="12.75" hidden="1" customHeight="1">
      <c r="A1253" s="38">
        <v>3251</v>
      </c>
      <c r="B1253" s="38" t="s">
        <v>3392</v>
      </c>
      <c r="C1253" s="38" t="s">
        <v>3393</v>
      </c>
    </row>
    <row r="1254" spans="1:3" ht="12.75" hidden="1" customHeight="1">
      <c r="A1254" s="38">
        <v>3254</v>
      </c>
      <c r="B1254" s="38" t="s">
        <v>3394</v>
      </c>
      <c r="C1254" s="38" t="s">
        <v>3395</v>
      </c>
    </row>
    <row r="1255" spans="1:3" ht="12.75" hidden="1" customHeight="1">
      <c r="A1255" s="38">
        <v>3255</v>
      </c>
      <c r="B1255" s="38" t="s">
        <v>3396</v>
      </c>
      <c r="C1255" s="38" t="s">
        <v>3397</v>
      </c>
    </row>
    <row r="1256" spans="1:3" ht="12.75" hidden="1" customHeight="1">
      <c r="A1256" s="38">
        <v>3256</v>
      </c>
      <c r="B1256" s="38" t="s">
        <v>3398</v>
      </c>
      <c r="C1256" s="38" t="s">
        <v>3399</v>
      </c>
    </row>
    <row r="1257" spans="1:3" ht="12.75" hidden="1" customHeight="1">
      <c r="A1257" s="38">
        <v>3257</v>
      </c>
      <c r="B1257" s="38" t="s">
        <v>3400</v>
      </c>
      <c r="C1257" s="38" t="s">
        <v>3401</v>
      </c>
    </row>
    <row r="1258" spans="1:3" ht="12.75" hidden="1" customHeight="1">
      <c r="A1258" s="38">
        <v>3258</v>
      </c>
      <c r="B1258" s="38" t="s">
        <v>3402</v>
      </c>
      <c r="C1258" s="38" t="s">
        <v>3403</v>
      </c>
    </row>
    <row r="1259" spans="1:3" ht="12.75" hidden="1" customHeight="1">
      <c r="A1259" s="38">
        <v>3259</v>
      </c>
      <c r="B1259" s="38" t="s">
        <v>3404</v>
      </c>
      <c r="C1259" s="38" t="s">
        <v>3405</v>
      </c>
    </row>
    <row r="1260" spans="1:3" ht="12.75" hidden="1" customHeight="1">
      <c r="A1260" s="38">
        <v>3538</v>
      </c>
      <c r="B1260" s="38" t="s">
        <v>3406</v>
      </c>
      <c r="C1260" s="38" t="s">
        <v>3407</v>
      </c>
    </row>
    <row r="1261" spans="1:3" ht="12.75" hidden="1" customHeight="1">
      <c r="A1261" s="38">
        <v>3061</v>
      </c>
      <c r="B1261" s="38" t="s">
        <v>3408</v>
      </c>
      <c r="C1261" s="38" t="s">
        <v>3407</v>
      </c>
    </row>
    <row r="1262" spans="1:3" ht="12.75" hidden="1" customHeight="1">
      <c r="A1262" s="38">
        <v>3276</v>
      </c>
      <c r="B1262" s="38" t="s">
        <v>3409</v>
      </c>
      <c r="C1262" s="38" t="s">
        <v>3410</v>
      </c>
    </row>
    <row r="1263" spans="1:3" ht="12.75" hidden="1" customHeight="1">
      <c r="A1263" s="38">
        <v>273</v>
      </c>
      <c r="B1263" s="38" t="s">
        <v>3411</v>
      </c>
      <c r="C1263" s="38" t="s">
        <v>3410</v>
      </c>
    </row>
    <row r="1264" spans="1:3" ht="12.75" hidden="1" customHeight="1">
      <c r="A1264" s="38">
        <v>3323</v>
      </c>
      <c r="B1264" s="38" t="s">
        <v>3412</v>
      </c>
      <c r="C1264" s="38" t="s">
        <v>3413</v>
      </c>
    </row>
    <row r="1265" spans="1:3" ht="12.75" hidden="1" customHeight="1">
      <c r="A1265" s="38">
        <v>1226</v>
      </c>
      <c r="B1265" s="38" t="s">
        <v>3414</v>
      </c>
      <c r="C1265" s="38" t="s">
        <v>3413</v>
      </c>
    </row>
    <row r="1266" spans="1:3" ht="12.75" hidden="1" customHeight="1">
      <c r="A1266" s="38">
        <v>3335</v>
      </c>
      <c r="B1266" s="38" t="s">
        <v>3415</v>
      </c>
      <c r="C1266" s="38" t="s">
        <v>3416</v>
      </c>
    </row>
    <row r="1267" spans="1:3" ht="12.75" hidden="1" customHeight="1">
      <c r="A1267" s="38">
        <v>397</v>
      </c>
      <c r="B1267" s="38" t="s">
        <v>3417</v>
      </c>
      <c r="C1267" s="38" t="s">
        <v>3416</v>
      </c>
    </row>
    <row r="1268" spans="1:3" ht="12.75" hidden="1" customHeight="1">
      <c r="A1268" s="38">
        <v>3336</v>
      </c>
      <c r="B1268" s="38" t="s">
        <v>3418</v>
      </c>
      <c r="C1268" s="38" t="s">
        <v>3419</v>
      </c>
    </row>
    <row r="1269" spans="1:3" ht="12.75" hidden="1" customHeight="1">
      <c r="A1269" s="38">
        <v>454</v>
      </c>
      <c r="B1269" s="38" t="s">
        <v>3420</v>
      </c>
      <c r="C1269" s="38" t="s">
        <v>3419</v>
      </c>
    </row>
    <row r="1270" spans="1:3" ht="12.75" hidden="1" customHeight="1">
      <c r="A1270" s="38">
        <v>3337</v>
      </c>
      <c r="B1270" s="38" t="s">
        <v>3421</v>
      </c>
      <c r="C1270" s="38" t="s">
        <v>3422</v>
      </c>
    </row>
    <row r="1271" spans="1:3" ht="12.75" hidden="1" customHeight="1">
      <c r="A1271" s="38">
        <v>3338</v>
      </c>
      <c r="B1271" s="38" t="s">
        <v>3423</v>
      </c>
      <c r="C1271" s="38" t="s">
        <v>3424</v>
      </c>
    </row>
    <row r="1272" spans="1:3" ht="12.75" hidden="1" customHeight="1">
      <c r="A1272" s="38">
        <v>3339</v>
      </c>
      <c r="B1272" s="38" t="s">
        <v>3425</v>
      </c>
      <c r="C1272" s="38" t="s">
        <v>3426</v>
      </c>
    </row>
    <row r="1273" spans="1:3" ht="12.75" hidden="1" customHeight="1">
      <c r="A1273" s="38">
        <v>3340</v>
      </c>
      <c r="B1273" s="38" t="s">
        <v>3427</v>
      </c>
      <c r="C1273" s="38" t="s">
        <v>3428</v>
      </c>
    </row>
    <row r="1274" spans="1:3" ht="12.75" hidden="1" customHeight="1">
      <c r="A1274" s="38">
        <v>3341</v>
      </c>
      <c r="B1274" s="38" t="s">
        <v>3429</v>
      </c>
      <c r="C1274" s="38" t="s">
        <v>3430</v>
      </c>
    </row>
    <row r="1275" spans="1:3" ht="12.75" hidden="1" customHeight="1">
      <c r="A1275" s="38">
        <v>3342</v>
      </c>
      <c r="B1275" s="38" t="s">
        <v>3431</v>
      </c>
      <c r="C1275" s="38" t="s">
        <v>3432</v>
      </c>
    </row>
    <row r="1276" spans="1:3" ht="12.75" hidden="1" customHeight="1">
      <c r="A1276" s="38">
        <v>3343</v>
      </c>
      <c r="B1276" s="38" t="s">
        <v>3433</v>
      </c>
      <c r="C1276" s="38" t="s">
        <v>3434</v>
      </c>
    </row>
    <row r="1277" spans="1:3" ht="12.75" hidden="1" customHeight="1">
      <c r="A1277" s="38">
        <v>3344</v>
      </c>
      <c r="B1277" s="38" t="s">
        <v>3435</v>
      </c>
      <c r="C1277" s="38" t="s">
        <v>3436</v>
      </c>
    </row>
    <row r="1278" spans="1:3" ht="12.75" hidden="1" customHeight="1">
      <c r="A1278" s="38">
        <v>3345</v>
      </c>
      <c r="B1278" s="38" t="s">
        <v>3437</v>
      </c>
      <c r="C1278" s="38" t="s">
        <v>3438</v>
      </c>
    </row>
    <row r="1279" spans="1:3" ht="12.75" hidden="1" customHeight="1">
      <c r="A1279" s="38">
        <v>3346</v>
      </c>
      <c r="B1279" s="38" t="s">
        <v>3439</v>
      </c>
      <c r="C1279" s="38" t="s">
        <v>3440</v>
      </c>
    </row>
    <row r="1280" spans="1:3" ht="12.75" hidden="1" customHeight="1">
      <c r="A1280" s="38">
        <v>3347</v>
      </c>
      <c r="B1280" s="38" t="s">
        <v>3441</v>
      </c>
      <c r="C1280" s="38" t="s">
        <v>3442</v>
      </c>
    </row>
    <row r="1281" spans="1:3" ht="12.75" hidden="1" customHeight="1">
      <c r="A1281" s="38">
        <v>3348</v>
      </c>
      <c r="B1281" s="38" t="s">
        <v>3443</v>
      </c>
      <c r="C1281" s="38" t="s">
        <v>3444</v>
      </c>
    </row>
    <row r="1282" spans="1:3" ht="12.75" hidden="1" customHeight="1">
      <c r="A1282" s="38">
        <v>3349</v>
      </c>
      <c r="B1282" s="38" t="s">
        <v>3445</v>
      </c>
      <c r="C1282" s="38" t="s">
        <v>3446</v>
      </c>
    </row>
    <row r="1283" spans="1:3" ht="12.75" hidden="1" customHeight="1">
      <c r="A1283" s="38">
        <v>3350</v>
      </c>
      <c r="B1283" s="38" t="s">
        <v>3447</v>
      </c>
      <c r="C1283" s="38" t="s">
        <v>3448</v>
      </c>
    </row>
    <row r="1284" spans="1:3" ht="12.75" hidden="1" customHeight="1">
      <c r="A1284" s="38">
        <v>3351</v>
      </c>
      <c r="B1284" s="38" t="s">
        <v>3449</v>
      </c>
      <c r="C1284" s="38" t="s">
        <v>3450</v>
      </c>
    </row>
    <row r="1285" spans="1:3" ht="12.75" hidden="1" customHeight="1">
      <c r="A1285" s="38">
        <v>3352</v>
      </c>
      <c r="B1285" s="38" t="s">
        <v>3451</v>
      </c>
      <c r="C1285" s="38" t="s">
        <v>3452</v>
      </c>
    </row>
    <row r="1286" spans="1:3" ht="12.75" hidden="1" customHeight="1">
      <c r="A1286" s="38">
        <v>3270</v>
      </c>
      <c r="B1286" s="38" t="s">
        <v>3453</v>
      </c>
      <c r="C1286" s="38" t="s">
        <v>3454</v>
      </c>
    </row>
    <row r="1287" spans="1:3" ht="12.75" hidden="1" customHeight="1">
      <c r="A1287" s="38">
        <v>3271</v>
      </c>
      <c r="B1287" s="38" t="s">
        <v>3455</v>
      </c>
      <c r="C1287" s="38" t="s">
        <v>3456</v>
      </c>
    </row>
    <row r="1288" spans="1:3" ht="12.75" hidden="1" customHeight="1">
      <c r="A1288" s="38">
        <v>3272</v>
      </c>
      <c r="B1288" s="38" t="s">
        <v>3457</v>
      </c>
      <c r="C1288" s="38" t="s">
        <v>3458</v>
      </c>
    </row>
    <row r="1289" spans="1:3" ht="12.75" hidden="1" customHeight="1">
      <c r="A1289" s="38">
        <v>3273</v>
      </c>
      <c r="B1289" s="38" t="s">
        <v>3459</v>
      </c>
      <c r="C1289" s="38" t="s">
        <v>3460</v>
      </c>
    </row>
    <row r="1290" spans="1:3" ht="12.75" hidden="1" customHeight="1">
      <c r="A1290" s="38">
        <v>3274</v>
      </c>
      <c r="B1290" s="38" t="s">
        <v>3461</v>
      </c>
      <c r="C1290" s="38" t="s">
        <v>3462</v>
      </c>
    </row>
    <row r="1291" spans="1:3" ht="12.75" hidden="1" customHeight="1">
      <c r="A1291" s="38">
        <v>3355</v>
      </c>
      <c r="B1291" s="38" t="s">
        <v>3463</v>
      </c>
      <c r="C1291" s="38" t="s">
        <v>3464</v>
      </c>
    </row>
    <row r="1292" spans="1:3" ht="12.75" hidden="1" customHeight="1">
      <c r="A1292" s="38">
        <v>3356</v>
      </c>
      <c r="B1292" s="38" t="s">
        <v>3465</v>
      </c>
      <c r="C1292" s="38" t="s">
        <v>3466</v>
      </c>
    </row>
    <row r="1293" spans="1:3" ht="12.75" hidden="1" customHeight="1">
      <c r="A1293" s="38">
        <v>3357</v>
      </c>
      <c r="B1293" s="38" t="s">
        <v>3467</v>
      </c>
      <c r="C1293" s="38" t="s">
        <v>3468</v>
      </c>
    </row>
    <row r="1294" spans="1:3" ht="12.75" hidden="1" customHeight="1">
      <c r="A1294" s="38">
        <v>3358</v>
      </c>
      <c r="B1294" s="38" t="s">
        <v>3469</v>
      </c>
      <c r="C1294" s="38" t="s">
        <v>3470</v>
      </c>
    </row>
    <row r="1295" spans="1:3" ht="12.75" hidden="1" customHeight="1">
      <c r="A1295" s="38">
        <v>3359</v>
      </c>
      <c r="B1295" s="38" t="s">
        <v>3471</v>
      </c>
      <c r="C1295" s="38" t="s">
        <v>3472</v>
      </c>
    </row>
    <row r="1296" spans="1:3" ht="12.75" hidden="1" customHeight="1">
      <c r="A1296" s="38">
        <v>3278</v>
      </c>
      <c r="B1296" s="38" t="s">
        <v>3473</v>
      </c>
      <c r="C1296" s="38" t="s">
        <v>3474</v>
      </c>
    </row>
    <row r="1297" spans="1:3" ht="12.75" hidden="1" customHeight="1">
      <c r="A1297" s="38">
        <v>3279</v>
      </c>
      <c r="B1297" s="38" t="s">
        <v>3475</v>
      </c>
      <c r="C1297" s="38" t="s">
        <v>3476</v>
      </c>
    </row>
    <row r="1298" spans="1:3" ht="12.75" hidden="1" customHeight="1">
      <c r="A1298" s="38">
        <v>3280</v>
      </c>
      <c r="B1298" s="38" t="s">
        <v>3477</v>
      </c>
      <c r="C1298" s="38" t="s">
        <v>3478</v>
      </c>
    </row>
    <row r="1299" spans="1:3" ht="12.75" hidden="1" customHeight="1">
      <c r="A1299" s="38">
        <v>3269</v>
      </c>
      <c r="B1299" s="38" t="s">
        <v>3479</v>
      </c>
      <c r="C1299" s="38" t="s">
        <v>3480</v>
      </c>
    </row>
    <row r="1300" spans="1:3" ht="12.75" hidden="1" customHeight="1">
      <c r="A1300" s="38">
        <v>3328</v>
      </c>
      <c r="B1300" s="38" t="s">
        <v>3481</v>
      </c>
      <c r="C1300" s="38" t="s">
        <v>3482</v>
      </c>
    </row>
    <row r="1301" spans="1:3" ht="12.75" hidden="1" customHeight="1">
      <c r="A1301" s="38">
        <v>3329</v>
      </c>
      <c r="B1301" s="38" t="s">
        <v>3483</v>
      </c>
      <c r="C1301" s="38" t="s">
        <v>3484</v>
      </c>
    </row>
    <row r="1302" spans="1:3" ht="12.75" hidden="1" customHeight="1">
      <c r="A1302" s="38">
        <v>3291</v>
      </c>
      <c r="B1302" s="38" t="s">
        <v>3485</v>
      </c>
      <c r="C1302" s="38" t="s">
        <v>3486</v>
      </c>
    </row>
    <row r="1303" spans="1:3" ht="12.75" hidden="1" customHeight="1">
      <c r="A1303" s="38">
        <v>3292</v>
      </c>
      <c r="B1303" s="38" t="s">
        <v>3487</v>
      </c>
      <c r="C1303" s="38" t="s">
        <v>3488</v>
      </c>
    </row>
    <row r="1304" spans="1:3" ht="12.75" hidden="1" customHeight="1">
      <c r="A1304" s="38">
        <v>3293</v>
      </c>
      <c r="B1304" s="38" t="s">
        <v>3489</v>
      </c>
      <c r="C1304" s="38" t="s">
        <v>3490</v>
      </c>
    </row>
    <row r="1305" spans="1:3" ht="12.75" hidden="1" customHeight="1">
      <c r="A1305" s="38">
        <v>3294</v>
      </c>
      <c r="B1305" s="38" t="s">
        <v>3491</v>
      </c>
      <c r="C1305" s="38" t="s">
        <v>3492</v>
      </c>
    </row>
    <row r="1306" spans="1:3" ht="12.75" hidden="1" customHeight="1">
      <c r="A1306" s="38">
        <v>3295</v>
      </c>
      <c r="B1306" s="38" t="s">
        <v>3493</v>
      </c>
      <c r="C1306" s="38" t="s">
        <v>3494</v>
      </c>
    </row>
    <row r="1307" spans="1:3" ht="12.75" hidden="1" customHeight="1">
      <c r="A1307" s="38">
        <v>3296</v>
      </c>
      <c r="B1307" s="38" t="s">
        <v>3495</v>
      </c>
      <c r="C1307" s="38" t="s">
        <v>3496</v>
      </c>
    </row>
    <row r="1308" spans="1:3" ht="12.75" hidden="1" customHeight="1">
      <c r="A1308" s="38">
        <v>3297</v>
      </c>
      <c r="B1308" s="38" t="s">
        <v>3497</v>
      </c>
      <c r="C1308" s="38" t="s">
        <v>3498</v>
      </c>
    </row>
    <row r="1309" spans="1:3" ht="12.75" hidden="1" customHeight="1">
      <c r="A1309" s="38">
        <v>3298</v>
      </c>
      <c r="B1309" s="38" t="s">
        <v>3499</v>
      </c>
      <c r="C1309" s="38" t="s">
        <v>3500</v>
      </c>
    </row>
    <row r="1310" spans="1:3" ht="12.75" hidden="1" customHeight="1">
      <c r="A1310" s="38">
        <v>3299</v>
      </c>
      <c r="B1310" s="38" t="s">
        <v>3501</v>
      </c>
      <c r="C1310" s="38" t="s">
        <v>3502</v>
      </c>
    </row>
    <row r="1311" spans="1:3" ht="12.75" hidden="1" customHeight="1">
      <c r="A1311" s="38">
        <v>3300</v>
      </c>
      <c r="B1311" s="38" t="s">
        <v>3503</v>
      </c>
      <c r="C1311" s="38" t="s">
        <v>3504</v>
      </c>
    </row>
    <row r="1312" spans="1:3" ht="12.75" hidden="1" customHeight="1">
      <c r="A1312" s="38">
        <v>3301</v>
      </c>
      <c r="B1312" s="38" t="s">
        <v>3505</v>
      </c>
      <c r="C1312" s="38" t="s">
        <v>3506</v>
      </c>
    </row>
    <row r="1313" spans="1:3" ht="12.75" hidden="1" customHeight="1">
      <c r="A1313" s="38">
        <v>3302</v>
      </c>
      <c r="B1313" s="38" t="s">
        <v>3507</v>
      </c>
      <c r="C1313" s="38" t="s">
        <v>3508</v>
      </c>
    </row>
    <row r="1314" spans="1:3" ht="12.75" hidden="1" customHeight="1">
      <c r="A1314" s="38">
        <v>3303</v>
      </c>
      <c r="B1314" s="38" t="s">
        <v>3509</v>
      </c>
      <c r="C1314" s="38" t="s">
        <v>3510</v>
      </c>
    </row>
    <row r="1315" spans="1:3" ht="12.75" hidden="1" customHeight="1">
      <c r="A1315" s="38">
        <v>3304</v>
      </c>
      <c r="B1315" s="38" t="s">
        <v>3511</v>
      </c>
      <c r="C1315" s="38" t="s">
        <v>3512</v>
      </c>
    </row>
    <row r="1316" spans="1:3" ht="12.75" hidden="1" customHeight="1">
      <c r="A1316" s="38">
        <v>3305</v>
      </c>
      <c r="B1316" s="38" t="s">
        <v>3513</v>
      </c>
      <c r="C1316" s="38" t="s">
        <v>3514</v>
      </c>
    </row>
    <row r="1317" spans="1:3" ht="12.75" hidden="1" customHeight="1">
      <c r="A1317" s="38">
        <v>3306</v>
      </c>
      <c r="B1317" s="38" t="s">
        <v>3515</v>
      </c>
      <c r="C1317" s="38" t="s">
        <v>3516</v>
      </c>
    </row>
    <row r="1318" spans="1:3" ht="12.75" hidden="1" customHeight="1">
      <c r="A1318" s="38">
        <v>3307</v>
      </c>
      <c r="B1318" s="38" t="s">
        <v>3517</v>
      </c>
      <c r="C1318" s="38" t="s">
        <v>3518</v>
      </c>
    </row>
    <row r="1319" spans="1:3" ht="12.75" hidden="1" customHeight="1">
      <c r="A1319" s="38">
        <v>3308</v>
      </c>
      <c r="B1319" s="38" t="s">
        <v>3519</v>
      </c>
      <c r="C1319" s="38" t="s">
        <v>3520</v>
      </c>
    </row>
    <row r="1320" spans="1:3" ht="12.75" hidden="1" customHeight="1">
      <c r="A1320" s="38">
        <v>3309</v>
      </c>
      <c r="B1320" s="38" t="s">
        <v>3521</v>
      </c>
      <c r="C1320" s="38" t="s">
        <v>3522</v>
      </c>
    </row>
    <row r="1321" spans="1:3" ht="12.75" hidden="1" customHeight="1">
      <c r="A1321" s="38">
        <v>3310</v>
      </c>
      <c r="B1321" s="38" t="s">
        <v>3523</v>
      </c>
      <c r="C1321" s="38" t="s">
        <v>3524</v>
      </c>
    </row>
    <row r="1322" spans="1:3" ht="12.75" hidden="1" customHeight="1">
      <c r="A1322" s="38">
        <v>3311</v>
      </c>
      <c r="B1322" s="38" t="s">
        <v>3525</v>
      </c>
      <c r="C1322" s="38" t="s">
        <v>3526</v>
      </c>
    </row>
    <row r="1323" spans="1:3" ht="12.75" hidden="1" customHeight="1">
      <c r="A1323" s="38">
        <v>3312</v>
      </c>
      <c r="B1323" s="38" t="s">
        <v>3527</v>
      </c>
      <c r="C1323" s="38" t="s">
        <v>3528</v>
      </c>
    </row>
    <row r="1324" spans="1:3" ht="12.75" hidden="1" customHeight="1">
      <c r="A1324" s="38">
        <v>3472</v>
      </c>
      <c r="B1324" s="38" t="s">
        <v>3529</v>
      </c>
      <c r="C1324" s="38" t="s">
        <v>3530</v>
      </c>
    </row>
    <row r="1325" spans="1:3" ht="12.75" hidden="1" customHeight="1">
      <c r="A1325" s="38">
        <v>3473</v>
      </c>
      <c r="B1325" s="38" t="s">
        <v>3531</v>
      </c>
      <c r="C1325" s="38" t="s">
        <v>3532</v>
      </c>
    </row>
    <row r="1326" spans="1:3" ht="12.75" hidden="1" customHeight="1">
      <c r="A1326" s="38">
        <v>3474</v>
      </c>
      <c r="B1326" s="38" t="s">
        <v>3533</v>
      </c>
      <c r="C1326" s="38" t="s">
        <v>3534</v>
      </c>
    </row>
    <row r="1327" spans="1:3" ht="12.75" hidden="1" customHeight="1">
      <c r="A1327" s="38">
        <v>3475</v>
      </c>
      <c r="B1327" s="38" t="s">
        <v>3535</v>
      </c>
      <c r="C1327" s="38" t="s">
        <v>3536</v>
      </c>
    </row>
    <row r="1328" spans="1:3" ht="12.75" hidden="1" customHeight="1">
      <c r="A1328" s="38">
        <v>3476</v>
      </c>
      <c r="B1328" s="38" t="s">
        <v>3537</v>
      </c>
      <c r="C1328" s="38" t="s">
        <v>3538</v>
      </c>
    </row>
    <row r="1329" spans="1:3" ht="12.75" hidden="1" customHeight="1">
      <c r="A1329" s="38">
        <v>3477</v>
      </c>
      <c r="B1329" s="38" t="s">
        <v>3539</v>
      </c>
      <c r="C1329" s="38" t="s">
        <v>3540</v>
      </c>
    </row>
    <row r="1330" spans="1:3" ht="12.75" hidden="1" customHeight="1">
      <c r="A1330" s="38">
        <v>3478</v>
      </c>
      <c r="B1330" s="38" t="s">
        <v>3541</v>
      </c>
      <c r="C1330" s="38" t="s">
        <v>3542</v>
      </c>
    </row>
    <row r="1331" spans="1:3" ht="12.75" hidden="1" customHeight="1">
      <c r="A1331" s="38">
        <v>3479</v>
      </c>
      <c r="B1331" s="38" t="s">
        <v>3543</v>
      </c>
      <c r="C1331" s="38" t="s">
        <v>3544</v>
      </c>
    </row>
    <row r="1332" spans="1:3" ht="12.75" hidden="1" customHeight="1">
      <c r="A1332" s="38">
        <v>3480</v>
      </c>
      <c r="B1332" s="38" t="s">
        <v>3545</v>
      </c>
      <c r="C1332" s="38" t="s">
        <v>3546</v>
      </c>
    </row>
    <row r="1333" spans="1:3" ht="12.75" hidden="1" customHeight="1">
      <c r="A1333" s="38">
        <v>3481</v>
      </c>
      <c r="B1333" s="38" t="s">
        <v>3547</v>
      </c>
      <c r="C1333" s="38" t="s">
        <v>3548</v>
      </c>
    </row>
    <row r="1334" spans="1:3" ht="12.75" hidden="1" customHeight="1">
      <c r="A1334" s="38">
        <v>3482</v>
      </c>
      <c r="B1334" s="38" t="s">
        <v>3549</v>
      </c>
      <c r="C1334" s="38" t="s">
        <v>3550</v>
      </c>
    </row>
    <row r="1335" spans="1:3" ht="12.75" hidden="1" customHeight="1">
      <c r="A1335" s="38">
        <v>3483</v>
      </c>
      <c r="B1335" s="38" t="s">
        <v>3551</v>
      </c>
      <c r="C1335" s="38" t="s">
        <v>3552</v>
      </c>
    </row>
    <row r="1336" spans="1:3" ht="12.75" hidden="1" customHeight="1">
      <c r="A1336" s="38">
        <v>3484</v>
      </c>
      <c r="B1336" s="38" t="s">
        <v>3553</v>
      </c>
      <c r="C1336" s="38" t="s">
        <v>3554</v>
      </c>
    </row>
    <row r="1337" spans="1:3" ht="12.75" hidden="1" customHeight="1">
      <c r="A1337" s="38">
        <v>3485</v>
      </c>
      <c r="B1337" s="38" t="s">
        <v>3555</v>
      </c>
      <c r="C1337" s="38" t="s">
        <v>3556</v>
      </c>
    </row>
    <row r="1338" spans="1:3" ht="12.75" hidden="1" customHeight="1">
      <c r="A1338" s="38">
        <v>3486</v>
      </c>
      <c r="B1338" s="38" t="s">
        <v>3557</v>
      </c>
      <c r="C1338" s="38" t="s">
        <v>3558</v>
      </c>
    </row>
    <row r="1339" spans="1:3" ht="12.75" hidden="1" customHeight="1">
      <c r="A1339" s="38">
        <v>3487</v>
      </c>
      <c r="B1339" s="38" t="s">
        <v>3559</v>
      </c>
      <c r="C1339" s="38" t="s">
        <v>3560</v>
      </c>
    </row>
    <row r="1340" spans="1:3" ht="12.75" hidden="1" customHeight="1">
      <c r="A1340" s="38">
        <v>3488</v>
      </c>
      <c r="B1340" s="38" t="s">
        <v>3561</v>
      </c>
      <c r="C1340" s="38" t="s">
        <v>3562</v>
      </c>
    </row>
    <row r="1341" spans="1:3" ht="12.75" hidden="1" customHeight="1">
      <c r="A1341" s="38">
        <v>3489</v>
      </c>
      <c r="B1341" s="38" t="s">
        <v>3563</v>
      </c>
      <c r="C1341" s="38" t="s">
        <v>3564</v>
      </c>
    </row>
    <row r="1342" spans="1:3" ht="12.75" hidden="1" customHeight="1">
      <c r="A1342" s="38">
        <v>3490</v>
      </c>
      <c r="B1342" s="38" t="s">
        <v>3565</v>
      </c>
      <c r="C1342" s="38" t="s">
        <v>3566</v>
      </c>
    </row>
    <row r="1343" spans="1:3" ht="12.75" hidden="1" customHeight="1">
      <c r="A1343" s="38">
        <v>3491</v>
      </c>
      <c r="B1343" s="38" t="s">
        <v>3567</v>
      </c>
      <c r="C1343" s="38" t="s">
        <v>3568</v>
      </c>
    </row>
    <row r="1344" spans="1:3" ht="12.75" hidden="1" customHeight="1">
      <c r="A1344" s="38">
        <v>3492</v>
      </c>
      <c r="B1344" s="38" t="s">
        <v>3569</v>
      </c>
      <c r="C1344" s="38" t="s">
        <v>3570</v>
      </c>
    </row>
    <row r="1345" spans="1:3" ht="12.75" hidden="1" customHeight="1">
      <c r="A1345" s="38">
        <v>3493</v>
      </c>
      <c r="B1345" s="38" t="s">
        <v>3571</v>
      </c>
      <c r="C1345" s="38" t="s">
        <v>3572</v>
      </c>
    </row>
    <row r="1346" spans="1:3" ht="12.75" hidden="1" customHeight="1">
      <c r="A1346" s="38">
        <v>3494</v>
      </c>
      <c r="B1346" s="38" t="s">
        <v>3573</v>
      </c>
      <c r="C1346" s="38" t="s">
        <v>3574</v>
      </c>
    </row>
    <row r="1347" spans="1:3" ht="12.75" hidden="1" customHeight="1">
      <c r="A1347" s="38">
        <v>3495</v>
      </c>
      <c r="B1347" s="38" t="s">
        <v>3575</v>
      </c>
      <c r="C1347" s="38" t="s">
        <v>3576</v>
      </c>
    </row>
    <row r="1348" spans="1:3" ht="12.75" hidden="1" customHeight="1">
      <c r="A1348" s="38">
        <v>3496</v>
      </c>
      <c r="B1348" s="38" t="s">
        <v>3577</v>
      </c>
      <c r="C1348" s="38" t="s">
        <v>3578</v>
      </c>
    </row>
    <row r="1349" spans="1:3" ht="12.75" hidden="1" customHeight="1">
      <c r="A1349" s="38">
        <v>3497</v>
      </c>
      <c r="B1349" s="38" t="s">
        <v>3579</v>
      </c>
      <c r="C1349" s="38" t="s">
        <v>3580</v>
      </c>
    </row>
    <row r="1350" spans="1:3" ht="12.75" hidden="1" customHeight="1">
      <c r="A1350" s="38">
        <v>3498</v>
      </c>
      <c r="B1350" s="38" t="s">
        <v>3581</v>
      </c>
      <c r="C1350" s="38" t="s">
        <v>3582</v>
      </c>
    </row>
    <row r="1351" spans="1:3" ht="12.75" hidden="1" customHeight="1">
      <c r="A1351" s="38">
        <v>3499</v>
      </c>
      <c r="B1351" s="38" t="s">
        <v>3583</v>
      </c>
      <c r="C1351" s="38" t="s">
        <v>3584</v>
      </c>
    </row>
    <row r="1352" spans="1:3" ht="12.75" hidden="1" customHeight="1">
      <c r="A1352" s="38">
        <v>3500</v>
      </c>
      <c r="B1352" s="38" t="s">
        <v>3585</v>
      </c>
      <c r="C1352" s="38" t="s">
        <v>3586</v>
      </c>
    </row>
    <row r="1353" spans="1:3" ht="12.75" hidden="1" customHeight="1">
      <c r="A1353" s="38">
        <v>3501</v>
      </c>
      <c r="B1353" s="38" t="s">
        <v>3587</v>
      </c>
      <c r="C1353" s="38" t="s">
        <v>3588</v>
      </c>
    </row>
    <row r="1354" spans="1:3" ht="12.75" hidden="1" customHeight="1">
      <c r="A1354" s="38">
        <v>3502</v>
      </c>
      <c r="B1354" s="38" t="s">
        <v>3589</v>
      </c>
      <c r="C1354" s="38" t="s">
        <v>3590</v>
      </c>
    </row>
    <row r="1355" spans="1:3" ht="12.75" hidden="1" customHeight="1">
      <c r="A1355" s="38">
        <v>3503</v>
      </c>
      <c r="B1355" s="38" t="s">
        <v>3591</v>
      </c>
      <c r="C1355" s="38" t="s">
        <v>3592</v>
      </c>
    </row>
    <row r="1356" spans="1:3" ht="12.75" hidden="1" customHeight="1">
      <c r="A1356" s="38">
        <v>3504</v>
      </c>
      <c r="B1356" s="38" t="s">
        <v>3593</v>
      </c>
      <c r="C1356" s="38" t="s">
        <v>3594</v>
      </c>
    </row>
    <row r="1357" spans="1:3" ht="12.75" hidden="1" customHeight="1">
      <c r="A1357" s="38">
        <v>3505</v>
      </c>
      <c r="B1357" s="38" t="s">
        <v>3595</v>
      </c>
      <c r="C1357" s="38" t="s">
        <v>3596</v>
      </c>
    </row>
    <row r="1358" spans="1:3" ht="12.75" hidden="1" customHeight="1">
      <c r="A1358" s="38">
        <v>3506</v>
      </c>
      <c r="B1358" s="38" t="s">
        <v>3597</v>
      </c>
      <c r="C1358" s="38" t="s">
        <v>3598</v>
      </c>
    </row>
    <row r="1359" spans="1:3" ht="12.75" hidden="1" customHeight="1">
      <c r="A1359" s="38">
        <v>3507</v>
      </c>
      <c r="B1359" s="38" t="s">
        <v>3599</v>
      </c>
      <c r="C1359" s="38" t="s">
        <v>3600</v>
      </c>
    </row>
    <row r="1360" spans="1:3" ht="12.75" hidden="1" customHeight="1">
      <c r="A1360" s="38">
        <v>3508</v>
      </c>
      <c r="B1360" s="38" t="s">
        <v>3601</v>
      </c>
      <c r="C1360" s="38" t="s">
        <v>3602</v>
      </c>
    </row>
    <row r="1361" spans="1:3" ht="12.75" hidden="1" customHeight="1">
      <c r="A1361" s="38">
        <v>3509</v>
      </c>
      <c r="B1361" s="38" t="s">
        <v>3603</v>
      </c>
      <c r="C1361" s="38" t="s">
        <v>3604</v>
      </c>
    </row>
    <row r="1362" spans="1:3" ht="12.75" hidden="1" customHeight="1">
      <c r="A1362" s="38">
        <v>3510</v>
      </c>
      <c r="B1362" s="38" t="s">
        <v>3605</v>
      </c>
      <c r="C1362" s="38" t="s">
        <v>3606</v>
      </c>
    </row>
    <row r="1363" spans="1:3" ht="12.75" hidden="1" customHeight="1">
      <c r="A1363" s="38">
        <v>3511</v>
      </c>
      <c r="B1363" s="38" t="s">
        <v>3607</v>
      </c>
      <c r="C1363" s="38" t="s">
        <v>3608</v>
      </c>
    </row>
    <row r="1364" spans="1:3" ht="12.75" hidden="1" customHeight="1">
      <c r="A1364" s="38">
        <v>3514</v>
      </c>
      <c r="B1364" s="38" t="s">
        <v>3609</v>
      </c>
      <c r="C1364" s="38" t="s">
        <v>3610</v>
      </c>
    </row>
    <row r="1365" spans="1:3" ht="12.75" hidden="1" customHeight="1">
      <c r="A1365" s="38">
        <v>3515</v>
      </c>
      <c r="B1365" s="38" t="s">
        <v>3611</v>
      </c>
      <c r="C1365" s="38" t="s">
        <v>3612</v>
      </c>
    </row>
    <row r="1366" spans="1:3" ht="12.75" hidden="1" customHeight="1">
      <c r="A1366" s="38">
        <v>3516</v>
      </c>
      <c r="B1366" s="38" t="s">
        <v>3613</v>
      </c>
      <c r="C1366" s="38" t="s">
        <v>3614</v>
      </c>
    </row>
    <row r="1367" spans="1:3" ht="12.75" hidden="1" customHeight="1">
      <c r="A1367" s="38">
        <v>3517</v>
      </c>
      <c r="B1367" s="38" t="s">
        <v>3615</v>
      </c>
      <c r="C1367" s="38" t="s">
        <v>3616</v>
      </c>
    </row>
    <row r="1368" spans="1:3" ht="12.75" hidden="1" customHeight="1">
      <c r="A1368" s="38">
        <v>3518</v>
      </c>
      <c r="B1368" s="38" t="s">
        <v>3617</v>
      </c>
      <c r="C1368" s="38" t="s">
        <v>3618</v>
      </c>
    </row>
    <row r="1369" spans="1:3" ht="12.75" hidden="1" customHeight="1">
      <c r="A1369" s="38">
        <v>3519</v>
      </c>
      <c r="B1369" s="38" t="s">
        <v>3619</v>
      </c>
      <c r="C1369" s="38" t="s">
        <v>3620</v>
      </c>
    </row>
    <row r="1370" spans="1:3" ht="12.75" hidden="1" customHeight="1">
      <c r="A1370" s="38">
        <v>3520</v>
      </c>
      <c r="B1370" s="38" t="s">
        <v>3621</v>
      </c>
      <c r="C1370" s="38" t="s">
        <v>3622</v>
      </c>
    </row>
    <row r="1371" spans="1:3" ht="12.75" hidden="1" customHeight="1">
      <c r="A1371" s="38">
        <v>3521</v>
      </c>
      <c r="B1371" s="38" t="s">
        <v>3623</v>
      </c>
      <c r="C1371" s="38" t="s">
        <v>3624</v>
      </c>
    </row>
    <row r="1372" spans="1:3" ht="12.75" hidden="1" customHeight="1">
      <c r="A1372" s="38">
        <v>3522</v>
      </c>
      <c r="B1372" s="38" t="s">
        <v>3625</v>
      </c>
      <c r="C1372" s="38" t="s">
        <v>3626</v>
      </c>
    </row>
    <row r="1373" spans="1:3" ht="12.75" hidden="1" customHeight="1">
      <c r="A1373" s="38">
        <v>3523</v>
      </c>
      <c r="B1373" s="38" t="s">
        <v>3627</v>
      </c>
      <c r="C1373" s="38" t="s">
        <v>3628</v>
      </c>
    </row>
    <row r="1374" spans="1:3" ht="12.75" hidden="1" customHeight="1">
      <c r="A1374" s="38">
        <v>3524</v>
      </c>
      <c r="B1374" s="38" t="s">
        <v>3629</v>
      </c>
      <c r="C1374" s="38" t="s">
        <v>3630</v>
      </c>
    </row>
    <row r="1375" spans="1:3" ht="12.75" hidden="1" customHeight="1">
      <c r="A1375" s="38">
        <v>3525</v>
      </c>
      <c r="B1375" s="38" t="s">
        <v>3631</v>
      </c>
      <c r="C1375" s="38" t="s">
        <v>3632</v>
      </c>
    </row>
    <row r="1376" spans="1:3" ht="12.75" hidden="1" customHeight="1">
      <c r="A1376" s="38">
        <v>3526</v>
      </c>
      <c r="B1376" s="38" t="s">
        <v>3633</v>
      </c>
      <c r="C1376" s="38" t="s">
        <v>3634</v>
      </c>
    </row>
    <row r="1377" spans="1:3" ht="12.75" hidden="1" customHeight="1">
      <c r="A1377" s="38">
        <v>3527</v>
      </c>
      <c r="B1377" s="38" t="s">
        <v>3635</v>
      </c>
      <c r="C1377" s="38" t="s">
        <v>3636</v>
      </c>
    </row>
    <row r="1378" spans="1:3" ht="12.75" hidden="1" customHeight="1">
      <c r="A1378" s="38">
        <v>3528</v>
      </c>
      <c r="B1378" s="38" t="s">
        <v>3637</v>
      </c>
      <c r="C1378" s="38" t="s">
        <v>3638</v>
      </c>
    </row>
    <row r="1379" spans="1:3" ht="12.75" hidden="1" customHeight="1">
      <c r="A1379" s="38">
        <v>3529</v>
      </c>
      <c r="B1379" s="38" t="s">
        <v>3639</v>
      </c>
      <c r="C1379" s="38" t="s">
        <v>3640</v>
      </c>
    </row>
    <row r="1380" spans="1:3" ht="12.75" hidden="1" customHeight="1">
      <c r="A1380" s="38">
        <v>3530</v>
      </c>
      <c r="B1380" s="38" t="s">
        <v>3641</v>
      </c>
      <c r="C1380" s="38" t="s">
        <v>3642</v>
      </c>
    </row>
    <row r="1381" spans="1:3" ht="12.75" hidden="1" customHeight="1">
      <c r="A1381" s="38">
        <v>3531</v>
      </c>
      <c r="B1381" s="38" t="s">
        <v>3643</v>
      </c>
      <c r="C1381" s="38" t="s">
        <v>3644</v>
      </c>
    </row>
    <row r="1382" spans="1:3" ht="12.75" hidden="1" customHeight="1">
      <c r="A1382" s="38">
        <v>3532</v>
      </c>
      <c r="B1382" s="38" t="s">
        <v>3645</v>
      </c>
      <c r="C1382" s="38" t="s">
        <v>3646</v>
      </c>
    </row>
    <row r="1383" spans="1:3" ht="12.75" hidden="1" customHeight="1">
      <c r="A1383" s="38">
        <v>3533</v>
      </c>
      <c r="B1383" s="38" t="s">
        <v>3647</v>
      </c>
      <c r="C1383" s="38" t="s">
        <v>3648</v>
      </c>
    </row>
    <row r="1384" spans="1:3" ht="12.75" hidden="1" customHeight="1">
      <c r="A1384" s="38">
        <v>3534</v>
      </c>
      <c r="B1384" s="38" t="s">
        <v>3649</v>
      </c>
      <c r="C1384" s="38" t="s">
        <v>3650</v>
      </c>
    </row>
    <row r="1385" spans="1:3" ht="12.75" hidden="1" customHeight="1">
      <c r="A1385" s="38">
        <v>3535</v>
      </c>
      <c r="B1385" s="38" t="s">
        <v>3651</v>
      </c>
      <c r="C1385" s="38" t="s">
        <v>3652</v>
      </c>
    </row>
    <row r="1386" spans="1:3" ht="12.75" hidden="1" customHeight="1">
      <c r="A1386" s="38">
        <v>3536</v>
      </c>
      <c r="B1386" s="38" t="s">
        <v>3653</v>
      </c>
      <c r="C1386" s="38" t="s">
        <v>3654</v>
      </c>
    </row>
    <row r="1387" spans="1:3" ht="12.75" hidden="1" customHeight="1">
      <c r="A1387" s="38">
        <v>3537</v>
      </c>
      <c r="B1387" s="38" t="s">
        <v>3655</v>
      </c>
      <c r="C1387" s="38" t="s">
        <v>3656</v>
      </c>
    </row>
    <row r="1388" spans="1:3" ht="12.75" hidden="1" customHeight="1">
      <c r="A1388" s="38">
        <v>3285</v>
      </c>
      <c r="B1388" s="38" t="s">
        <v>3657</v>
      </c>
      <c r="C1388" s="38" t="s">
        <v>3658</v>
      </c>
    </row>
    <row r="1389" spans="1:3" ht="12.75" hidden="1" customHeight="1">
      <c r="A1389" s="38">
        <v>3286</v>
      </c>
      <c r="B1389" s="38" t="s">
        <v>3659</v>
      </c>
      <c r="C1389" s="38" t="s">
        <v>3660</v>
      </c>
    </row>
    <row r="1390" spans="1:3" ht="12.75" hidden="1" customHeight="1">
      <c r="A1390" s="38">
        <v>3287</v>
      </c>
      <c r="B1390" s="38" t="s">
        <v>3661</v>
      </c>
      <c r="C1390" s="38" t="s">
        <v>3662</v>
      </c>
    </row>
    <row r="1391" spans="1:3" ht="12.75" hidden="1" customHeight="1">
      <c r="A1391" s="38">
        <v>3324</v>
      </c>
      <c r="B1391" s="38" t="s">
        <v>3663</v>
      </c>
      <c r="C1391" s="38" t="s">
        <v>3664</v>
      </c>
    </row>
    <row r="1392" spans="1:3" ht="12.75" hidden="1" customHeight="1">
      <c r="A1392" s="38">
        <v>3380</v>
      </c>
      <c r="B1392" s="38" t="s">
        <v>3665</v>
      </c>
      <c r="C1392" s="38" t="s">
        <v>3666</v>
      </c>
    </row>
    <row r="1393" spans="1:3" ht="12.75" hidden="1" customHeight="1">
      <c r="A1393" s="38">
        <v>3314</v>
      </c>
      <c r="B1393" s="38" t="s">
        <v>3667</v>
      </c>
      <c r="C1393" s="38" t="s">
        <v>3668</v>
      </c>
    </row>
    <row r="1394" spans="1:3" ht="12.75" hidden="1" customHeight="1">
      <c r="A1394" s="38">
        <v>3315</v>
      </c>
      <c r="B1394" s="38" t="s">
        <v>3669</v>
      </c>
      <c r="C1394" s="38" t="s">
        <v>3670</v>
      </c>
    </row>
    <row r="1395" spans="1:3" ht="12.75" hidden="1" customHeight="1">
      <c r="A1395" s="38">
        <v>3316</v>
      </c>
      <c r="B1395" s="38" t="s">
        <v>3671</v>
      </c>
      <c r="C1395" s="38" t="s">
        <v>3672</v>
      </c>
    </row>
    <row r="1396" spans="1:3" ht="12.75" hidden="1" customHeight="1">
      <c r="A1396" s="38">
        <v>3317</v>
      </c>
      <c r="B1396" s="38" t="s">
        <v>3673</v>
      </c>
      <c r="C1396" s="38" t="s">
        <v>3674</v>
      </c>
    </row>
    <row r="1397" spans="1:3" ht="12.75" hidden="1" customHeight="1">
      <c r="A1397" s="38">
        <v>3318</v>
      </c>
      <c r="B1397" s="38" t="s">
        <v>3675</v>
      </c>
      <c r="C1397" s="38" t="s">
        <v>3676</v>
      </c>
    </row>
    <row r="1398" spans="1:3" ht="12.75" hidden="1" customHeight="1">
      <c r="A1398" s="38">
        <v>3319</v>
      </c>
      <c r="B1398" s="38" t="s">
        <v>3677</v>
      </c>
      <c r="C1398" s="38" t="s">
        <v>3678</v>
      </c>
    </row>
    <row r="1399" spans="1:3" ht="12.75" hidden="1" customHeight="1">
      <c r="A1399" s="38">
        <v>3320</v>
      </c>
      <c r="B1399" s="38" t="s">
        <v>3679</v>
      </c>
      <c r="C1399" s="38" t="s">
        <v>3680</v>
      </c>
    </row>
    <row r="1400" spans="1:3" ht="12.75" hidden="1" customHeight="1">
      <c r="A1400" s="38">
        <v>3325</v>
      </c>
      <c r="B1400" s="38" t="s">
        <v>3681</v>
      </c>
      <c r="C1400" s="38" t="s">
        <v>3682</v>
      </c>
    </row>
    <row r="1401" spans="1:3" ht="12.75" hidden="1" customHeight="1">
      <c r="A1401" s="38">
        <v>3353</v>
      </c>
      <c r="B1401" s="38" t="s">
        <v>3683</v>
      </c>
      <c r="C1401" s="38" t="s">
        <v>3684</v>
      </c>
    </row>
    <row r="1402" spans="1:3" ht="12.75" hidden="1" customHeight="1">
      <c r="A1402" s="38">
        <v>3281</v>
      </c>
      <c r="B1402" s="38" t="s">
        <v>3685</v>
      </c>
      <c r="C1402" s="38" t="s">
        <v>3686</v>
      </c>
    </row>
    <row r="1403" spans="1:3" ht="12.75" hidden="1" customHeight="1">
      <c r="A1403" s="38">
        <v>3282</v>
      </c>
      <c r="B1403" s="38" t="s">
        <v>3687</v>
      </c>
      <c r="C1403" s="38" t="s">
        <v>3688</v>
      </c>
    </row>
    <row r="1404" spans="1:3" ht="12.75" hidden="1" customHeight="1">
      <c r="A1404" s="38">
        <v>3283</v>
      </c>
      <c r="B1404" s="38" t="s">
        <v>3689</v>
      </c>
      <c r="C1404" s="38" t="s">
        <v>3690</v>
      </c>
    </row>
    <row r="1405" spans="1:3" ht="12.75" hidden="1" customHeight="1">
      <c r="A1405" s="38">
        <v>3326</v>
      </c>
      <c r="B1405" s="38" t="s">
        <v>3691</v>
      </c>
      <c r="C1405" s="38" t="s">
        <v>3692</v>
      </c>
    </row>
    <row r="1406" spans="1:3" ht="12.75" hidden="1" customHeight="1">
      <c r="A1406" s="38">
        <v>3327</v>
      </c>
      <c r="B1406" s="38" t="s">
        <v>3693</v>
      </c>
      <c r="C1406" s="38" t="s">
        <v>3694</v>
      </c>
    </row>
    <row r="1407" spans="1:3" ht="12.75" hidden="1" customHeight="1">
      <c r="A1407" s="38">
        <v>3277</v>
      </c>
      <c r="B1407" s="38" t="s">
        <v>3695</v>
      </c>
      <c r="C1407" s="38" t="s">
        <v>3696</v>
      </c>
    </row>
    <row r="1408" spans="1:3" ht="12.75" hidden="1" customHeight="1">
      <c r="A1408" s="38">
        <v>3539</v>
      </c>
      <c r="B1408" s="38" t="s">
        <v>3697</v>
      </c>
      <c r="C1408" s="38" t="s">
        <v>3698</v>
      </c>
    </row>
    <row r="1409" spans="1:3" ht="12.75" hidden="1" customHeight="1">
      <c r="A1409" s="38">
        <v>3284</v>
      </c>
      <c r="B1409" s="38" t="s">
        <v>3699</v>
      </c>
      <c r="C1409" s="38" t="s">
        <v>3700</v>
      </c>
    </row>
    <row r="1410" spans="1:3" ht="12.75" hidden="1" customHeight="1">
      <c r="A1410" s="38">
        <v>3330</v>
      </c>
      <c r="B1410" s="38" t="s">
        <v>3701</v>
      </c>
      <c r="C1410" s="38" t="s">
        <v>3702</v>
      </c>
    </row>
    <row r="1411" spans="1:3" ht="12.75" hidden="1" customHeight="1">
      <c r="A1411" s="38">
        <v>3331</v>
      </c>
      <c r="B1411" s="38" t="s">
        <v>3703</v>
      </c>
      <c r="C1411" s="38" t="s">
        <v>3704</v>
      </c>
    </row>
    <row r="1412" spans="1:3" ht="12.75" hidden="1" customHeight="1">
      <c r="A1412" s="38">
        <v>3332</v>
      </c>
      <c r="B1412" s="38" t="s">
        <v>3705</v>
      </c>
      <c r="C1412" s="38" t="s">
        <v>3706</v>
      </c>
    </row>
    <row r="1413" spans="1:3" ht="12.75" hidden="1" customHeight="1">
      <c r="A1413" s="38">
        <v>3333</v>
      </c>
      <c r="B1413" s="38" t="s">
        <v>3707</v>
      </c>
      <c r="C1413" s="38" t="s">
        <v>3708</v>
      </c>
    </row>
    <row r="1414" spans="1:3" ht="12.75" hidden="1" customHeight="1">
      <c r="A1414" s="38">
        <v>3354</v>
      </c>
      <c r="B1414" s="38" t="s">
        <v>3709</v>
      </c>
      <c r="C1414" s="38" t="s">
        <v>3710</v>
      </c>
    </row>
    <row r="1415" spans="1:3" ht="12.75" hidden="1" customHeight="1">
      <c r="A1415" s="38">
        <v>3275</v>
      </c>
      <c r="B1415" s="38" t="s">
        <v>3711</v>
      </c>
      <c r="C1415" s="38" t="s">
        <v>3712</v>
      </c>
    </row>
    <row r="1416" spans="1:3" ht="12.75" hidden="1" customHeight="1">
      <c r="A1416" s="38">
        <v>3313</v>
      </c>
      <c r="B1416" s="38" t="s">
        <v>3713</v>
      </c>
      <c r="C1416" s="38" t="s">
        <v>3714</v>
      </c>
    </row>
    <row r="1417" spans="1:3" ht="12.75" hidden="1" customHeight="1">
      <c r="A1417" s="38">
        <v>3360</v>
      </c>
      <c r="B1417" s="38" t="s">
        <v>3715</v>
      </c>
      <c r="C1417" s="38" t="s">
        <v>3716</v>
      </c>
    </row>
    <row r="1418" spans="1:3" ht="12.75" hidden="1" customHeight="1">
      <c r="A1418" s="38">
        <v>3361</v>
      </c>
      <c r="B1418" s="38" t="s">
        <v>3717</v>
      </c>
      <c r="C1418" s="38" t="s">
        <v>3718</v>
      </c>
    </row>
    <row r="1419" spans="1:3" ht="12.75" hidden="1" customHeight="1">
      <c r="A1419" s="38">
        <v>3362</v>
      </c>
      <c r="B1419" s="38" t="s">
        <v>3719</v>
      </c>
      <c r="C1419" s="38" t="s">
        <v>3720</v>
      </c>
    </row>
    <row r="1420" spans="1:3" ht="12.75" hidden="1" customHeight="1">
      <c r="A1420" s="38">
        <v>3363</v>
      </c>
      <c r="B1420" s="38" t="s">
        <v>3721</v>
      </c>
      <c r="C1420" s="38" t="s">
        <v>3722</v>
      </c>
    </row>
    <row r="1421" spans="1:3" ht="12.75" hidden="1" customHeight="1">
      <c r="A1421" s="38">
        <v>3364</v>
      </c>
      <c r="B1421" s="38" t="s">
        <v>3723</v>
      </c>
      <c r="C1421" s="38" t="s">
        <v>3724</v>
      </c>
    </row>
    <row r="1422" spans="1:3" ht="12.75" hidden="1" customHeight="1">
      <c r="A1422" s="38">
        <v>3365</v>
      </c>
      <c r="B1422" s="38" t="s">
        <v>3725</v>
      </c>
      <c r="C1422" s="38" t="s">
        <v>3726</v>
      </c>
    </row>
    <row r="1423" spans="1:3" ht="12.75" hidden="1" customHeight="1">
      <c r="A1423" s="38">
        <v>3366</v>
      </c>
      <c r="B1423" s="38" t="s">
        <v>3727</v>
      </c>
      <c r="C1423" s="38" t="s">
        <v>3728</v>
      </c>
    </row>
    <row r="1424" spans="1:3" ht="12.75" hidden="1" customHeight="1">
      <c r="A1424" s="38">
        <v>3367</v>
      </c>
      <c r="B1424" s="38" t="s">
        <v>3729</v>
      </c>
      <c r="C1424" s="38" t="s">
        <v>3730</v>
      </c>
    </row>
    <row r="1425" spans="1:3" ht="12.75" hidden="1" customHeight="1">
      <c r="A1425" s="38">
        <v>3368</v>
      </c>
      <c r="B1425" s="38" t="s">
        <v>3731</v>
      </c>
      <c r="C1425" s="38" t="s">
        <v>3732</v>
      </c>
    </row>
    <row r="1426" spans="1:3" ht="12.75" hidden="1" customHeight="1">
      <c r="A1426" s="38">
        <v>3369</v>
      </c>
      <c r="B1426" s="38" t="s">
        <v>3733</v>
      </c>
      <c r="C1426" s="38" t="s">
        <v>3734</v>
      </c>
    </row>
    <row r="1427" spans="1:3" ht="12.75" hidden="1" customHeight="1">
      <c r="A1427" s="38">
        <v>3370</v>
      </c>
      <c r="B1427" s="38" t="s">
        <v>3735</v>
      </c>
      <c r="C1427" s="38" t="s">
        <v>3736</v>
      </c>
    </row>
    <row r="1428" spans="1:3" ht="12.75" hidden="1" customHeight="1">
      <c r="A1428" s="38">
        <v>3371</v>
      </c>
      <c r="B1428" s="38" t="s">
        <v>3737</v>
      </c>
      <c r="C1428" s="38" t="s">
        <v>3738</v>
      </c>
    </row>
    <row r="1429" spans="1:3" ht="12.75" hidden="1" customHeight="1">
      <c r="A1429" s="38">
        <v>3372</v>
      </c>
      <c r="B1429" s="38" t="s">
        <v>3739</v>
      </c>
      <c r="C1429" s="38" t="s">
        <v>3740</v>
      </c>
    </row>
    <row r="1430" spans="1:3" ht="12.75" hidden="1" customHeight="1">
      <c r="A1430" s="38">
        <v>3373</v>
      </c>
      <c r="B1430" s="38" t="s">
        <v>3741</v>
      </c>
      <c r="C1430" s="38" t="s">
        <v>3742</v>
      </c>
    </row>
    <row r="1431" spans="1:3" ht="12.75" hidden="1" customHeight="1">
      <c r="A1431" s="38">
        <v>3374</v>
      </c>
      <c r="B1431" s="38" t="s">
        <v>3743</v>
      </c>
      <c r="C1431" s="38" t="s">
        <v>3744</v>
      </c>
    </row>
    <row r="1432" spans="1:3" ht="12.75" hidden="1" customHeight="1">
      <c r="A1432" s="38">
        <v>3375</v>
      </c>
      <c r="B1432" s="38" t="s">
        <v>3745</v>
      </c>
      <c r="C1432" s="38" t="s">
        <v>3746</v>
      </c>
    </row>
    <row r="1433" spans="1:3" ht="12.75" hidden="1" customHeight="1">
      <c r="A1433" s="38">
        <v>3376</v>
      </c>
      <c r="B1433" s="38" t="s">
        <v>3747</v>
      </c>
      <c r="C1433" s="38" t="s">
        <v>3748</v>
      </c>
    </row>
    <row r="1434" spans="1:3" ht="12.75" hidden="1" customHeight="1">
      <c r="A1434" s="38">
        <v>3377</v>
      </c>
      <c r="B1434" s="38" t="s">
        <v>3749</v>
      </c>
      <c r="C1434" s="38" t="s">
        <v>3750</v>
      </c>
    </row>
    <row r="1435" spans="1:3" ht="12.75" hidden="1" customHeight="1">
      <c r="A1435" s="38">
        <v>3378</v>
      </c>
      <c r="B1435" s="38" t="s">
        <v>3751</v>
      </c>
      <c r="C1435" s="38" t="s">
        <v>3752</v>
      </c>
    </row>
    <row r="1436" spans="1:3" ht="12.75" hidden="1" customHeight="1">
      <c r="A1436" s="38">
        <v>3379</v>
      </c>
      <c r="B1436" s="38" t="s">
        <v>3753</v>
      </c>
      <c r="C1436" s="38" t="s">
        <v>3754</v>
      </c>
    </row>
    <row r="1437" spans="1:3" ht="12.75" hidden="1" customHeight="1">
      <c r="A1437" s="38">
        <v>3574</v>
      </c>
      <c r="B1437" s="38" t="s">
        <v>3755</v>
      </c>
      <c r="C1437" s="38" t="s">
        <v>3756</v>
      </c>
    </row>
    <row r="1438" spans="1:3" ht="12.75" hidden="1" customHeight="1">
      <c r="A1438" s="38">
        <v>3575</v>
      </c>
      <c r="B1438" s="38" t="s">
        <v>3757</v>
      </c>
      <c r="C1438" s="38" t="s">
        <v>3758</v>
      </c>
    </row>
    <row r="1439" spans="1:3" ht="12.75" hidden="1" customHeight="1">
      <c r="A1439" s="38">
        <v>3540</v>
      </c>
      <c r="B1439" s="38" t="s">
        <v>3759</v>
      </c>
      <c r="C1439" s="38" t="s">
        <v>3760</v>
      </c>
    </row>
    <row r="1440" spans="1:3" ht="12.75" hidden="1" customHeight="1">
      <c r="A1440" s="38">
        <v>3541</v>
      </c>
      <c r="B1440" s="38" t="s">
        <v>3761</v>
      </c>
      <c r="C1440" s="38" t="s">
        <v>3762</v>
      </c>
    </row>
    <row r="1441" spans="1:3" ht="12.75" hidden="1" customHeight="1">
      <c r="A1441" s="38">
        <v>3542</v>
      </c>
      <c r="B1441" s="38" t="s">
        <v>3763</v>
      </c>
      <c r="C1441" s="38" t="s">
        <v>3764</v>
      </c>
    </row>
    <row r="1442" spans="1:3" ht="12.75" hidden="1" customHeight="1">
      <c r="A1442" s="38">
        <v>3543</v>
      </c>
      <c r="B1442" s="38" t="s">
        <v>3765</v>
      </c>
      <c r="C1442" s="38" t="s">
        <v>3766</v>
      </c>
    </row>
    <row r="1443" spans="1:3" ht="12.75" hidden="1" customHeight="1">
      <c r="A1443" s="38">
        <v>3544</v>
      </c>
      <c r="B1443" s="38" t="s">
        <v>3767</v>
      </c>
      <c r="C1443" s="38" t="s">
        <v>3768</v>
      </c>
    </row>
    <row r="1444" spans="1:3" ht="12.75" hidden="1" customHeight="1">
      <c r="A1444" s="38">
        <v>3545</v>
      </c>
      <c r="B1444" s="38" t="s">
        <v>3769</v>
      </c>
      <c r="C1444" s="38" t="s">
        <v>3770</v>
      </c>
    </row>
    <row r="1445" spans="1:3" ht="12.75" hidden="1" customHeight="1">
      <c r="A1445" s="38">
        <v>3546</v>
      </c>
      <c r="B1445" s="38" t="s">
        <v>3771</v>
      </c>
      <c r="C1445" s="38" t="s">
        <v>3772</v>
      </c>
    </row>
    <row r="1446" spans="1:3" ht="12.75" hidden="1" customHeight="1">
      <c r="A1446" s="38">
        <v>3547</v>
      </c>
      <c r="B1446" s="38" t="s">
        <v>3773</v>
      </c>
      <c r="C1446" s="38" t="s">
        <v>3774</v>
      </c>
    </row>
    <row r="1447" spans="1:3" ht="12.75" hidden="1" customHeight="1">
      <c r="A1447" s="38">
        <v>3548</v>
      </c>
      <c r="B1447" s="38" t="s">
        <v>3775</v>
      </c>
      <c r="C1447" s="38" t="s">
        <v>3776</v>
      </c>
    </row>
    <row r="1448" spans="1:3" ht="12.75" hidden="1" customHeight="1">
      <c r="A1448" s="38">
        <v>3549</v>
      </c>
      <c r="B1448" s="38" t="s">
        <v>3777</v>
      </c>
      <c r="C1448" s="38" t="s">
        <v>3778</v>
      </c>
    </row>
    <row r="1449" spans="1:3" ht="12.75" hidden="1" customHeight="1">
      <c r="A1449" s="38">
        <v>3550</v>
      </c>
      <c r="B1449" s="38" t="s">
        <v>3779</v>
      </c>
      <c r="C1449" s="38" t="s">
        <v>3780</v>
      </c>
    </row>
    <row r="1450" spans="1:3" ht="12.75" hidden="1" customHeight="1">
      <c r="A1450" s="38">
        <v>3551</v>
      </c>
      <c r="B1450" s="38" t="s">
        <v>3781</v>
      </c>
      <c r="C1450" s="38" t="s">
        <v>3782</v>
      </c>
    </row>
    <row r="1451" spans="1:3" ht="12.75" hidden="1" customHeight="1">
      <c r="A1451" s="38">
        <v>3552</v>
      </c>
      <c r="B1451" s="38" t="s">
        <v>3783</v>
      </c>
      <c r="C1451" s="38" t="s">
        <v>3784</v>
      </c>
    </row>
    <row r="1452" spans="1:3" ht="12.75" hidden="1" customHeight="1">
      <c r="A1452" s="38">
        <v>3553</v>
      </c>
      <c r="B1452" s="38" t="s">
        <v>3785</v>
      </c>
      <c r="C1452" s="38" t="s">
        <v>3786</v>
      </c>
    </row>
    <row r="1453" spans="1:3" ht="12.75" hidden="1" customHeight="1">
      <c r="A1453" s="38">
        <v>3554</v>
      </c>
      <c r="B1453" s="38" t="s">
        <v>3787</v>
      </c>
      <c r="C1453" s="38" t="s">
        <v>3788</v>
      </c>
    </row>
    <row r="1454" spans="1:3" ht="12.75" hidden="1" customHeight="1">
      <c r="A1454" s="38">
        <v>3555</v>
      </c>
      <c r="B1454" s="38" t="s">
        <v>3789</v>
      </c>
      <c r="C1454" s="38" t="s">
        <v>3790</v>
      </c>
    </row>
    <row r="1455" spans="1:3" ht="12.75" hidden="1" customHeight="1">
      <c r="A1455" s="38">
        <v>3556</v>
      </c>
      <c r="B1455" s="38" t="s">
        <v>3791</v>
      </c>
      <c r="C1455" s="38" t="s">
        <v>3792</v>
      </c>
    </row>
    <row r="1456" spans="1:3" ht="12.75" hidden="1" customHeight="1">
      <c r="A1456" s="38">
        <v>3557</v>
      </c>
      <c r="B1456" s="38" t="s">
        <v>3793</v>
      </c>
      <c r="C1456" s="38" t="s">
        <v>3794</v>
      </c>
    </row>
    <row r="1457" spans="1:3" ht="12.75" hidden="1" customHeight="1">
      <c r="A1457" s="38">
        <v>3562</v>
      </c>
      <c r="B1457" s="38" t="s">
        <v>3795</v>
      </c>
      <c r="C1457" s="38" t="s">
        <v>3796</v>
      </c>
    </row>
    <row r="1458" spans="1:3" ht="12.75" hidden="1" customHeight="1">
      <c r="A1458" s="38">
        <v>3563</v>
      </c>
      <c r="B1458" s="38" t="s">
        <v>3797</v>
      </c>
      <c r="C1458" s="38" t="s">
        <v>3798</v>
      </c>
    </row>
    <row r="1459" spans="1:3" ht="12.75" hidden="1" customHeight="1">
      <c r="A1459" s="38">
        <v>3564</v>
      </c>
      <c r="B1459" s="38" t="s">
        <v>3799</v>
      </c>
      <c r="C1459" s="38" t="s">
        <v>3800</v>
      </c>
    </row>
    <row r="1460" spans="1:3" ht="12.75" hidden="1" customHeight="1">
      <c r="A1460" s="38">
        <v>3565</v>
      </c>
      <c r="B1460" s="38" t="s">
        <v>3801</v>
      </c>
      <c r="C1460" s="38" t="s">
        <v>3802</v>
      </c>
    </row>
    <row r="1461" spans="1:3" ht="12.75" hidden="1" customHeight="1">
      <c r="A1461" s="38">
        <v>3566</v>
      </c>
      <c r="B1461" s="38" t="s">
        <v>3803</v>
      </c>
      <c r="C1461" s="38" t="s">
        <v>3804</v>
      </c>
    </row>
    <row r="1462" spans="1:3" ht="12.75" hidden="1" customHeight="1">
      <c r="A1462" s="38">
        <v>3567</v>
      </c>
      <c r="B1462" s="38" t="s">
        <v>3805</v>
      </c>
      <c r="C1462" s="38" t="s">
        <v>3806</v>
      </c>
    </row>
    <row r="1463" spans="1:3" ht="12.75" hidden="1" customHeight="1">
      <c r="A1463" s="38">
        <v>3588</v>
      </c>
      <c r="B1463" s="38" t="s">
        <v>3807</v>
      </c>
      <c r="C1463" s="38" t="s">
        <v>3808</v>
      </c>
    </row>
    <row r="1464" spans="1:3" ht="12.75" hidden="1" customHeight="1">
      <c r="A1464" s="38">
        <v>3589</v>
      </c>
      <c r="B1464" s="38" t="s">
        <v>3809</v>
      </c>
      <c r="C1464" s="38" t="s">
        <v>3810</v>
      </c>
    </row>
    <row r="1465" spans="1:3" ht="12.75" hidden="1" customHeight="1">
      <c r="A1465" s="38">
        <v>3590</v>
      </c>
      <c r="B1465" s="38" t="s">
        <v>3811</v>
      </c>
      <c r="C1465" s="38" t="s">
        <v>3812</v>
      </c>
    </row>
    <row r="1466" spans="1:3" ht="12.75" hidden="1" customHeight="1">
      <c r="A1466" s="38">
        <v>3591</v>
      </c>
      <c r="B1466" s="38" t="s">
        <v>3813</v>
      </c>
      <c r="C1466" s="38" t="s">
        <v>3814</v>
      </c>
    </row>
    <row r="1467" spans="1:3" ht="12.75" hidden="1" customHeight="1">
      <c r="A1467" s="38">
        <v>3592</v>
      </c>
      <c r="B1467" s="38" t="s">
        <v>3815</v>
      </c>
      <c r="C1467" s="38" t="s">
        <v>3816</v>
      </c>
    </row>
    <row r="1468" spans="1:3" ht="12.75" hidden="1" customHeight="1">
      <c r="A1468" s="38">
        <v>3593</v>
      </c>
      <c r="B1468" s="38" t="s">
        <v>3817</v>
      </c>
      <c r="C1468" s="38" t="s">
        <v>3818</v>
      </c>
    </row>
    <row r="1469" spans="1:3" ht="12.75" hidden="1" customHeight="1">
      <c r="A1469" s="38">
        <v>3594</v>
      </c>
      <c r="B1469" s="38" t="s">
        <v>3819</v>
      </c>
      <c r="C1469" s="38" t="s">
        <v>3820</v>
      </c>
    </row>
    <row r="1470" spans="1:3" ht="12.75" hidden="1" customHeight="1">
      <c r="A1470" s="38">
        <v>3595</v>
      </c>
      <c r="B1470" s="38" t="s">
        <v>3821</v>
      </c>
      <c r="C1470" s="38" t="s">
        <v>3822</v>
      </c>
    </row>
    <row r="1471" spans="1:3" ht="12.75" hidden="1" customHeight="1">
      <c r="A1471" s="38">
        <v>3596</v>
      </c>
      <c r="B1471" s="38" t="s">
        <v>3823</v>
      </c>
      <c r="C1471" s="38" t="s">
        <v>3824</v>
      </c>
    </row>
    <row r="1472" spans="1:3" ht="12.75" hidden="1" customHeight="1">
      <c r="A1472" s="38">
        <v>3597</v>
      </c>
      <c r="B1472" s="38" t="s">
        <v>3825</v>
      </c>
      <c r="C1472" s="38" t="s">
        <v>3826</v>
      </c>
    </row>
    <row r="1473" spans="1:3" ht="12.75" hidden="1" customHeight="1">
      <c r="A1473" s="38">
        <v>3598</v>
      </c>
      <c r="B1473" s="38" t="s">
        <v>3827</v>
      </c>
      <c r="C1473" s="38" t="s">
        <v>3828</v>
      </c>
    </row>
    <row r="1474" spans="1:3" ht="12.75" hidden="1" customHeight="1">
      <c r="A1474" s="38">
        <v>3599</v>
      </c>
      <c r="B1474" s="38" t="s">
        <v>3829</v>
      </c>
      <c r="C1474" s="38" t="s">
        <v>3830</v>
      </c>
    </row>
    <row r="1475" spans="1:3" ht="12.75" hidden="1" customHeight="1">
      <c r="A1475" s="38">
        <v>3600</v>
      </c>
      <c r="B1475" s="38" t="s">
        <v>3831</v>
      </c>
      <c r="C1475" s="38" t="s">
        <v>3832</v>
      </c>
    </row>
    <row r="1476" spans="1:3" ht="12.75" hidden="1" customHeight="1">
      <c r="A1476" s="38">
        <v>3601</v>
      </c>
      <c r="B1476" s="38" t="s">
        <v>3833</v>
      </c>
      <c r="C1476" s="38" t="s">
        <v>3834</v>
      </c>
    </row>
    <row r="1477" spans="1:3" ht="12.75" hidden="1" customHeight="1">
      <c r="A1477" s="38">
        <v>3602</v>
      </c>
      <c r="B1477" s="38" t="s">
        <v>3835</v>
      </c>
      <c r="C1477" s="38" t="s">
        <v>3836</v>
      </c>
    </row>
    <row r="1478" spans="1:3" ht="12.75" hidden="1" customHeight="1">
      <c r="A1478" s="38">
        <v>3603</v>
      </c>
      <c r="B1478" s="38" t="s">
        <v>3837</v>
      </c>
      <c r="C1478" s="38" t="s">
        <v>3838</v>
      </c>
    </row>
    <row r="1479" spans="1:3" ht="12.75" hidden="1" customHeight="1">
      <c r="A1479" s="38">
        <v>3604</v>
      </c>
      <c r="B1479" s="38" t="s">
        <v>3839</v>
      </c>
      <c r="C1479" s="38" t="s">
        <v>3840</v>
      </c>
    </row>
    <row r="1480" spans="1:3" ht="12.75" hidden="1" customHeight="1">
      <c r="A1480" s="38">
        <v>3605</v>
      </c>
      <c r="B1480" s="38" t="s">
        <v>3841</v>
      </c>
      <c r="C1480" s="38" t="s">
        <v>3842</v>
      </c>
    </row>
    <row r="1481" spans="1:3" ht="12.75" hidden="1" customHeight="1">
      <c r="A1481" s="38">
        <v>3606</v>
      </c>
      <c r="B1481" s="38" t="s">
        <v>3843</v>
      </c>
      <c r="C1481" s="38" t="s">
        <v>3844</v>
      </c>
    </row>
    <row r="1482" spans="1:3" ht="12.75" hidden="1" customHeight="1">
      <c r="A1482" s="38">
        <v>3607</v>
      </c>
      <c r="B1482" s="38" t="s">
        <v>3845</v>
      </c>
      <c r="C1482" s="38" t="s">
        <v>3846</v>
      </c>
    </row>
    <row r="1483" spans="1:3" ht="12.75" hidden="1" customHeight="1">
      <c r="A1483" s="38">
        <v>3608</v>
      </c>
      <c r="B1483" s="38" t="s">
        <v>3847</v>
      </c>
      <c r="C1483" s="38" t="s">
        <v>3848</v>
      </c>
    </row>
    <row r="1484" spans="1:3" ht="12.75" hidden="1" customHeight="1">
      <c r="A1484" s="38">
        <v>3609</v>
      </c>
      <c r="B1484" s="38" t="s">
        <v>3849</v>
      </c>
      <c r="C1484" s="38" t="s">
        <v>3850</v>
      </c>
    </row>
    <row r="1485" spans="1:3" ht="12.75" hidden="1" customHeight="1">
      <c r="A1485" s="38">
        <v>3610</v>
      </c>
      <c r="B1485" s="38" t="s">
        <v>3851</v>
      </c>
      <c r="C1485" s="38" t="s">
        <v>3852</v>
      </c>
    </row>
    <row r="1486" spans="1:3" ht="12.75" hidden="1" customHeight="1">
      <c r="A1486" s="38">
        <v>3611</v>
      </c>
      <c r="B1486" s="38" t="s">
        <v>3853</v>
      </c>
      <c r="C1486" s="38" t="s">
        <v>3854</v>
      </c>
    </row>
    <row r="1487" spans="1:3" ht="12.75" hidden="1" customHeight="1">
      <c r="A1487" s="38">
        <v>3612</v>
      </c>
      <c r="B1487" s="38" t="s">
        <v>3855</v>
      </c>
      <c r="C1487" s="38" t="s">
        <v>3856</v>
      </c>
    </row>
    <row r="1488" spans="1:3" ht="12.75" hidden="1" customHeight="1">
      <c r="A1488" s="38">
        <v>3613</v>
      </c>
      <c r="B1488" s="38" t="s">
        <v>3857</v>
      </c>
      <c r="C1488" s="38" t="s">
        <v>3858</v>
      </c>
    </row>
    <row r="1489" spans="1:3" ht="12.75" hidden="1" customHeight="1">
      <c r="A1489" s="38">
        <v>3614</v>
      </c>
      <c r="B1489" s="38" t="s">
        <v>3859</v>
      </c>
      <c r="C1489" s="38" t="s">
        <v>3860</v>
      </c>
    </row>
    <row r="1490" spans="1:3" ht="12.75" hidden="1" customHeight="1">
      <c r="A1490" s="38">
        <v>3615</v>
      </c>
      <c r="B1490" s="38" t="s">
        <v>3861</v>
      </c>
      <c r="C1490" s="38" t="s">
        <v>3862</v>
      </c>
    </row>
    <row r="1491" spans="1:3" ht="12.75" hidden="1" customHeight="1">
      <c r="A1491" s="38">
        <v>3616</v>
      </c>
      <c r="B1491" s="38" t="s">
        <v>3863</v>
      </c>
      <c r="C1491" s="38" t="s">
        <v>3864</v>
      </c>
    </row>
    <row r="1492" spans="1:3" ht="12.75" hidden="1" customHeight="1">
      <c r="A1492" s="38">
        <v>3617</v>
      </c>
      <c r="B1492" s="38" t="s">
        <v>3865</v>
      </c>
      <c r="C1492" s="38" t="s">
        <v>3866</v>
      </c>
    </row>
    <row r="1493" spans="1:3" ht="12.75" hidden="1" customHeight="1">
      <c r="A1493" s="38">
        <v>3618</v>
      </c>
      <c r="B1493" s="38" t="s">
        <v>3867</v>
      </c>
      <c r="C1493" s="38" t="s">
        <v>3868</v>
      </c>
    </row>
    <row r="1494" spans="1:3" ht="12.75" hidden="1" customHeight="1">
      <c r="A1494" s="38">
        <v>3619</v>
      </c>
      <c r="B1494" s="38" t="s">
        <v>3869</v>
      </c>
      <c r="C1494" s="38" t="s">
        <v>3870</v>
      </c>
    </row>
    <row r="1495" spans="1:3" ht="12.75" hidden="1" customHeight="1">
      <c r="A1495" s="38">
        <v>3620</v>
      </c>
      <c r="B1495" s="38" t="s">
        <v>3871</v>
      </c>
      <c r="C1495" s="38" t="s">
        <v>3872</v>
      </c>
    </row>
    <row r="1496" spans="1:3" ht="12.75" hidden="1" customHeight="1">
      <c r="A1496" s="38">
        <v>3621</v>
      </c>
      <c r="B1496" s="38" t="s">
        <v>3873</v>
      </c>
      <c r="C1496" s="38" t="s">
        <v>3874</v>
      </c>
    </row>
    <row r="1497" spans="1:3" ht="12.75" hidden="1" customHeight="1">
      <c r="A1497" s="38">
        <v>3622</v>
      </c>
      <c r="B1497" s="38" t="s">
        <v>3875</v>
      </c>
      <c r="C1497" s="38" t="s">
        <v>3876</v>
      </c>
    </row>
    <row r="1498" spans="1:3" ht="12.75" hidden="1" customHeight="1">
      <c r="A1498" s="38">
        <v>3623</v>
      </c>
      <c r="B1498" s="38" t="s">
        <v>3877</v>
      </c>
      <c r="C1498" s="38" t="s">
        <v>3878</v>
      </c>
    </row>
    <row r="1499" spans="1:3" ht="12.75" hidden="1" customHeight="1">
      <c r="A1499" s="38">
        <v>3569</v>
      </c>
      <c r="B1499" s="38" t="s">
        <v>3879</v>
      </c>
      <c r="C1499" s="38" t="s">
        <v>3880</v>
      </c>
    </row>
    <row r="1500" spans="1:3" ht="12.75" hidden="1" customHeight="1">
      <c r="A1500" s="38">
        <v>3570</v>
      </c>
      <c r="B1500" s="38" t="s">
        <v>3881</v>
      </c>
      <c r="C1500" s="38" t="s">
        <v>3882</v>
      </c>
    </row>
    <row r="1501" spans="1:3" ht="12.75" hidden="1" customHeight="1">
      <c r="A1501" s="38">
        <v>3558</v>
      </c>
      <c r="B1501" s="38" t="s">
        <v>3883</v>
      </c>
      <c r="C1501" s="38" t="s">
        <v>3884</v>
      </c>
    </row>
    <row r="1502" spans="1:3" ht="12.75" hidden="1" customHeight="1">
      <c r="A1502" s="38">
        <v>3576</v>
      </c>
      <c r="B1502" s="38" t="s">
        <v>3885</v>
      </c>
      <c r="C1502" s="38" t="s">
        <v>3886</v>
      </c>
    </row>
    <row r="1503" spans="1:3" ht="12.75" hidden="1" customHeight="1">
      <c r="A1503" s="38">
        <v>3577</v>
      </c>
      <c r="B1503" s="38" t="s">
        <v>3887</v>
      </c>
      <c r="C1503" s="38" t="s">
        <v>3888</v>
      </c>
    </row>
    <row r="1504" spans="1:3" ht="12.75" hidden="1" customHeight="1">
      <c r="A1504" s="38">
        <v>3578</v>
      </c>
      <c r="B1504" s="38" t="s">
        <v>3889</v>
      </c>
      <c r="C1504" s="38" t="s">
        <v>3890</v>
      </c>
    </row>
    <row r="1505" spans="1:3" ht="12.75" hidden="1" customHeight="1">
      <c r="A1505" s="38">
        <v>3579</v>
      </c>
      <c r="B1505" s="38" t="s">
        <v>3891</v>
      </c>
      <c r="C1505" s="38" t="s">
        <v>3892</v>
      </c>
    </row>
    <row r="1506" spans="1:3" ht="12.75" hidden="1" customHeight="1">
      <c r="A1506" s="38">
        <v>3580</v>
      </c>
      <c r="B1506" s="38" t="s">
        <v>3893</v>
      </c>
      <c r="C1506" s="38" t="s">
        <v>3894</v>
      </c>
    </row>
    <row r="1507" spans="1:3" ht="12.75" hidden="1" customHeight="1">
      <c r="A1507" s="38">
        <v>3581</v>
      </c>
      <c r="B1507" s="38" t="s">
        <v>3895</v>
      </c>
      <c r="C1507" s="38" t="s">
        <v>3896</v>
      </c>
    </row>
    <row r="1508" spans="1:3" ht="12.75" hidden="1" customHeight="1">
      <c r="A1508" s="38">
        <v>3582</v>
      </c>
      <c r="B1508" s="38" t="s">
        <v>3897</v>
      </c>
      <c r="C1508" s="38" t="s">
        <v>3898</v>
      </c>
    </row>
    <row r="1509" spans="1:3" ht="12.75" hidden="1" customHeight="1">
      <c r="A1509" s="38">
        <v>3559</v>
      </c>
      <c r="B1509" s="38" t="s">
        <v>3899</v>
      </c>
      <c r="C1509" s="38" t="s">
        <v>3900</v>
      </c>
    </row>
    <row r="1510" spans="1:3" ht="12.75" hidden="1" customHeight="1">
      <c r="A1510" s="38">
        <v>3571</v>
      </c>
      <c r="B1510" s="38" t="s">
        <v>3901</v>
      </c>
      <c r="C1510" s="38" t="s">
        <v>1026</v>
      </c>
    </row>
    <row r="1511" spans="1:3" ht="12.75" hidden="1" customHeight="1">
      <c r="A1511" s="38">
        <v>3587</v>
      </c>
      <c r="B1511" s="38" t="s">
        <v>3902</v>
      </c>
      <c r="C1511" s="38" t="s">
        <v>1028</v>
      </c>
    </row>
    <row r="1512" spans="1:3" ht="12.75" hidden="1" customHeight="1">
      <c r="A1512" s="38">
        <v>3568</v>
      </c>
      <c r="B1512" s="38" t="s">
        <v>3903</v>
      </c>
      <c r="C1512" s="38" t="s">
        <v>3904</v>
      </c>
    </row>
    <row r="1513" spans="1:3" ht="12.75" hidden="1" customHeight="1">
      <c r="A1513" s="38">
        <v>3573</v>
      </c>
      <c r="B1513" s="38" t="s">
        <v>3905</v>
      </c>
      <c r="C1513" s="38" t="s">
        <v>3906</v>
      </c>
    </row>
    <row r="1514" spans="1:3" ht="12.75" hidden="1" customHeight="1">
      <c r="A1514" s="38">
        <v>3586</v>
      </c>
      <c r="B1514" s="38" t="s">
        <v>3907</v>
      </c>
      <c r="C1514" s="38" t="s">
        <v>3908</v>
      </c>
    </row>
    <row r="1515" spans="1:3" ht="12.75" hidden="1" customHeight="1">
      <c r="A1515" s="38">
        <v>3583</v>
      </c>
      <c r="B1515" s="38" t="s">
        <v>3909</v>
      </c>
      <c r="C1515" s="38" t="s">
        <v>3910</v>
      </c>
    </row>
    <row r="1516" spans="1:3" ht="12.75" hidden="1" customHeight="1">
      <c r="A1516" s="38">
        <v>3560</v>
      </c>
      <c r="B1516" s="38" t="s">
        <v>3911</v>
      </c>
      <c r="C1516" s="38" t="s">
        <v>3912</v>
      </c>
    </row>
    <row r="1517" spans="1:3" ht="12.75" hidden="1" customHeight="1">
      <c r="A1517" s="38">
        <v>1198</v>
      </c>
      <c r="B1517" s="38" t="s">
        <v>3913</v>
      </c>
      <c r="C1517" s="38" t="s">
        <v>3914</v>
      </c>
    </row>
    <row r="1518" spans="1:3" ht="12.75" hidden="1" customHeight="1">
      <c r="A1518" s="38">
        <v>1271</v>
      </c>
      <c r="B1518" s="38" t="s">
        <v>3915</v>
      </c>
      <c r="C1518" s="38" t="s">
        <v>3916</v>
      </c>
    </row>
    <row r="1519" spans="1:3" ht="12.75" hidden="1" customHeight="1">
      <c r="A1519" s="38">
        <v>3624</v>
      </c>
      <c r="B1519" s="38" t="s">
        <v>3917</v>
      </c>
      <c r="C1519" s="38" t="s">
        <v>3918</v>
      </c>
    </row>
    <row r="1520" spans="1:3" ht="12.75" hidden="1" customHeight="1">
      <c r="A1520" s="38">
        <v>3585</v>
      </c>
      <c r="B1520" s="38" t="s">
        <v>3919</v>
      </c>
      <c r="C1520" s="38" t="s">
        <v>3918</v>
      </c>
    </row>
    <row r="1521" spans="1:3" ht="12.75" hidden="1" customHeight="1">
      <c r="A1521" s="38">
        <v>3796</v>
      </c>
      <c r="B1521" s="38" t="s">
        <v>3920</v>
      </c>
      <c r="C1521" s="38" t="s">
        <v>3921</v>
      </c>
    </row>
    <row r="1522" spans="1:3" ht="12.75" hidden="1" customHeight="1">
      <c r="A1522" s="38">
        <v>3706</v>
      </c>
      <c r="B1522" s="38" t="s">
        <v>3922</v>
      </c>
      <c r="C1522" s="38" t="s">
        <v>3923</v>
      </c>
    </row>
    <row r="1523" spans="1:3" ht="12.75" hidden="1" customHeight="1">
      <c r="A1523" s="38">
        <v>3707</v>
      </c>
      <c r="B1523" s="38" t="s">
        <v>3924</v>
      </c>
      <c r="C1523" s="38" t="s">
        <v>3925</v>
      </c>
    </row>
    <row r="1524" spans="1:3" ht="12.75" hidden="1" customHeight="1">
      <c r="A1524" s="38">
        <v>3708</v>
      </c>
      <c r="B1524" s="38" t="s">
        <v>3926</v>
      </c>
      <c r="C1524" s="38" t="s">
        <v>3927</v>
      </c>
    </row>
    <row r="1525" spans="1:3" ht="12.75" hidden="1" customHeight="1">
      <c r="A1525" s="38">
        <v>3709</v>
      </c>
      <c r="B1525" s="38" t="s">
        <v>3928</v>
      </c>
      <c r="C1525" s="38" t="s">
        <v>3929</v>
      </c>
    </row>
    <row r="1526" spans="1:3" ht="12.75" hidden="1" customHeight="1">
      <c r="A1526" s="38">
        <v>3710</v>
      </c>
      <c r="B1526" s="38" t="s">
        <v>3930</v>
      </c>
      <c r="C1526" s="38" t="s">
        <v>3931</v>
      </c>
    </row>
    <row r="1527" spans="1:3" ht="12.75" hidden="1" customHeight="1">
      <c r="A1527" s="38">
        <v>3711</v>
      </c>
      <c r="B1527" s="38" t="s">
        <v>3932</v>
      </c>
      <c r="C1527" s="38" t="s">
        <v>3933</v>
      </c>
    </row>
    <row r="1528" spans="1:3" ht="12.75" hidden="1" customHeight="1">
      <c r="A1528" s="38">
        <v>3712</v>
      </c>
      <c r="B1528" s="38" t="s">
        <v>3934</v>
      </c>
      <c r="C1528" s="38" t="s">
        <v>3935</v>
      </c>
    </row>
    <row r="1529" spans="1:3" ht="12.75" hidden="1" customHeight="1">
      <c r="A1529" s="38">
        <v>3713</v>
      </c>
      <c r="B1529" s="38" t="s">
        <v>3936</v>
      </c>
      <c r="C1529" s="38" t="s">
        <v>3937</v>
      </c>
    </row>
    <row r="1530" spans="1:3" ht="12.75" hidden="1" customHeight="1">
      <c r="A1530" s="38">
        <v>3714</v>
      </c>
      <c r="B1530" s="38" t="s">
        <v>3938</v>
      </c>
      <c r="C1530" s="38" t="s">
        <v>3939</v>
      </c>
    </row>
    <row r="1531" spans="1:3" ht="12.75" hidden="1" customHeight="1">
      <c r="A1531" s="38">
        <v>3773</v>
      </c>
      <c r="B1531" s="38" t="s">
        <v>3940</v>
      </c>
      <c r="C1531" s="38" t="s">
        <v>3941</v>
      </c>
    </row>
    <row r="1532" spans="1:3" ht="12.75" hidden="1" customHeight="1">
      <c r="A1532" s="38">
        <v>3774</v>
      </c>
      <c r="B1532" s="38" t="s">
        <v>3942</v>
      </c>
      <c r="C1532" s="38" t="s">
        <v>3943</v>
      </c>
    </row>
    <row r="1533" spans="1:3" ht="12.75" hidden="1" customHeight="1">
      <c r="A1533" s="38">
        <v>3778</v>
      </c>
      <c r="B1533" s="38" t="s">
        <v>3944</v>
      </c>
      <c r="C1533" s="38" t="s">
        <v>3945</v>
      </c>
    </row>
    <row r="1534" spans="1:3" ht="12.75" hidden="1" customHeight="1">
      <c r="A1534" s="38">
        <v>3779</v>
      </c>
      <c r="B1534" s="38" t="s">
        <v>3946</v>
      </c>
      <c r="C1534" s="38" t="s">
        <v>3947</v>
      </c>
    </row>
    <row r="1535" spans="1:3" ht="12.75" hidden="1" customHeight="1">
      <c r="A1535" s="38">
        <v>3780</v>
      </c>
      <c r="B1535" s="38" t="s">
        <v>3948</v>
      </c>
      <c r="C1535" s="38" t="s">
        <v>3949</v>
      </c>
    </row>
    <row r="1536" spans="1:3" ht="12.75" hidden="1" customHeight="1">
      <c r="A1536" s="38">
        <v>3781</v>
      </c>
      <c r="B1536" s="38" t="s">
        <v>3950</v>
      </c>
      <c r="C1536" s="38" t="s">
        <v>3951</v>
      </c>
    </row>
    <row r="1537" spans="1:3" ht="12.75" hidden="1" customHeight="1">
      <c r="A1537" s="38">
        <v>3782</v>
      </c>
      <c r="B1537" s="38" t="s">
        <v>3952</v>
      </c>
      <c r="C1537" s="38" t="s">
        <v>3953</v>
      </c>
    </row>
    <row r="1538" spans="1:3" ht="12.75" hidden="1" customHeight="1">
      <c r="A1538" s="38">
        <v>3716</v>
      </c>
      <c r="B1538" s="38" t="s">
        <v>3954</v>
      </c>
      <c r="C1538" s="38" t="s">
        <v>3955</v>
      </c>
    </row>
    <row r="1539" spans="1:3" ht="12.75" hidden="1" customHeight="1">
      <c r="A1539" s="38">
        <v>3625</v>
      </c>
      <c r="B1539" s="38" t="s">
        <v>3956</v>
      </c>
      <c r="C1539" s="38" t="s">
        <v>3957</v>
      </c>
    </row>
    <row r="1540" spans="1:3" ht="12.75" hidden="1" customHeight="1">
      <c r="A1540" s="38">
        <v>3626</v>
      </c>
      <c r="B1540" s="38" t="s">
        <v>3958</v>
      </c>
      <c r="C1540" s="38" t="s">
        <v>3959</v>
      </c>
    </row>
    <row r="1541" spans="1:3" ht="12.75" hidden="1" customHeight="1">
      <c r="A1541" s="38">
        <v>3627</v>
      </c>
      <c r="B1541" s="38" t="s">
        <v>3960</v>
      </c>
      <c r="C1541" s="38" t="s">
        <v>3961</v>
      </c>
    </row>
    <row r="1542" spans="1:3" ht="12.75" hidden="1" customHeight="1">
      <c r="A1542" s="38">
        <v>3628</v>
      </c>
      <c r="B1542" s="38" t="s">
        <v>3962</v>
      </c>
      <c r="C1542" s="38" t="s">
        <v>3963</v>
      </c>
    </row>
    <row r="1543" spans="1:3" ht="12.75" hidden="1" customHeight="1">
      <c r="A1543" s="38">
        <v>3629</v>
      </c>
      <c r="B1543" s="38" t="s">
        <v>3964</v>
      </c>
      <c r="C1543" s="38" t="s">
        <v>3965</v>
      </c>
    </row>
    <row r="1544" spans="1:3" ht="12.75" hidden="1" customHeight="1">
      <c r="A1544" s="38">
        <v>3630</v>
      </c>
      <c r="B1544" s="38" t="s">
        <v>3966</v>
      </c>
      <c r="C1544" s="38" t="s">
        <v>3967</v>
      </c>
    </row>
    <row r="1545" spans="1:3" ht="12.75" hidden="1" customHeight="1">
      <c r="A1545" s="38">
        <v>3631</v>
      </c>
      <c r="B1545" s="38" t="s">
        <v>3968</v>
      </c>
      <c r="C1545" s="38" t="s">
        <v>3969</v>
      </c>
    </row>
    <row r="1546" spans="1:3" ht="12.75" hidden="1" customHeight="1">
      <c r="A1546" s="38">
        <v>3632</v>
      </c>
      <c r="B1546" s="38" t="s">
        <v>3970</v>
      </c>
      <c r="C1546" s="38" t="s">
        <v>3971</v>
      </c>
    </row>
    <row r="1547" spans="1:3" ht="12.75" hidden="1" customHeight="1">
      <c r="A1547" s="38">
        <v>3633</v>
      </c>
      <c r="B1547" s="38" t="s">
        <v>3972</v>
      </c>
      <c r="C1547" s="38" t="s">
        <v>3973</v>
      </c>
    </row>
    <row r="1548" spans="1:3" ht="12.75" hidden="1" customHeight="1">
      <c r="A1548" s="38">
        <v>3634</v>
      </c>
      <c r="B1548" s="38" t="s">
        <v>3974</v>
      </c>
      <c r="C1548" s="38" t="s">
        <v>3975</v>
      </c>
    </row>
    <row r="1549" spans="1:3" ht="12.75" hidden="1" customHeight="1">
      <c r="A1549" s="38">
        <v>3635</v>
      </c>
      <c r="B1549" s="38" t="s">
        <v>3976</v>
      </c>
      <c r="C1549" s="38" t="s">
        <v>3977</v>
      </c>
    </row>
    <row r="1550" spans="1:3" ht="12.75" hidden="1" customHeight="1">
      <c r="A1550" s="38">
        <v>3715</v>
      </c>
      <c r="B1550" s="38" t="s">
        <v>3978</v>
      </c>
      <c r="C1550" s="38" t="s">
        <v>3979</v>
      </c>
    </row>
    <row r="1551" spans="1:3" ht="12.75" hidden="1" customHeight="1">
      <c r="A1551" s="38">
        <v>3639</v>
      </c>
      <c r="B1551" s="38" t="s">
        <v>3980</v>
      </c>
      <c r="C1551" s="38" t="s">
        <v>3981</v>
      </c>
    </row>
    <row r="1552" spans="1:3" ht="12.75" hidden="1" customHeight="1">
      <c r="A1552" s="38">
        <v>3640</v>
      </c>
      <c r="B1552" s="38" t="s">
        <v>3982</v>
      </c>
      <c r="C1552" s="38" t="s">
        <v>3983</v>
      </c>
    </row>
    <row r="1553" spans="1:3" ht="12.75" hidden="1" customHeight="1">
      <c r="A1553" s="38">
        <v>3642</v>
      </c>
      <c r="B1553" s="38" t="s">
        <v>3984</v>
      </c>
      <c r="C1553" s="38" t="s">
        <v>3985</v>
      </c>
    </row>
    <row r="1554" spans="1:3" ht="12.75" hidden="1" customHeight="1">
      <c r="A1554" s="38">
        <v>3647</v>
      </c>
      <c r="B1554" s="38" t="s">
        <v>3986</v>
      </c>
      <c r="C1554" s="38" t="s">
        <v>3987</v>
      </c>
    </row>
    <row r="1555" spans="1:3" ht="12.75" hidden="1" customHeight="1">
      <c r="A1555" s="38">
        <v>3648</v>
      </c>
      <c r="B1555" s="38" t="s">
        <v>3988</v>
      </c>
      <c r="C1555" s="38" t="s">
        <v>3989</v>
      </c>
    </row>
    <row r="1556" spans="1:3" ht="12.75" hidden="1" customHeight="1">
      <c r="A1556" s="38">
        <v>3650</v>
      </c>
      <c r="B1556" s="38" t="s">
        <v>3990</v>
      </c>
      <c r="C1556" s="38" t="s">
        <v>3991</v>
      </c>
    </row>
    <row r="1557" spans="1:3" ht="12.75" hidden="1" customHeight="1">
      <c r="A1557" s="38">
        <v>3651</v>
      </c>
      <c r="B1557" s="38" t="s">
        <v>3992</v>
      </c>
      <c r="C1557" s="38" t="s">
        <v>3993</v>
      </c>
    </row>
    <row r="1558" spans="1:3" ht="12.75" hidden="1" customHeight="1">
      <c r="A1558" s="38">
        <v>3652</v>
      </c>
      <c r="B1558" s="38" t="s">
        <v>3994</v>
      </c>
      <c r="C1558" s="38" t="s">
        <v>3995</v>
      </c>
    </row>
    <row r="1559" spans="1:3" ht="12.75" hidden="1" customHeight="1">
      <c r="A1559" s="38">
        <v>3654</v>
      </c>
      <c r="B1559" s="38" t="s">
        <v>3996</v>
      </c>
      <c r="C1559" s="38" t="s">
        <v>3997</v>
      </c>
    </row>
    <row r="1560" spans="1:3" ht="12.75" hidden="1" customHeight="1">
      <c r="A1560" s="38">
        <v>3655</v>
      </c>
      <c r="B1560" s="38" t="s">
        <v>3998</v>
      </c>
      <c r="C1560" s="38" t="s">
        <v>3999</v>
      </c>
    </row>
    <row r="1561" spans="1:3" ht="12.75" hidden="1" customHeight="1">
      <c r="A1561" s="38">
        <v>3656</v>
      </c>
      <c r="B1561" s="38" t="s">
        <v>4000</v>
      </c>
      <c r="C1561" s="38" t="s">
        <v>4001</v>
      </c>
    </row>
    <row r="1562" spans="1:3" ht="12.75" hidden="1" customHeight="1">
      <c r="A1562" s="38">
        <v>3658</v>
      </c>
      <c r="B1562" s="38" t="s">
        <v>4002</v>
      </c>
      <c r="C1562" s="38" t="s">
        <v>4003</v>
      </c>
    </row>
    <row r="1563" spans="1:3" ht="12.75" hidden="1" customHeight="1">
      <c r="A1563" s="38">
        <v>3659</v>
      </c>
      <c r="B1563" s="38" t="s">
        <v>4004</v>
      </c>
      <c r="C1563" s="38" t="s">
        <v>4005</v>
      </c>
    </row>
    <row r="1564" spans="1:3" ht="12.75" hidden="1" customHeight="1">
      <c r="A1564" s="38">
        <v>3660</v>
      </c>
      <c r="B1564" s="38" t="s">
        <v>4006</v>
      </c>
      <c r="C1564" s="38" t="s">
        <v>4007</v>
      </c>
    </row>
    <row r="1565" spans="1:3" ht="12.75" hidden="1" customHeight="1">
      <c r="A1565" s="38">
        <v>3662</v>
      </c>
      <c r="B1565" s="38" t="s">
        <v>4008</v>
      </c>
      <c r="C1565" s="38" t="s">
        <v>4009</v>
      </c>
    </row>
    <row r="1566" spans="1:3" ht="12.75" hidden="1" customHeight="1">
      <c r="A1566" s="38">
        <v>3663</v>
      </c>
      <c r="B1566" s="38" t="s">
        <v>4010</v>
      </c>
      <c r="C1566" s="38" t="s">
        <v>4011</v>
      </c>
    </row>
    <row r="1567" spans="1:3" ht="12.75" hidden="1" customHeight="1">
      <c r="A1567" s="38">
        <v>3664</v>
      </c>
      <c r="B1567" s="38" t="s">
        <v>4012</v>
      </c>
      <c r="C1567" s="38" t="s">
        <v>4013</v>
      </c>
    </row>
    <row r="1568" spans="1:3" ht="12.75" hidden="1" customHeight="1">
      <c r="A1568" s="38">
        <v>3665</v>
      </c>
      <c r="B1568" s="38" t="s">
        <v>4014</v>
      </c>
      <c r="C1568" s="38" t="s">
        <v>4015</v>
      </c>
    </row>
    <row r="1569" spans="1:3" ht="12.75" hidden="1" customHeight="1">
      <c r="A1569" s="38">
        <v>3666</v>
      </c>
      <c r="B1569" s="38" t="s">
        <v>4016</v>
      </c>
      <c r="C1569" s="38" t="s">
        <v>4017</v>
      </c>
    </row>
    <row r="1570" spans="1:3" ht="12.75" hidden="1" customHeight="1">
      <c r="A1570" s="38">
        <v>3667</v>
      </c>
      <c r="B1570" s="38" t="s">
        <v>4018</v>
      </c>
      <c r="C1570" s="38" t="s">
        <v>4019</v>
      </c>
    </row>
    <row r="1571" spans="1:3" ht="12.75" hidden="1" customHeight="1">
      <c r="A1571" s="38">
        <v>3673</v>
      </c>
      <c r="B1571" s="38" t="s">
        <v>4020</v>
      </c>
      <c r="C1571" s="38" t="s">
        <v>4021</v>
      </c>
    </row>
    <row r="1572" spans="1:3" ht="12.75" hidden="1" customHeight="1">
      <c r="A1572" s="38">
        <v>3674</v>
      </c>
      <c r="B1572" s="38" t="s">
        <v>4022</v>
      </c>
      <c r="C1572" s="38" t="s">
        <v>4023</v>
      </c>
    </row>
    <row r="1573" spans="1:3" ht="12.75" hidden="1" customHeight="1">
      <c r="A1573" s="38">
        <v>3675</v>
      </c>
      <c r="B1573" s="38" t="s">
        <v>4024</v>
      </c>
      <c r="C1573" s="38" t="s">
        <v>4025</v>
      </c>
    </row>
    <row r="1574" spans="1:3" ht="12.75" hidden="1" customHeight="1">
      <c r="A1574" s="38">
        <v>3676</v>
      </c>
      <c r="B1574" s="38" t="s">
        <v>4026</v>
      </c>
      <c r="C1574" s="38" t="s">
        <v>4027</v>
      </c>
    </row>
    <row r="1575" spans="1:3" ht="12.75" hidden="1" customHeight="1">
      <c r="A1575" s="38">
        <v>3677</v>
      </c>
      <c r="B1575" s="38" t="s">
        <v>4028</v>
      </c>
      <c r="C1575" s="38" t="s">
        <v>4029</v>
      </c>
    </row>
    <row r="1576" spans="1:3" ht="12.75" hidden="1" customHeight="1">
      <c r="A1576" s="38">
        <v>3678</v>
      </c>
      <c r="B1576" s="38" t="s">
        <v>4030</v>
      </c>
      <c r="C1576" s="38" t="s">
        <v>4031</v>
      </c>
    </row>
    <row r="1577" spans="1:3" ht="12.75" hidden="1" customHeight="1">
      <c r="A1577" s="38">
        <v>3679</v>
      </c>
      <c r="B1577" s="38" t="s">
        <v>4032</v>
      </c>
      <c r="C1577" s="38" t="s">
        <v>4033</v>
      </c>
    </row>
    <row r="1578" spans="1:3" ht="12.75" hidden="1" customHeight="1">
      <c r="A1578" s="38">
        <v>3680</v>
      </c>
      <c r="B1578" s="38" t="s">
        <v>4034</v>
      </c>
      <c r="C1578" s="38" t="s">
        <v>4035</v>
      </c>
    </row>
    <row r="1579" spans="1:3" ht="12.75" hidden="1" customHeight="1">
      <c r="A1579" s="38">
        <v>3681</v>
      </c>
      <c r="B1579" s="38" t="s">
        <v>4036</v>
      </c>
      <c r="C1579" s="38" t="s">
        <v>4037</v>
      </c>
    </row>
    <row r="1580" spans="1:3" ht="12.75" hidden="1" customHeight="1">
      <c r="A1580" s="38">
        <v>3682</v>
      </c>
      <c r="B1580" s="38" t="s">
        <v>4038</v>
      </c>
      <c r="C1580" s="38" t="s">
        <v>4039</v>
      </c>
    </row>
    <row r="1581" spans="1:3" ht="12.75" hidden="1" customHeight="1">
      <c r="A1581" s="38">
        <v>3683</v>
      </c>
      <c r="B1581" s="38" t="s">
        <v>4040</v>
      </c>
      <c r="C1581" s="38" t="s">
        <v>4041</v>
      </c>
    </row>
    <row r="1582" spans="1:3" ht="12.75" hidden="1" customHeight="1">
      <c r="A1582" s="38">
        <v>3684</v>
      </c>
      <c r="B1582" s="38" t="s">
        <v>4042</v>
      </c>
      <c r="C1582" s="38" t="s">
        <v>4043</v>
      </c>
    </row>
    <row r="1583" spans="1:3" ht="12.75" hidden="1" customHeight="1">
      <c r="A1583" s="38">
        <v>3685</v>
      </c>
      <c r="B1583" s="38" t="s">
        <v>4044</v>
      </c>
      <c r="C1583" s="38" t="s">
        <v>4045</v>
      </c>
    </row>
    <row r="1584" spans="1:3" ht="12.75" hidden="1" customHeight="1">
      <c r="A1584" s="38">
        <v>3686</v>
      </c>
      <c r="B1584" s="38" t="s">
        <v>4046</v>
      </c>
      <c r="C1584" s="38" t="s">
        <v>4047</v>
      </c>
    </row>
    <row r="1585" spans="1:3" ht="12.75" hidden="1" customHeight="1">
      <c r="A1585" s="38">
        <v>3687</v>
      </c>
      <c r="B1585" s="38" t="s">
        <v>4048</v>
      </c>
      <c r="C1585" s="38" t="s">
        <v>4049</v>
      </c>
    </row>
    <row r="1586" spans="1:3" ht="12.75" hidden="1" customHeight="1">
      <c r="A1586" s="38">
        <v>3688</v>
      </c>
      <c r="B1586" s="38" t="s">
        <v>4050</v>
      </c>
      <c r="C1586" s="38" t="s">
        <v>4051</v>
      </c>
    </row>
    <row r="1587" spans="1:3" ht="12.75" hidden="1" customHeight="1">
      <c r="A1587" s="38">
        <v>3689</v>
      </c>
      <c r="B1587" s="38" t="s">
        <v>4052</v>
      </c>
      <c r="C1587" s="38" t="s">
        <v>4053</v>
      </c>
    </row>
    <row r="1588" spans="1:3" ht="12.75" hidden="1" customHeight="1">
      <c r="A1588" s="38">
        <v>3723</v>
      </c>
      <c r="B1588" s="38" t="s">
        <v>4054</v>
      </c>
      <c r="C1588" s="38" t="s">
        <v>4055</v>
      </c>
    </row>
    <row r="1589" spans="1:3" ht="12.75" hidden="1" customHeight="1">
      <c r="A1589" s="38">
        <v>3724</v>
      </c>
      <c r="B1589" s="38" t="s">
        <v>4056</v>
      </c>
      <c r="C1589" s="38" t="s">
        <v>4057</v>
      </c>
    </row>
    <row r="1590" spans="1:3" ht="12.75" hidden="1" customHeight="1">
      <c r="A1590" s="38">
        <v>3725</v>
      </c>
      <c r="B1590" s="38" t="s">
        <v>4058</v>
      </c>
      <c r="C1590" s="38" t="s">
        <v>4059</v>
      </c>
    </row>
    <row r="1591" spans="1:3" ht="12.75" hidden="1" customHeight="1">
      <c r="A1591" s="38">
        <v>3726</v>
      </c>
      <c r="B1591" s="38" t="s">
        <v>4060</v>
      </c>
      <c r="C1591" s="38" t="s">
        <v>4061</v>
      </c>
    </row>
    <row r="1592" spans="1:3" ht="12.75" hidden="1" customHeight="1">
      <c r="A1592" s="38">
        <v>3727</v>
      </c>
      <c r="B1592" s="38" t="s">
        <v>4062</v>
      </c>
      <c r="C1592" s="38" t="s">
        <v>4063</v>
      </c>
    </row>
    <row r="1593" spans="1:3" ht="12.75" hidden="1" customHeight="1">
      <c r="A1593" s="38">
        <v>3728</v>
      </c>
      <c r="B1593" s="38" t="s">
        <v>4064</v>
      </c>
      <c r="C1593" s="38" t="s">
        <v>4065</v>
      </c>
    </row>
    <row r="1594" spans="1:3" ht="12.75" hidden="1" customHeight="1">
      <c r="A1594" s="38">
        <v>3729</v>
      </c>
      <c r="B1594" s="38" t="s">
        <v>4066</v>
      </c>
      <c r="C1594" s="38" t="s">
        <v>4067</v>
      </c>
    </row>
    <row r="1595" spans="1:3" ht="12.75" hidden="1" customHeight="1">
      <c r="A1595" s="38">
        <v>3730</v>
      </c>
      <c r="B1595" s="38" t="s">
        <v>4068</v>
      </c>
      <c r="C1595" s="38" t="s">
        <v>4069</v>
      </c>
    </row>
    <row r="1596" spans="1:3" ht="12.75" hidden="1" customHeight="1">
      <c r="A1596" s="38">
        <v>3731</v>
      </c>
      <c r="B1596" s="38" t="s">
        <v>4070</v>
      </c>
      <c r="C1596" s="38" t="s">
        <v>4071</v>
      </c>
    </row>
    <row r="1597" spans="1:3" ht="12.75" hidden="1" customHeight="1">
      <c r="A1597" s="38">
        <v>3732</v>
      </c>
      <c r="B1597" s="38" t="s">
        <v>4072</v>
      </c>
      <c r="C1597" s="38" t="s">
        <v>4073</v>
      </c>
    </row>
    <row r="1598" spans="1:3" ht="12.75" hidden="1" customHeight="1">
      <c r="A1598" s="38">
        <v>3733</v>
      </c>
      <c r="B1598" s="38" t="s">
        <v>4074</v>
      </c>
      <c r="C1598" s="38" t="s">
        <v>4075</v>
      </c>
    </row>
    <row r="1599" spans="1:3" ht="12.75" hidden="1" customHeight="1">
      <c r="A1599" s="38">
        <v>3734</v>
      </c>
      <c r="B1599" s="38" t="s">
        <v>4076</v>
      </c>
      <c r="C1599" s="38" t="s">
        <v>4077</v>
      </c>
    </row>
    <row r="1600" spans="1:3" ht="12.75" hidden="1" customHeight="1">
      <c r="A1600" s="38">
        <v>3735</v>
      </c>
      <c r="B1600" s="38" t="s">
        <v>4078</v>
      </c>
      <c r="C1600" s="38" t="s">
        <v>4079</v>
      </c>
    </row>
    <row r="1601" spans="1:3" ht="12.75" hidden="1" customHeight="1">
      <c r="A1601" s="38">
        <v>3736</v>
      </c>
      <c r="B1601" s="38" t="s">
        <v>4080</v>
      </c>
      <c r="C1601" s="38" t="s">
        <v>4081</v>
      </c>
    </row>
    <row r="1602" spans="1:3" ht="12.75" hidden="1" customHeight="1">
      <c r="A1602" s="38">
        <v>3737</v>
      </c>
      <c r="B1602" s="38" t="s">
        <v>4082</v>
      </c>
      <c r="C1602" s="38" t="s">
        <v>4083</v>
      </c>
    </row>
    <row r="1603" spans="1:3" ht="12.75" hidden="1" customHeight="1">
      <c r="A1603" s="38">
        <v>3738</v>
      </c>
      <c r="B1603" s="38" t="s">
        <v>4084</v>
      </c>
      <c r="C1603" s="38" t="s">
        <v>4085</v>
      </c>
    </row>
    <row r="1604" spans="1:3" ht="12.75" hidden="1" customHeight="1">
      <c r="A1604" s="38">
        <v>3739</v>
      </c>
      <c r="B1604" s="38" t="s">
        <v>4086</v>
      </c>
      <c r="C1604" s="38" t="s">
        <v>4087</v>
      </c>
    </row>
    <row r="1605" spans="1:3" ht="12.75" hidden="1" customHeight="1">
      <c r="A1605" s="38">
        <v>3740</v>
      </c>
      <c r="B1605" s="38" t="s">
        <v>4088</v>
      </c>
      <c r="C1605" s="38" t="s">
        <v>4089</v>
      </c>
    </row>
    <row r="1606" spans="1:3" ht="12.75" hidden="1" customHeight="1">
      <c r="A1606" s="38">
        <v>3741</v>
      </c>
      <c r="B1606" s="38" t="s">
        <v>4090</v>
      </c>
      <c r="C1606" s="38" t="s">
        <v>4091</v>
      </c>
    </row>
    <row r="1607" spans="1:3" ht="12.75" hidden="1" customHeight="1">
      <c r="A1607" s="38">
        <v>3742</v>
      </c>
      <c r="B1607" s="38" t="s">
        <v>4092</v>
      </c>
      <c r="C1607" s="38" t="s">
        <v>4093</v>
      </c>
    </row>
    <row r="1608" spans="1:3" ht="12.75" hidden="1" customHeight="1">
      <c r="A1608" s="38">
        <v>3743</v>
      </c>
      <c r="B1608" s="38" t="s">
        <v>4094</v>
      </c>
      <c r="C1608" s="38" t="s">
        <v>4095</v>
      </c>
    </row>
    <row r="1609" spans="1:3" ht="12.75" hidden="1" customHeight="1">
      <c r="A1609" s="38">
        <v>3744</v>
      </c>
      <c r="B1609" s="38" t="s">
        <v>4096</v>
      </c>
      <c r="C1609" s="38" t="s">
        <v>4097</v>
      </c>
    </row>
    <row r="1610" spans="1:3" ht="12.75" hidden="1" customHeight="1">
      <c r="A1610" s="38">
        <v>3745</v>
      </c>
      <c r="B1610" s="38" t="s">
        <v>4098</v>
      </c>
      <c r="C1610" s="38" t="s">
        <v>4099</v>
      </c>
    </row>
    <row r="1611" spans="1:3" ht="12.75" hidden="1" customHeight="1">
      <c r="A1611" s="38">
        <v>3746</v>
      </c>
      <c r="B1611" s="38" t="s">
        <v>4100</v>
      </c>
      <c r="C1611" s="38" t="s">
        <v>4101</v>
      </c>
    </row>
    <row r="1612" spans="1:3" ht="12.75" hidden="1" customHeight="1">
      <c r="A1612" s="38">
        <v>3747</v>
      </c>
      <c r="B1612" s="38" t="s">
        <v>4102</v>
      </c>
      <c r="C1612" s="38" t="s">
        <v>4103</v>
      </c>
    </row>
    <row r="1613" spans="1:3" ht="12.75" hidden="1" customHeight="1">
      <c r="A1613" s="38">
        <v>3748</v>
      </c>
      <c r="B1613" s="38" t="s">
        <v>4104</v>
      </c>
      <c r="C1613" s="38" t="s">
        <v>4105</v>
      </c>
    </row>
    <row r="1614" spans="1:3" ht="12.75" hidden="1" customHeight="1">
      <c r="A1614" s="38">
        <v>3749</v>
      </c>
      <c r="B1614" s="38" t="s">
        <v>4106</v>
      </c>
      <c r="C1614" s="38" t="s">
        <v>4107</v>
      </c>
    </row>
    <row r="1615" spans="1:3" ht="12.75" hidden="1" customHeight="1">
      <c r="A1615" s="38">
        <v>3750</v>
      </c>
      <c r="B1615" s="38" t="s">
        <v>4108</v>
      </c>
      <c r="C1615" s="38" t="s">
        <v>4109</v>
      </c>
    </row>
    <row r="1616" spans="1:3" ht="12.75" hidden="1" customHeight="1">
      <c r="A1616" s="38">
        <v>3751</v>
      </c>
      <c r="B1616" s="38" t="s">
        <v>4110</v>
      </c>
      <c r="C1616" s="38" t="s">
        <v>4111</v>
      </c>
    </row>
    <row r="1617" spans="1:3" ht="12.75" hidden="1" customHeight="1">
      <c r="A1617" s="38">
        <v>3752</v>
      </c>
      <c r="B1617" s="38" t="s">
        <v>4112</v>
      </c>
      <c r="C1617" s="38" t="s">
        <v>4113</v>
      </c>
    </row>
    <row r="1618" spans="1:3" ht="12.75" hidden="1" customHeight="1">
      <c r="A1618" s="38">
        <v>3753</v>
      </c>
      <c r="B1618" s="38" t="s">
        <v>4114</v>
      </c>
      <c r="C1618" s="38" t="s">
        <v>4115</v>
      </c>
    </row>
    <row r="1619" spans="1:3" ht="12.75" hidden="1" customHeight="1">
      <c r="A1619" s="38">
        <v>3754</v>
      </c>
      <c r="B1619" s="38" t="s">
        <v>4116</v>
      </c>
      <c r="C1619" s="38" t="s">
        <v>4117</v>
      </c>
    </row>
    <row r="1620" spans="1:3" ht="12.75" hidden="1" customHeight="1">
      <c r="A1620" s="38">
        <v>3755</v>
      </c>
      <c r="B1620" s="38" t="s">
        <v>4118</v>
      </c>
      <c r="C1620" s="38" t="s">
        <v>4119</v>
      </c>
    </row>
    <row r="1621" spans="1:3" ht="12.75" hidden="1" customHeight="1">
      <c r="A1621" s="38">
        <v>3756</v>
      </c>
      <c r="B1621" s="38" t="s">
        <v>4120</v>
      </c>
      <c r="C1621" s="38" t="s">
        <v>4121</v>
      </c>
    </row>
    <row r="1622" spans="1:3" ht="12.75" hidden="1" customHeight="1">
      <c r="A1622" s="38">
        <v>3757</v>
      </c>
      <c r="B1622" s="38" t="s">
        <v>4122</v>
      </c>
      <c r="C1622" s="38" t="s">
        <v>4123</v>
      </c>
    </row>
    <row r="1623" spans="1:3" ht="12.75" hidden="1" customHeight="1">
      <c r="A1623" s="38">
        <v>3758</v>
      </c>
      <c r="B1623" s="38" t="s">
        <v>4124</v>
      </c>
      <c r="C1623" s="38" t="s">
        <v>4125</v>
      </c>
    </row>
    <row r="1624" spans="1:3" ht="12.75" hidden="1" customHeight="1">
      <c r="A1624" s="38">
        <v>3759</v>
      </c>
      <c r="B1624" s="38" t="s">
        <v>4126</v>
      </c>
      <c r="C1624" s="38" t="s">
        <v>4127</v>
      </c>
    </row>
    <row r="1625" spans="1:3" ht="12.75" hidden="1" customHeight="1">
      <c r="A1625" s="38">
        <v>3760</v>
      </c>
      <c r="B1625" s="38" t="s">
        <v>4128</v>
      </c>
      <c r="C1625" s="38" t="s">
        <v>4129</v>
      </c>
    </row>
    <row r="1626" spans="1:3" ht="12.75" hidden="1" customHeight="1">
      <c r="A1626" s="38">
        <v>3761</v>
      </c>
      <c r="B1626" s="38" t="s">
        <v>4130</v>
      </c>
      <c r="C1626" s="38" t="s">
        <v>4131</v>
      </c>
    </row>
    <row r="1627" spans="1:3" ht="12.75" hidden="1" customHeight="1">
      <c r="A1627" s="38">
        <v>3762</v>
      </c>
      <c r="B1627" s="38" t="s">
        <v>4132</v>
      </c>
      <c r="C1627" s="38" t="s">
        <v>4133</v>
      </c>
    </row>
    <row r="1628" spans="1:3" ht="12.75" hidden="1" customHeight="1">
      <c r="A1628" s="38">
        <v>3763</v>
      </c>
      <c r="B1628" s="38" t="s">
        <v>4134</v>
      </c>
      <c r="C1628" s="38" t="s">
        <v>4135</v>
      </c>
    </row>
    <row r="1629" spans="1:3" ht="12.75" hidden="1" customHeight="1">
      <c r="A1629" s="38">
        <v>3764</v>
      </c>
      <c r="B1629" s="38" t="s">
        <v>4136</v>
      </c>
      <c r="C1629" s="38" t="s">
        <v>4137</v>
      </c>
    </row>
    <row r="1630" spans="1:3" ht="12.75" hidden="1" customHeight="1">
      <c r="A1630" s="38">
        <v>3765</v>
      </c>
      <c r="B1630" s="38" t="s">
        <v>4138</v>
      </c>
      <c r="C1630" s="38" t="s">
        <v>4139</v>
      </c>
    </row>
    <row r="1631" spans="1:3" ht="12.75" hidden="1" customHeight="1">
      <c r="A1631" s="38">
        <v>3766</v>
      </c>
      <c r="B1631" s="38" t="s">
        <v>4140</v>
      </c>
      <c r="C1631" s="38" t="s">
        <v>4141</v>
      </c>
    </row>
    <row r="1632" spans="1:3" ht="12.75" hidden="1" customHeight="1">
      <c r="A1632" s="38">
        <v>3767</v>
      </c>
      <c r="B1632" s="38" t="s">
        <v>4142</v>
      </c>
      <c r="C1632" s="38" t="s">
        <v>4143</v>
      </c>
    </row>
    <row r="1633" spans="1:3" ht="12.75" hidden="1" customHeight="1">
      <c r="A1633" s="38">
        <v>3768</v>
      </c>
      <c r="B1633" s="38" t="s">
        <v>4144</v>
      </c>
      <c r="C1633" s="38" t="s">
        <v>4145</v>
      </c>
    </row>
    <row r="1634" spans="1:3" ht="12.75" hidden="1" customHeight="1">
      <c r="A1634" s="38">
        <v>3769</v>
      </c>
      <c r="B1634" s="38" t="s">
        <v>4146</v>
      </c>
      <c r="C1634" s="38" t="s">
        <v>4147</v>
      </c>
    </row>
    <row r="1635" spans="1:3" ht="12.75" hidden="1" customHeight="1">
      <c r="A1635" s="38">
        <v>3770</v>
      </c>
      <c r="B1635" s="38" t="s">
        <v>4148</v>
      </c>
      <c r="C1635" s="38" t="s">
        <v>4149</v>
      </c>
    </row>
    <row r="1636" spans="1:3" ht="12.75" hidden="1" customHeight="1">
      <c r="A1636" s="38">
        <v>3771</v>
      </c>
      <c r="B1636" s="38" t="s">
        <v>4150</v>
      </c>
      <c r="C1636" s="38" t="s">
        <v>4151</v>
      </c>
    </row>
    <row r="1637" spans="1:3" ht="12.75" hidden="1" customHeight="1">
      <c r="A1637" s="38">
        <v>3772</v>
      </c>
      <c r="B1637" s="38" t="s">
        <v>4152</v>
      </c>
      <c r="C1637" s="38" t="s">
        <v>4153</v>
      </c>
    </row>
    <row r="1638" spans="1:3" ht="12.75" hidden="1" customHeight="1">
      <c r="A1638" s="38">
        <v>3717</v>
      </c>
      <c r="B1638" s="38" t="s">
        <v>4154</v>
      </c>
      <c r="C1638" s="38" t="s">
        <v>4155</v>
      </c>
    </row>
    <row r="1639" spans="1:3" ht="12.75" hidden="1" customHeight="1">
      <c r="A1639" s="38">
        <v>3718</v>
      </c>
      <c r="B1639" s="38" t="s">
        <v>4156</v>
      </c>
      <c r="C1639" s="38" t="s">
        <v>4157</v>
      </c>
    </row>
    <row r="1640" spans="1:3" ht="12.75" hidden="1" customHeight="1">
      <c r="A1640" s="38">
        <v>3719</v>
      </c>
      <c r="B1640" s="38" t="s">
        <v>4158</v>
      </c>
      <c r="C1640" s="38" t="s">
        <v>4159</v>
      </c>
    </row>
    <row r="1641" spans="1:3" ht="12.75" hidden="1" customHeight="1">
      <c r="A1641" s="38">
        <v>3720</v>
      </c>
      <c r="B1641" s="38" t="s">
        <v>4160</v>
      </c>
      <c r="C1641" s="38" t="s">
        <v>4161</v>
      </c>
    </row>
    <row r="1642" spans="1:3" ht="12.75" hidden="1" customHeight="1">
      <c r="A1642" s="38">
        <v>3721</v>
      </c>
      <c r="B1642" s="38" t="s">
        <v>4162</v>
      </c>
      <c r="C1642" s="38" t="s">
        <v>4163</v>
      </c>
    </row>
    <row r="1643" spans="1:3" ht="12.75" hidden="1" customHeight="1">
      <c r="A1643" s="38">
        <v>3783</v>
      </c>
      <c r="B1643" s="38" t="s">
        <v>4164</v>
      </c>
      <c r="C1643" s="38" t="s">
        <v>4165</v>
      </c>
    </row>
    <row r="1644" spans="1:3" ht="12.75" hidden="1" customHeight="1">
      <c r="A1644" s="38">
        <v>3638</v>
      </c>
      <c r="B1644" s="38" t="s">
        <v>4166</v>
      </c>
      <c r="C1644" s="38" t="s">
        <v>4167</v>
      </c>
    </row>
    <row r="1645" spans="1:3" ht="12.75" hidden="1" customHeight="1">
      <c r="A1645" s="38">
        <v>3775</v>
      </c>
      <c r="B1645" s="38" t="s">
        <v>4168</v>
      </c>
      <c r="C1645" s="38" t="s">
        <v>4169</v>
      </c>
    </row>
    <row r="1646" spans="1:3" ht="12.75" hidden="1" customHeight="1">
      <c r="A1646" s="38">
        <v>3786</v>
      </c>
      <c r="B1646" s="38" t="s">
        <v>4170</v>
      </c>
      <c r="C1646" s="38" t="s">
        <v>4171</v>
      </c>
    </row>
    <row r="1647" spans="1:3" ht="12.75" hidden="1" customHeight="1">
      <c r="A1647" s="38">
        <v>3787</v>
      </c>
      <c r="B1647" s="38" t="s">
        <v>4172</v>
      </c>
      <c r="C1647" s="38" t="s">
        <v>4173</v>
      </c>
    </row>
    <row r="1648" spans="1:3" ht="12.75" hidden="1" customHeight="1">
      <c r="A1648" s="38">
        <v>3788</v>
      </c>
      <c r="B1648" s="38" t="s">
        <v>4174</v>
      </c>
      <c r="C1648" s="38" t="s">
        <v>4175</v>
      </c>
    </row>
    <row r="1649" spans="1:3" ht="12.75" hidden="1" customHeight="1">
      <c r="A1649" s="38">
        <v>3789</v>
      </c>
      <c r="B1649" s="38" t="s">
        <v>4176</v>
      </c>
      <c r="C1649" s="38" t="s">
        <v>4177</v>
      </c>
    </row>
    <row r="1650" spans="1:3" ht="12.75" hidden="1" customHeight="1">
      <c r="A1650" s="38">
        <v>3790</v>
      </c>
      <c r="B1650" s="38" t="s">
        <v>4178</v>
      </c>
      <c r="C1650" s="38" t="s">
        <v>4179</v>
      </c>
    </row>
    <row r="1651" spans="1:3" ht="12.75" hidden="1" customHeight="1">
      <c r="A1651" s="38">
        <v>3784</v>
      </c>
      <c r="B1651" s="38" t="s">
        <v>4180</v>
      </c>
      <c r="C1651" s="38" t="s">
        <v>1024</v>
      </c>
    </row>
    <row r="1652" spans="1:3" ht="12.75" hidden="1" customHeight="1">
      <c r="A1652" s="38">
        <v>3797</v>
      </c>
      <c r="B1652" s="38" t="s">
        <v>4181</v>
      </c>
      <c r="C1652" s="38" t="s">
        <v>92</v>
      </c>
    </row>
    <row r="1653" spans="1:3" ht="12.75" hidden="1" customHeight="1">
      <c r="A1653" s="38">
        <v>3690</v>
      </c>
      <c r="B1653" s="38" t="s">
        <v>4182</v>
      </c>
      <c r="C1653" s="38" t="s">
        <v>4183</v>
      </c>
    </row>
    <row r="1654" spans="1:3" ht="12.75" hidden="1" customHeight="1">
      <c r="A1654" s="38">
        <v>3691</v>
      </c>
      <c r="B1654" s="38" t="s">
        <v>4184</v>
      </c>
      <c r="C1654" s="38" t="s">
        <v>4185</v>
      </c>
    </row>
    <row r="1655" spans="1:3" ht="12.75" hidden="1" customHeight="1">
      <c r="A1655" s="38">
        <v>3692</v>
      </c>
      <c r="B1655" s="38" t="s">
        <v>4186</v>
      </c>
      <c r="C1655" s="38" t="s">
        <v>4187</v>
      </c>
    </row>
    <row r="1656" spans="1:3" ht="12.75" hidden="1" customHeight="1">
      <c r="A1656" s="38">
        <v>3693</v>
      </c>
      <c r="B1656" s="38" t="s">
        <v>4188</v>
      </c>
      <c r="C1656" s="38" t="s">
        <v>4189</v>
      </c>
    </row>
    <row r="1657" spans="1:3" ht="12.75" hidden="1" customHeight="1">
      <c r="A1657" s="38">
        <v>3694</v>
      </c>
      <c r="B1657" s="38" t="s">
        <v>4190</v>
      </c>
      <c r="C1657" s="38" t="s">
        <v>4191</v>
      </c>
    </row>
    <row r="1658" spans="1:3" ht="12.75" hidden="1" customHeight="1">
      <c r="A1658" s="38">
        <v>3695</v>
      </c>
      <c r="B1658" s="38" t="s">
        <v>4192</v>
      </c>
      <c r="C1658" s="38" t="s">
        <v>4193</v>
      </c>
    </row>
    <row r="1659" spans="1:3" ht="12.75" hidden="1" customHeight="1">
      <c r="A1659" s="38">
        <v>3696</v>
      </c>
      <c r="B1659" s="38" t="s">
        <v>4194</v>
      </c>
      <c r="C1659" s="38" t="s">
        <v>4195</v>
      </c>
    </row>
    <row r="1660" spans="1:3" ht="12.75" hidden="1" customHeight="1">
      <c r="A1660" s="38">
        <v>3697</v>
      </c>
      <c r="B1660" s="38" t="s">
        <v>4196</v>
      </c>
      <c r="C1660" s="38" t="s">
        <v>4197</v>
      </c>
    </row>
    <row r="1661" spans="1:3" ht="12.75" hidden="1" customHeight="1">
      <c r="A1661" s="38">
        <v>3698</v>
      </c>
      <c r="B1661" s="38" t="s">
        <v>4198</v>
      </c>
      <c r="C1661" s="38" t="s">
        <v>4199</v>
      </c>
    </row>
    <row r="1662" spans="1:3" ht="12.75" hidden="1" customHeight="1">
      <c r="A1662" s="38">
        <v>3699</v>
      </c>
      <c r="B1662" s="38" t="s">
        <v>4200</v>
      </c>
      <c r="C1662" s="38" t="s">
        <v>4201</v>
      </c>
    </row>
    <row r="1663" spans="1:3" ht="12.75" hidden="1" customHeight="1">
      <c r="A1663" s="38">
        <v>3700</v>
      </c>
      <c r="B1663" s="38" t="s">
        <v>4202</v>
      </c>
      <c r="C1663" s="38" t="s">
        <v>4203</v>
      </c>
    </row>
    <row r="1664" spans="1:3" ht="12.75" hidden="1" customHeight="1">
      <c r="A1664" s="38">
        <v>3701</v>
      </c>
      <c r="B1664" s="38" t="s">
        <v>4204</v>
      </c>
      <c r="C1664" s="38" t="s">
        <v>4205</v>
      </c>
    </row>
    <row r="1665" spans="1:3" ht="12.75" hidden="1" customHeight="1">
      <c r="A1665" s="38">
        <v>3702</v>
      </c>
      <c r="B1665" s="38" t="s">
        <v>4206</v>
      </c>
      <c r="C1665" s="38" t="s">
        <v>4207</v>
      </c>
    </row>
    <row r="1666" spans="1:3" ht="12.75" hidden="1" customHeight="1">
      <c r="A1666" s="38">
        <v>3703</v>
      </c>
      <c r="B1666" s="38" t="s">
        <v>4208</v>
      </c>
      <c r="C1666" s="38" t="s">
        <v>4209</v>
      </c>
    </row>
    <row r="1667" spans="1:3" ht="12.75" hidden="1" customHeight="1">
      <c r="A1667" s="38">
        <v>3704</v>
      </c>
      <c r="B1667" s="38" t="s">
        <v>4210</v>
      </c>
      <c r="C1667" s="38" t="s">
        <v>4211</v>
      </c>
    </row>
    <row r="1668" spans="1:3" ht="12.75" hidden="1" customHeight="1">
      <c r="A1668" s="38">
        <v>3705</v>
      </c>
      <c r="B1668" s="38" t="s">
        <v>4212</v>
      </c>
      <c r="C1668" s="38" t="s">
        <v>4213</v>
      </c>
    </row>
    <row r="1669" spans="1:3" ht="12.75" hidden="1" customHeight="1">
      <c r="A1669" s="38">
        <v>3636</v>
      </c>
      <c r="B1669" s="38" t="s">
        <v>4214</v>
      </c>
      <c r="C1669" s="38" t="s">
        <v>4215</v>
      </c>
    </row>
    <row r="1670" spans="1:3" ht="12.75" hidden="1" customHeight="1">
      <c r="A1670" s="38">
        <v>3637</v>
      </c>
      <c r="B1670" s="38" t="s">
        <v>4216</v>
      </c>
      <c r="C1670" s="38" t="s">
        <v>4217</v>
      </c>
    </row>
    <row r="1671" spans="1:3" ht="12.75" hidden="1" customHeight="1">
      <c r="A1671" s="38">
        <v>3776</v>
      </c>
      <c r="B1671" s="38" t="s">
        <v>4218</v>
      </c>
      <c r="C1671" s="38" t="s">
        <v>4219</v>
      </c>
    </row>
    <row r="1672" spans="1:3" ht="12.75" hidden="1" customHeight="1">
      <c r="A1672" s="38">
        <v>3777</v>
      </c>
      <c r="B1672" s="38" t="s">
        <v>4220</v>
      </c>
      <c r="C1672" s="38" t="s">
        <v>4221</v>
      </c>
    </row>
    <row r="1673" spans="1:3" ht="12.75" hidden="1" customHeight="1">
      <c r="A1673" s="38">
        <v>3722</v>
      </c>
      <c r="B1673" s="38" t="s">
        <v>4222</v>
      </c>
      <c r="C1673" s="38" t="s">
        <v>4223</v>
      </c>
    </row>
    <row r="1674" spans="1:3" ht="12.75" hidden="1" customHeight="1">
      <c r="A1674" s="38">
        <v>3830</v>
      </c>
      <c r="B1674" s="38" t="s">
        <v>4224</v>
      </c>
      <c r="C1674" s="38" t="s">
        <v>4225</v>
      </c>
    </row>
    <row r="1675" spans="1:3" ht="12.75" hidden="1" customHeight="1">
      <c r="A1675" s="38">
        <v>3831</v>
      </c>
      <c r="B1675" s="38" t="s">
        <v>4226</v>
      </c>
      <c r="C1675" s="38" t="s">
        <v>4227</v>
      </c>
    </row>
    <row r="1676" spans="1:3" ht="12.75" hidden="1" customHeight="1">
      <c r="A1676" s="38">
        <v>3832</v>
      </c>
      <c r="B1676" s="38" t="s">
        <v>4228</v>
      </c>
      <c r="C1676" s="38" t="s">
        <v>4229</v>
      </c>
    </row>
    <row r="1677" spans="1:3" ht="12.75" hidden="1" customHeight="1">
      <c r="A1677" s="38">
        <v>3798</v>
      </c>
      <c r="B1677" s="38" t="s">
        <v>4230</v>
      </c>
      <c r="C1677" s="38" t="s">
        <v>4231</v>
      </c>
    </row>
    <row r="1678" spans="1:3" ht="12.75" hidden="1" customHeight="1">
      <c r="A1678" s="38">
        <v>3799</v>
      </c>
      <c r="B1678" s="38" t="s">
        <v>4232</v>
      </c>
      <c r="C1678" s="38" t="s">
        <v>4233</v>
      </c>
    </row>
    <row r="1679" spans="1:3" ht="12.75" hidden="1" customHeight="1">
      <c r="A1679" s="38">
        <v>3800</v>
      </c>
      <c r="B1679" s="38" t="s">
        <v>4234</v>
      </c>
      <c r="C1679" s="38" t="s">
        <v>4235</v>
      </c>
    </row>
    <row r="1680" spans="1:3" ht="12.75" hidden="1" customHeight="1">
      <c r="A1680" s="38">
        <v>3812</v>
      </c>
      <c r="B1680" s="38" t="s">
        <v>4236</v>
      </c>
      <c r="C1680" s="38" t="s">
        <v>4237</v>
      </c>
    </row>
    <row r="1681" spans="1:3" ht="12.75" hidden="1" customHeight="1">
      <c r="A1681" s="38">
        <v>3813</v>
      </c>
      <c r="B1681" s="38" t="s">
        <v>4238</v>
      </c>
      <c r="C1681" s="38" t="s">
        <v>4239</v>
      </c>
    </row>
    <row r="1682" spans="1:3" ht="12.75" hidden="1" customHeight="1">
      <c r="A1682" s="38">
        <v>3842</v>
      </c>
      <c r="B1682" s="38" t="s">
        <v>4240</v>
      </c>
      <c r="C1682" s="38" t="s">
        <v>4241</v>
      </c>
    </row>
    <row r="1683" spans="1:3" ht="12.75" hidden="1" customHeight="1">
      <c r="A1683" s="38">
        <v>3825</v>
      </c>
      <c r="B1683" s="38" t="s">
        <v>4242</v>
      </c>
      <c r="C1683" s="38" t="s">
        <v>4243</v>
      </c>
    </row>
    <row r="1684" spans="1:3" ht="12.75" hidden="1" customHeight="1">
      <c r="A1684" s="38">
        <v>3826</v>
      </c>
      <c r="B1684" s="38" t="s">
        <v>4244</v>
      </c>
      <c r="C1684" s="38" t="s">
        <v>4245</v>
      </c>
    </row>
    <row r="1685" spans="1:3" ht="12.75" hidden="1" customHeight="1">
      <c r="A1685" s="38">
        <v>3827</v>
      </c>
      <c r="B1685" s="38" t="s">
        <v>4246</v>
      </c>
      <c r="C1685" s="38" t="s">
        <v>4247</v>
      </c>
    </row>
    <row r="1686" spans="1:3" ht="12.75" hidden="1" customHeight="1">
      <c r="A1686" s="38">
        <v>3828</v>
      </c>
      <c r="B1686" s="38" t="s">
        <v>4248</v>
      </c>
      <c r="C1686" s="38" t="s">
        <v>4249</v>
      </c>
    </row>
    <row r="1687" spans="1:3" ht="12.75" hidden="1" customHeight="1">
      <c r="A1687" s="38">
        <v>3833</v>
      </c>
      <c r="B1687" s="38" t="s">
        <v>4250</v>
      </c>
      <c r="C1687" s="38" t="s">
        <v>4251</v>
      </c>
    </row>
    <row r="1688" spans="1:3" ht="12.75" hidden="1" customHeight="1">
      <c r="A1688" s="38">
        <v>3834</v>
      </c>
      <c r="B1688" s="38" t="s">
        <v>4252</v>
      </c>
      <c r="C1688" s="38" t="s">
        <v>4253</v>
      </c>
    </row>
    <row r="1689" spans="1:3" ht="12.75" hidden="1" customHeight="1">
      <c r="A1689" s="38">
        <v>3835</v>
      </c>
      <c r="B1689" s="38" t="s">
        <v>4254</v>
      </c>
      <c r="C1689" s="38" t="s">
        <v>4255</v>
      </c>
    </row>
    <row r="1690" spans="1:3" ht="12.75" hidden="1" customHeight="1">
      <c r="A1690" s="38">
        <v>3829</v>
      </c>
      <c r="B1690" s="38" t="s">
        <v>4256</v>
      </c>
      <c r="C1690" s="38" t="s">
        <v>4257</v>
      </c>
    </row>
    <row r="1691" spans="1:3" ht="12.75" hidden="1" customHeight="1">
      <c r="A1691" s="38">
        <v>3843</v>
      </c>
      <c r="B1691" s="38" t="s">
        <v>4258</v>
      </c>
      <c r="C1691" s="38" t="s">
        <v>4259</v>
      </c>
    </row>
    <row r="1692" spans="1:3" ht="12.75" hidden="1" customHeight="1">
      <c r="A1692" s="38">
        <v>3844</v>
      </c>
      <c r="B1692" s="38" t="s">
        <v>4260</v>
      </c>
      <c r="C1692" s="38" t="s">
        <v>4261</v>
      </c>
    </row>
    <row r="1693" spans="1:3" ht="12.75" hidden="1" customHeight="1">
      <c r="A1693" s="38">
        <v>3845</v>
      </c>
      <c r="B1693" s="38" t="s">
        <v>4262</v>
      </c>
      <c r="C1693" s="38" t="s">
        <v>4263</v>
      </c>
    </row>
    <row r="1694" spans="1:3" ht="12.75" hidden="1" customHeight="1">
      <c r="A1694" s="38">
        <v>3846</v>
      </c>
      <c r="B1694" s="38" t="s">
        <v>4264</v>
      </c>
      <c r="C1694" s="38" t="s">
        <v>4265</v>
      </c>
    </row>
    <row r="1695" spans="1:3" ht="12.75" hidden="1" customHeight="1">
      <c r="A1695" s="38">
        <v>3836</v>
      </c>
      <c r="B1695" s="38" t="s">
        <v>4266</v>
      </c>
      <c r="C1695" s="38" t="s">
        <v>4267</v>
      </c>
    </row>
    <row r="1696" spans="1:3" ht="12.75" hidden="1" customHeight="1">
      <c r="A1696" s="38">
        <v>3837</v>
      </c>
      <c r="B1696" s="38" t="s">
        <v>4268</v>
      </c>
      <c r="C1696" s="38" t="s">
        <v>4269</v>
      </c>
    </row>
    <row r="1697" spans="1:3" ht="12.75" hidden="1" customHeight="1">
      <c r="A1697" s="38">
        <v>3847</v>
      </c>
      <c r="B1697" s="38" t="s">
        <v>4270</v>
      </c>
      <c r="C1697" s="38" t="s">
        <v>4271</v>
      </c>
    </row>
    <row r="1698" spans="1:3" ht="12.75" hidden="1" customHeight="1">
      <c r="A1698" s="38">
        <v>3848</v>
      </c>
      <c r="B1698" s="38" t="s">
        <v>4272</v>
      </c>
      <c r="C1698" s="38" t="s">
        <v>4273</v>
      </c>
    </row>
    <row r="1699" spans="1:3" ht="12.75" hidden="1" customHeight="1">
      <c r="A1699" s="38">
        <v>3840</v>
      </c>
      <c r="B1699" s="38" t="s">
        <v>4274</v>
      </c>
      <c r="C1699" s="38" t="s">
        <v>4275</v>
      </c>
    </row>
    <row r="1700" spans="1:3" ht="12.75" hidden="1" customHeight="1">
      <c r="A1700" s="38">
        <v>3841</v>
      </c>
      <c r="B1700" s="38" t="s">
        <v>4276</v>
      </c>
      <c r="C1700" s="38" t="s">
        <v>4277</v>
      </c>
    </row>
    <row r="1701" spans="1:3" ht="12.75" hidden="1" customHeight="1">
      <c r="A1701" s="38">
        <v>3801</v>
      </c>
      <c r="B1701" s="38" t="s">
        <v>4278</v>
      </c>
      <c r="C1701" s="38" t="s">
        <v>4279</v>
      </c>
    </row>
    <row r="1702" spans="1:3" ht="12.75" hidden="1" customHeight="1">
      <c r="A1702" s="38">
        <v>3802</v>
      </c>
      <c r="B1702" s="38" t="s">
        <v>4280</v>
      </c>
      <c r="C1702" s="38" t="s">
        <v>4281</v>
      </c>
    </row>
    <row r="1703" spans="1:3" ht="12.75" hidden="1" customHeight="1">
      <c r="A1703" s="38">
        <v>3803</v>
      </c>
      <c r="B1703" s="38" t="s">
        <v>4282</v>
      </c>
      <c r="C1703" s="38" t="s">
        <v>4283</v>
      </c>
    </row>
    <row r="1704" spans="1:3" ht="12.75" hidden="1" customHeight="1">
      <c r="A1704" s="38">
        <v>3804</v>
      </c>
      <c r="B1704" s="38" t="s">
        <v>4284</v>
      </c>
      <c r="C1704" s="38" t="s">
        <v>4285</v>
      </c>
    </row>
    <row r="1705" spans="1:3" ht="12.75" hidden="1" customHeight="1">
      <c r="A1705" s="38">
        <v>3805</v>
      </c>
      <c r="B1705" s="38" t="s">
        <v>4286</v>
      </c>
      <c r="C1705" s="38" t="s">
        <v>4287</v>
      </c>
    </row>
    <row r="1706" spans="1:3" ht="12.75" hidden="1" customHeight="1">
      <c r="A1706" s="38">
        <v>3806</v>
      </c>
      <c r="B1706" s="38" t="s">
        <v>4288</v>
      </c>
      <c r="C1706" s="38" t="s">
        <v>4289</v>
      </c>
    </row>
    <row r="1707" spans="1:3" ht="12.75" hidden="1" customHeight="1">
      <c r="A1707" s="38">
        <v>3807</v>
      </c>
      <c r="B1707" s="38" t="s">
        <v>4290</v>
      </c>
      <c r="C1707" s="38" t="s">
        <v>4291</v>
      </c>
    </row>
    <row r="1708" spans="1:3" ht="12.75" hidden="1" customHeight="1">
      <c r="A1708" s="38">
        <v>3808</v>
      </c>
      <c r="B1708" s="38" t="s">
        <v>4292</v>
      </c>
      <c r="C1708" s="38" t="s">
        <v>4293</v>
      </c>
    </row>
    <row r="1709" spans="1:3" ht="12.75" hidden="1" customHeight="1">
      <c r="A1709" s="38">
        <v>3809</v>
      </c>
      <c r="B1709" s="38" t="s">
        <v>4294</v>
      </c>
      <c r="C1709" s="38" t="s">
        <v>4295</v>
      </c>
    </row>
    <row r="1710" spans="1:3" ht="12.75" hidden="1" customHeight="1">
      <c r="A1710" s="38">
        <v>3816</v>
      </c>
      <c r="B1710" s="38" t="s">
        <v>4296</v>
      </c>
      <c r="C1710" s="38" t="s">
        <v>4297</v>
      </c>
    </row>
    <row r="1711" spans="1:3" ht="12.75" hidden="1" customHeight="1">
      <c r="A1711" s="38">
        <v>3817</v>
      </c>
      <c r="B1711" s="38" t="s">
        <v>4298</v>
      </c>
      <c r="C1711" s="38" t="s">
        <v>4299</v>
      </c>
    </row>
    <row r="1712" spans="1:3" ht="12.75" hidden="1" customHeight="1">
      <c r="A1712" s="38">
        <v>3818</v>
      </c>
      <c r="B1712" s="38" t="s">
        <v>4300</v>
      </c>
      <c r="C1712" s="38" t="s">
        <v>4301</v>
      </c>
    </row>
    <row r="1713" spans="1:3" ht="12.75" hidden="1" customHeight="1">
      <c r="A1713" s="38">
        <v>3819</v>
      </c>
      <c r="B1713" s="38" t="s">
        <v>4302</v>
      </c>
      <c r="C1713" s="38" t="s">
        <v>4303</v>
      </c>
    </row>
    <row r="1714" spans="1:3" ht="12.75" hidden="1" customHeight="1">
      <c r="A1714" s="38">
        <v>3820</v>
      </c>
      <c r="B1714" s="38" t="s">
        <v>4304</v>
      </c>
      <c r="C1714" s="38" t="s">
        <v>4305</v>
      </c>
    </row>
    <row r="1715" spans="1:3" ht="12.75" hidden="1" customHeight="1">
      <c r="A1715" s="38">
        <v>3821</v>
      </c>
      <c r="B1715" s="38" t="s">
        <v>4306</v>
      </c>
      <c r="C1715" s="38" t="s">
        <v>4307</v>
      </c>
    </row>
    <row r="1716" spans="1:3" ht="12.75" hidden="1" customHeight="1">
      <c r="A1716" s="38">
        <v>3822</v>
      </c>
      <c r="B1716" s="38" t="s">
        <v>4308</v>
      </c>
      <c r="C1716" s="38" t="s">
        <v>4309</v>
      </c>
    </row>
    <row r="1717" spans="1:3" ht="12.75" hidden="1" customHeight="1">
      <c r="A1717" s="38">
        <v>3823</v>
      </c>
      <c r="B1717" s="38" t="s">
        <v>4310</v>
      </c>
      <c r="C1717" s="38" t="s">
        <v>4311</v>
      </c>
    </row>
    <row r="1718" spans="1:3" ht="12.75" hidden="1" customHeight="1">
      <c r="A1718" s="38">
        <v>3849</v>
      </c>
      <c r="B1718" s="38" t="s">
        <v>4312</v>
      </c>
      <c r="C1718" s="38" t="s">
        <v>4313</v>
      </c>
    </row>
    <row r="1719" spans="1:3" ht="12.75" hidden="1" customHeight="1">
      <c r="A1719" s="38">
        <v>3838</v>
      </c>
      <c r="B1719" s="38" t="s">
        <v>4314</v>
      </c>
      <c r="C1719" s="38" t="s">
        <v>4315</v>
      </c>
    </row>
    <row r="1720" spans="1:3" ht="12.75" hidden="1" customHeight="1">
      <c r="A1720" s="38">
        <v>3839</v>
      </c>
      <c r="B1720" s="38" t="s">
        <v>4316</v>
      </c>
      <c r="C1720" s="38" t="s">
        <v>4317</v>
      </c>
    </row>
    <row r="1721" spans="1:3" ht="12.75" hidden="1" customHeight="1">
      <c r="A1721" s="38">
        <v>3850</v>
      </c>
      <c r="B1721" s="38" t="s">
        <v>4318</v>
      </c>
      <c r="C1721" s="38" t="s">
        <v>4319</v>
      </c>
    </row>
    <row r="1722" spans="1:3" ht="12.75" hidden="1" customHeight="1">
      <c r="A1722" s="38">
        <v>3851</v>
      </c>
      <c r="B1722" s="38" t="s">
        <v>4320</v>
      </c>
      <c r="C1722" s="38" t="s">
        <v>4321</v>
      </c>
    </row>
    <row r="1723" spans="1:3" ht="12.75" hidden="1" customHeight="1">
      <c r="A1723" s="38">
        <v>3824</v>
      </c>
      <c r="B1723" s="38" t="s">
        <v>4322</v>
      </c>
      <c r="C1723" s="38" t="s">
        <v>4323</v>
      </c>
    </row>
    <row r="1724" spans="1:3" ht="12.75" hidden="1" customHeight="1">
      <c r="A1724" s="38">
        <v>3810</v>
      </c>
      <c r="B1724" s="38" t="s">
        <v>4324</v>
      </c>
      <c r="C1724" s="38" t="s">
        <v>4325</v>
      </c>
    </row>
    <row r="1725" spans="1:3" ht="12.75" hidden="1" customHeight="1">
      <c r="A1725" s="38">
        <v>3854</v>
      </c>
      <c r="B1725" s="38" t="s">
        <v>4326</v>
      </c>
      <c r="C1725" s="38" t="s">
        <v>4327</v>
      </c>
    </row>
    <row r="1726" spans="1:3" ht="12.75" hidden="1" customHeight="1">
      <c r="A1726" s="38">
        <v>3905</v>
      </c>
      <c r="B1726" s="38" t="s">
        <v>4328</v>
      </c>
      <c r="C1726" s="38" t="s">
        <v>4329</v>
      </c>
    </row>
    <row r="1727" spans="1:3" ht="12.75" hidden="1" customHeight="1">
      <c r="A1727" s="38">
        <v>3918</v>
      </c>
      <c r="B1727" s="38" t="s">
        <v>4330</v>
      </c>
      <c r="C1727" s="38" t="s">
        <v>4331</v>
      </c>
    </row>
    <row r="1728" spans="1:3" ht="12.75" hidden="1" customHeight="1">
      <c r="A1728" s="38">
        <v>3896</v>
      </c>
      <c r="B1728" s="38" t="s">
        <v>4332</v>
      </c>
      <c r="C1728" s="38" t="s">
        <v>4333</v>
      </c>
    </row>
    <row r="1729" spans="1:3" ht="12.75" hidden="1" customHeight="1">
      <c r="A1729" s="38">
        <v>3852</v>
      </c>
      <c r="B1729" s="38" t="s">
        <v>4334</v>
      </c>
      <c r="C1729" s="38" t="s">
        <v>4335</v>
      </c>
    </row>
    <row r="1730" spans="1:3" ht="12.75" hidden="1" customHeight="1">
      <c r="A1730" s="38">
        <v>3853</v>
      </c>
      <c r="B1730" s="38" t="s">
        <v>4336</v>
      </c>
      <c r="C1730" s="38" t="s">
        <v>4337</v>
      </c>
    </row>
    <row r="1731" spans="1:3" ht="12.75" hidden="1" customHeight="1">
      <c r="A1731" s="38">
        <v>3887</v>
      </c>
      <c r="B1731" s="38" t="s">
        <v>4338</v>
      </c>
      <c r="C1731" s="38" t="s">
        <v>4339</v>
      </c>
    </row>
    <row r="1732" spans="1:3" ht="12.75" hidden="1" customHeight="1">
      <c r="A1732" s="38">
        <v>3888</v>
      </c>
      <c r="B1732" s="38" t="s">
        <v>4340</v>
      </c>
      <c r="C1732" s="38" t="s">
        <v>4341</v>
      </c>
    </row>
    <row r="1733" spans="1:3" ht="12.75" hidden="1" customHeight="1">
      <c r="A1733" s="38">
        <v>3889</v>
      </c>
      <c r="B1733" s="38" t="s">
        <v>4342</v>
      </c>
      <c r="C1733" s="38" t="s">
        <v>4343</v>
      </c>
    </row>
    <row r="1734" spans="1:3" ht="12.75" hidden="1" customHeight="1">
      <c r="A1734" s="38">
        <v>3890</v>
      </c>
      <c r="B1734" s="38" t="s">
        <v>4344</v>
      </c>
      <c r="C1734" s="38" t="s">
        <v>4345</v>
      </c>
    </row>
    <row r="1735" spans="1:3" ht="12.75" hidden="1" customHeight="1">
      <c r="A1735" s="38">
        <v>3891</v>
      </c>
      <c r="B1735" s="38" t="s">
        <v>4346</v>
      </c>
      <c r="C1735" s="38" t="s">
        <v>4347</v>
      </c>
    </row>
    <row r="1736" spans="1:3" ht="12.75" hidden="1" customHeight="1">
      <c r="A1736" s="38">
        <v>3892</v>
      </c>
      <c r="B1736" s="38" t="s">
        <v>4348</v>
      </c>
      <c r="C1736" s="38" t="s">
        <v>4349</v>
      </c>
    </row>
    <row r="1737" spans="1:3" ht="12.75" hidden="1" customHeight="1">
      <c r="A1737" s="38">
        <v>3897</v>
      </c>
      <c r="B1737" s="38" t="s">
        <v>4350</v>
      </c>
      <c r="C1737" s="38" t="s">
        <v>4351</v>
      </c>
    </row>
    <row r="1738" spans="1:3" ht="12.75" hidden="1" customHeight="1">
      <c r="A1738" s="38">
        <v>3898</v>
      </c>
      <c r="B1738" s="38" t="s">
        <v>4352</v>
      </c>
      <c r="C1738" s="38" t="s">
        <v>4353</v>
      </c>
    </row>
    <row r="1739" spans="1:3" ht="12.75" hidden="1" customHeight="1">
      <c r="A1739" s="38">
        <v>3899</v>
      </c>
      <c r="B1739" s="38" t="s">
        <v>4354</v>
      </c>
      <c r="C1739" s="38" t="s">
        <v>4355</v>
      </c>
    </row>
    <row r="1740" spans="1:3" ht="12.75" hidden="1" customHeight="1">
      <c r="A1740" s="38">
        <v>3900</v>
      </c>
      <c r="B1740" s="38" t="s">
        <v>4356</v>
      </c>
      <c r="C1740" s="38" t="s">
        <v>4357</v>
      </c>
    </row>
    <row r="1741" spans="1:3" ht="12.75" hidden="1" customHeight="1">
      <c r="A1741" s="38">
        <v>3901</v>
      </c>
      <c r="B1741" s="38" t="s">
        <v>4358</v>
      </c>
      <c r="C1741" s="38" t="s">
        <v>4359</v>
      </c>
    </row>
    <row r="1742" spans="1:3" ht="12.75" hidden="1" customHeight="1">
      <c r="A1742" s="38">
        <v>3902</v>
      </c>
      <c r="B1742" s="38" t="s">
        <v>4360</v>
      </c>
      <c r="C1742" s="38" t="s">
        <v>4361</v>
      </c>
    </row>
    <row r="1743" spans="1:3" ht="12.75" hidden="1" customHeight="1">
      <c r="A1743" s="38">
        <v>3863</v>
      </c>
      <c r="B1743" s="38" t="s">
        <v>4362</v>
      </c>
      <c r="C1743" s="38" t="s">
        <v>4363</v>
      </c>
    </row>
    <row r="1744" spans="1:3" ht="12.75" hidden="1" customHeight="1">
      <c r="A1744" s="38">
        <v>3864</v>
      </c>
      <c r="B1744" s="38" t="s">
        <v>4364</v>
      </c>
      <c r="C1744" s="38" t="s">
        <v>4365</v>
      </c>
    </row>
    <row r="1745" spans="1:3" ht="12.75" hidden="1" customHeight="1">
      <c r="A1745" s="38">
        <v>3858</v>
      </c>
      <c r="B1745" s="38" t="s">
        <v>4366</v>
      </c>
      <c r="C1745" s="38" t="s">
        <v>4367</v>
      </c>
    </row>
    <row r="1746" spans="1:3" ht="12.75" hidden="1" customHeight="1">
      <c r="A1746" s="38">
        <v>3865</v>
      </c>
      <c r="B1746" s="38" t="s">
        <v>4368</v>
      </c>
      <c r="C1746" s="38" t="s">
        <v>4369</v>
      </c>
    </row>
    <row r="1747" spans="1:3" ht="12.75" hidden="1" customHeight="1">
      <c r="A1747" s="38">
        <v>3914</v>
      </c>
      <c r="B1747" s="38" t="s">
        <v>4370</v>
      </c>
      <c r="C1747" s="38" t="s">
        <v>4371</v>
      </c>
    </row>
    <row r="1748" spans="1:3" ht="12.75" hidden="1" customHeight="1">
      <c r="A1748" s="38">
        <v>3915</v>
      </c>
      <c r="B1748" s="38" t="s">
        <v>4372</v>
      </c>
      <c r="C1748" s="38" t="s">
        <v>4373</v>
      </c>
    </row>
    <row r="1749" spans="1:3" ht="12.75" hidden="1" customHeight="1">
      <c r="A1749" s="38">
        <v>3919</v>
      </c>
      <c r="B1749" s="38" t="s">
        <v>4374</v>
      </c>
      <c r="C1749" s="38" t="s">
        <v>4375</v>
      </c>
    </row>
    <row r="1750" spans="1:3" ht="12.75" hidden="1" customHeight="1">
      <c r="A1750" s="38">
        <v>3893</v>
      </c>
      <c r="B1750" s="38" t="s">
        <v>4376</v>
      </c>
      <c r="C1750" s="38" t="s">
        <v>4377</v>
      </c>
    </row>
    <row r="1751" spans="1:3" ht="12.75" hidden="1" customHeight="1">
      <c r="A1751" s="38">
        <v>3868</v>
      </c>
      <c r="B1751" s="38" t="s">
        <v>4378</v>
      </c>
      <c r="C1751" s="38" t="s">
        <v>4379</v>
      </c>
    </row>
    <row r="1752" spans="1:3" ht="12.75" hidden="1" customHeight="1">
      <c r="A1752" s="38">
        <v>3903</v>
      </c>
      <c r="B1752" s="38" t="s">
        <v>4380</v>
      </c>
      <c r="C1752" s="38" t="s">
        <v>4381</v>
      </c>
    </row>
    <row r="1753" spans="1:3" ht="12.75" hidden="1" customHeight="1">
      <c r="A1753" s="38">
        <v>3862</v>
      </c>
      <c r="B1753" s="38" t="s">
        <v>4382</v>
      </c>
      <c r="C1753" s="38" t="s">
        <v>4383</v>
      </c>
    </row>
    <row r="1754" spans="1:3" ht="12.75" hidden="1" customHeight="1">
      <c r="A1754" s="38">
        <v>3861</v>
      </c>
      <c r="B1754" s="38" t="s">
        <v>4384</v>
      </c>
      <c r="C1754" s="38" t="s">
        <v>4385</v>
      </c>
    </row>
    <row r="1755" spans="1:3" ht="12.75" hidden="1" customHeight="1">
      <c r="A1755" s="38">
        <v>3894</v>
      </c>
      <c r="B1755" s="38" t="s">
        <v>4386</v>
      </c>
      <c r="C1755" s="38" t="s">
        <v>4387</v>
      </c>
    </row>
    <row r="1756" spans="1:3" ht="12.75" hidden="1" customHeight="1">
      <c r="A1756" s="38">
        <v>3904</v>
      </c>
      <c r="B1756" s="38" t="s">
        <v>4388</v>
      </c>
      <c r="C1756" s="38" t="s">
        <v>4389</v>
      </c>
    </row>
    <row r="1757" spans="1:3" ht="12.75" hidden="1" customHeight="1">
      <c r="A1757" s="38">
        <v>3906</v>
      </c>
      <c r="B1757" s="38" t="s">
        <v>4390</v>
      </c>
      <c r="C1757" s="38" t="s">
        <v>4391</v>
      </c>
    </row>
    <row r="1758" spans="1:3" ht="12.75" hidden="1" customHeight="1">
      <c r="A1758" s="38">
        <v>3917</v>
      </c>
      <c r="B1758" s="38" t="s">
        <v>4392</v>
      </c>
      <c r="C1758" s="38" t="s">
        <v>4393</v>
      </c>
    </row>
    <row r="1759" spans="1:3" ht="12.75" hidden="1" customHeight="1">
      <c r="A1759" s="38">
        <v>3916</v>
      </c>
      <c r="B1759" s="38" t="s">
        <v>4394</v>
      </c>
      <c r="C1759" s="38" t="s">
        <v>128</v>
      </c>
    </row>
    <row r="1760" spans="1:3" ht="12.75" hidden="1" customHeight="1">
      <c r="A1760" s="38">
        <v>3920</v>
      </c>
      <c r="B1760" s="38" t="s">
        <v>4395</v>
      </c>
      <c r="C1760" s="38" t="s">
        <v>103</v>
      </c>
    </row>
    <row r="1761" spans="1:3" ht="12.75" hidden="1" customHeight="1">
      <c r="A1761" s="38">
        <v>3857</v>
      </c>
      <c r="B1761" s="38" t="s">
        <v>4396</v>
      </c>
      <c r="C1761" s="38" t="s">
        <v>4397</v>
      </c>
    </row>
    <row r="1762" spans="1:3" ht="12.75" hidden="1" customHeight="1">
      <c r="A1762" s="38">
        <v>3895</v>
      </c>
      <c r="B1762" s="38" t="s">
        <v>4398</v>
      </c>
      <c r="C1762" s="38" t="s">
        <v>4399</v>
      </c>
    </row>
    <row r="1763" spans="1:3" ht="12.75" hidden="1" customHeight="1">
      <c r="A1763" s="38">
        <v>3886</v>
      </c>
      <c r="B1763" s="38" t="s">
        <v>4400</v>
      </c>
      <c r="C1763" s="38" t="s">
        <v>4401</v>
      </c>
    </row>
    <row r="1764" spans="1:3" ht="12.75" hidden="1" customHeight="1">
      <c r="A1764" s="38">
        <v>3869</v>
      </c>
      <c r="B1764" s="38" t="s">
        <v>4402</v>
      </c>
      <c r="C1764" s="38" t="s">
        <v>4403</v>
      </c>
    </row>
    <row r="1765" spans="1:3" ht="12.75" hidden="1" customHeight="1">
      <c r="A1765" s="38">
        <v>3870</v>
      </c>
      <c r="B1765" s="38" t="s">
        <v>4404</v>
      </c>
      <c r="C1765" s="38" t="s">
        <v>4405</v>
      </c>
    </row>
    <row r="1766" spans="1:3" ht="12.75" hidden="1" customHeight="1">
      <c r="A1766" s="38">
        <v>3871</v>
      </c>
      <c r="B1766" s="38" t="s">
        <v>4406</v>
      </c>
      <c r="C1766" s="38" t="s">
        <v>4407</v>
      </c>
    </row>
    <row r="1767" spans="1:3" ht="12.75" hidden="1" customHeight="1">
      <c r="A1767" s="38">
        <v>3872</v>
      </c>
      <c r="B1767" s="38" t="s">
        <v>4408</v>
      </c>
      <c r="C1767" s="38" t="s">
        <v>4409</v>
      </c>
    </row>
    <row r="1768" spans="1:3" ht="12.75" hidden="1" customHeight="1">
      <c r="A1768" s="38">
        <v>3873</v>
      </c>
      <c r="B1768" s="38" t="s">
        <v>4410</v>
      </c>
      <c r="C1768" s="38" t="s">
        <v>4411</v>
      </c>
    </row>
    <row r="1769" spans="1:3" ht="12.75" hidden="1" customHeight="1">
      <c r="A1769" s="38">
        <v>3874</v>
      </c>
      <c r="B1769" s="38" t="s">
        <v>4412</v>
      </c>
      <c r="C1769" s="38" t="s">
        <v>4413</v>
      </c>
    </row>
    <row r="1770" spans="1:3" ht="12.75" hidden="1" customHeight="1">
      <c r="A1770" s="38">
        <v>3875</v>
      </c>
      <c r="B1770" s="38" t="s">
        <v>4414</v>
      </c>
      <c r="C1770" s="38" t="s">
        <v>4415</v>
      </c>
    </row>
    <row r="1771" spans="1:3" ht="12.75" hidden="1" customHeight="1">
      <c r="A1771" s="38">
        <v>3876</v>
      </c>
      <c r="B1771" s="38" t="s">
        <v>4416</v>
      </c>
      <c r="C1771" s="38" t="s">
        <v>4417</v>
      </c>
    </row>
    <row r="1772" spans="1:3" ht="12.75" hidden="1" customHeight="1">
      <c r="A1772" s="38">
        <v>3877</v>
      </c>
      <c r="B1772" s="38" t="s">
        <v>4418</v>
      </c>
      <c r="C1772" s="38" t="s">
        <v>4419</v>
      </c>
    </row>
    <row r="1773" spans="1:3" ht="12.75" hidden="1" customHeight="1">
      <c r="A1773" s="38">
        <v>3878</v>
      </c>
      <c r="B1773" s="38" t="s">
        <v>4420</v>
      </c>
      <c r="C1773" s="38" t="s">
        <v>4421</v>
      </c>
    </row>
    <row r="1774" spans="1:3" ht="12.75" hidden="1" customHeight="1">
      <c r="A1774" s="38">
        <v>3879</v>
      </c>
      <c r="B1774" s="38" t="s">
        <v>4422</v>
      </c>
      <c r="C1774" s="38" t="s">
        <v>4423</v>
      </c>
    </row>
    <row r="1775" spans="1:3" ht="12.75" hidden="1" customHeight="1">
      <c r="A1775" s="38">
        <v>3880</v>
      </c>
      <c r="B1775" s="38" t="s">
        <v>4424</v>
      </c>
      <c r="C1775" s="38" t="s">
        <v>4425</v>
      </c>
    </row>
    <row r="1776" spans="1:3" ht="12.75" hidden="1" customHeight="1">
      <c r="A1776" s="38">
        <v>3881</v>
      </c>
      <c r="B1776" s="38" t="s">
        <v>4426</v>
      </c>
      <c r="C1776" s="38" t="s">
        <v>4427</v>
      </c>
    </row>
    <row r="1777" spans="1:3" ht="12.75" hidden="1" customHeight="1">
      <c r="A1777" s="38">
        <v>3882</v>
      </c>
      <c r="B1777" s="38" t="s">
        <v>4428</v>
      </c>
      <c r="C1777" s="38" t="s">
        <v>4429</v>
      </c>
    </row>
    <row r="1778" spans="1:3" ht="12.75" hidden="1" customHeight="1">
      <c r="A1778" s="38">
        <v>3883</v>
      </c>
      <c r="B1778" s="38" t="s">
        <v>4430</v>
      </c>
      <c r="C1778" s="38" t="s">
        <v>4431</v>
      </c>
    </row>
    <row r="1779" spans="1:3" ht="12.75" hidden="1" customHeight="1">
      <c r="A1779" s="38">
        <v>3884</v>
      </c>
      <c r="B1779" s="38" t="s">
        <v>4432</v>
      </c>
      <c r="C1779" s="38" t="s">
        <v>4433</v>
      </c>
    </row>
    <row r="1780" spans="1:3" ht="12.75" hidden="1" customHeight="1">
      <c r="A1780" s="38">
        <v>3859</v>
      </c>
      <c r="B1780" s="38" t="s">
        <v>4434</v>
      </c>
      <c r="C1780" s="38" t="s">
        <v>4435</v>
      </c>
    </row>
    <row r="1781" spans="1:3" ht="12.75" hidden="1" customHeight="1">
      <c r="A1781" s="38">
        <v>3860</v>
      </c>
      <c r="B1781" s="38" t="s">
        <v>4436</v>
      </c>
      <c r="C1781" s="38" t="s">
        <v>4437</v>
      </c>
    </row>
    <row r="1782" spans="1:3" ht="12.75" hidden="1" customHeight="1">
      <c r="A1782" s="38">
        <v>3907</v>
      </c>
      <c r="B1782" s="38" t="s">
        <v>4438</v>
      </c>
      <c r="C1782" s="38" t="s">
        <v>4439</v>
      </c>
    </row>
    <row r="1783" spans="1:3" ht="12.75" hidden="1" customHeight="1">
      <c r="A1783" s="38">
        <v>3908</v>
      </c>
      <c r="B1783" s="38" t="s">
        <v>4440</v>
      </c>
      <c r="C1783" s="38" t="s">
        <v>4441</v>
      </c>
    </row>
    <row r="1784" spans="1:3" ht="12.75" hidden="1" customHeight="1">
      <c r="A1784" s="38">
        <v>3909</v>
      </c>
      <c r="B1784" s="38" t="s">
        <v>4442</v>
      </c>
      <c r="C1784" s="38" t="s">
        <v>4443</v>
      </c>
    </row>
    <row r="1785" spans="1:3" ht="12.75" hidden="1" customHeight="1">
      <c r="A1785" s="38">
        <v>3910</v>
      </c>
      <c r="B1785" s="38" t="s">
        <v>4444</v>
      </c>
      <c r="C1785" s="38" t="s">
        <v>4445</v>
      </c>
    </row>
    <row r="1786" spans="1:3" ht="12.75" hidden="1" customHeight="1">
      <c r="A1786" s="38">
        <v>3911</v>
      </c>
      <c r="B1786" s="38" t="s">
        <v>4446</v>
      </c>
      <c r="C1786" s="38" t="s">
        <v>4447</v>
      </c>
    </row>
    <row r="1787" spans="1:3" ht="12.75" hidden="1" customHeight="1">
      <c r="A1787" s="38">
        <v>3912</v>
      </c>
      <c r="B1787" s="38" t="s">
        <v>4448</v>
      </c>
      <c r="C1787" s="38" t="s">
        <v>4449</v>
      </c>
    </row>
    <row r="1788" spans="1:3" ht="12.75" hidden="1" customHeight="1">
      <c r="A1788" s="38">
        <v>3913</v>
      </c>
      <c r="B1788" s="38" t="s">
        <v>4450</v>
      </c>
      <c r="C1788" s="38" t="s">
        <v>4451</v>
      </c>
    </row>
    <row r="1789" spans="1:3" ht="12.75" hidden="1" customHeight="1">
      <c r="A1789" s="38">
        <v>293</v>
      </c>
      <c r="B1789" s="38" t="s">
        <v>4452</v>
      </c>
      <c r="C1789" s="38" t="s">
        <v>4453</v>
      </c>
    </row>
    <row r="1790" spans="1:3" ht="12.75" hidden="1" customHeight="1">
      <c r="A1790" s="38">
        <v>300</v>
      </c>
      <c r="B1790" s="38" t="s">
        <v>4454</v>
      </c>
      <c r="C1790" s="38" t="s">
        <v>4455</v>
      </c>
    </row>
    <row r="1791" spans="1:3" ht="12.75" hidden="1" customHeight="1">
      <c r="A1791" s="38">
        <v>3885</v>
      </c>
      <c r="B1791" s="38" t="s">
        <v>4456</v>
      </c>
      <c r="C1791" s="38" t="s">
        <v>4457</v>
      </c>
    </row>
    <row r="1792" spans="1:3" ht="12.75" hidden="1" customHeight="1">
      <c r="A1792" s="38">
        <v>1166</v>
      </c>
      <c r="B1792" s="38" t="s">
        <v>4458</v>
      </c>
      <c r="C1792" s="38" t="s">
        <v>4459</v>
      </c>
    </row>
    <row r="1793" spans="1:3" ht="12.75" hidden="1" customHeight="1">
      <c r="A1793" s="38">
        <v>302</v>
      </c>
      <c r="B1793" s="38" t="s">
        <v>4460</v>
      </c>
      <c r="C1793" s="38" t="s">
        <v>4461</v>
      </c>
    </row>
    <row r="1794" spans="1:3" ht="12.75" hidden="1" customHeight="1">
      <c r="A1794" s="38">
        <v>1294</v>
      </c>
      <c r="B1794" s="38" t="s">
        <v>4462</v>
      </c>
      <c r="C1794" s="38" t="s">
        <v>4463</v>
      </c>
    </row>
    <row r="1795" spans="1:3" ht="12.75" hidden="1" customHeight="1">
      <c r="A1795" s="38">
        <v>482</v>
      </c>
      <c r="B1795" s="38" t="s">
        <v>4464</v>
      </c>
      <c r="C1795" s="38" t="s">
        <v>4465</v>
      </c>
    </row>
    <row r="1796" spans="1:3" ht="12.75" hidden="1" customHeight="1">
      <c r="A1796" s="38">
        <v>3922</v>
      </c>
      <c r="B1796" s="38" t="s">
        <v>4466</v>
      </c>
      <c r="C1796" s="38" t="s">
        <v>1030</v>
      </c>
    </row>
    <row r="1797" spans="1:3" ht="12.75" hidden="1" customHeight="1">
      <c r="A1797" s="38">
        <v>3921</v>
      </c>
      <c r="B1797" s="38" t="s">
        <v>4467</v>
      </c>
      <c r="C1797" s="38" t="s">
        <v>4468</v>
      </c>
    </row>
    <row r="1798" spans="1:3" ht="12.75" hidden="1" customHeight="1">
      <c r="A1798" s="38">
        <v>3933</v>
      </c>
      <c r="B1798" s="38" t="s">
        <v>4469</v>
      </c>
      <c r="C1798" s="38" t="s">
        <v>4470</v>
      </c>
    </row>
    <row r="1799" spans="1:3" ht="12.75" hidden="1" customHeight="1">
      <c r="A1799" s="38">
        <v>3930</v>
      </c>
      <c r="B1799" s="38" t="s">
        <v>4471</v>
      </c>
      <c r="C1799" s="38" t="s">
        <v>4472</v>
      </c>
    </row>
    <row r="1800" spans="1:3" ht="12.75" hidden="1" customHeight="1">
      <c r="A1800" s="38">
        <v>3934</v>
      </c>
      <c r="B1800" s="38" t="s">
        <v>4473</v>
      </c>
      <c r="C1800" s="38" t="s">
        <v>484</v>
      </c>
    </row>
    <row r="1801" spans="1:3" ht="12.75" hidden="1" customHeight="1">
      <c r="A1801" s="38">
        <v>3931</v>
      </c>
      <c r="B1801" s="38" t="s">
        <v>4474</v>
      </c>
      <c r="C1801" s="38" t="s">
        <v>4475</v>
      </c>
    </row>
    <row r="1802" spans="1:3" ht="12.75" hidden="1" customHeight="1">
      <c r="A1802" s="38">
        <v>3932</v>
      </c>
      <c r="B1802" s="38" t="s">
        <v>4476</v>
      </c>
      <c r="C1802" s="38" t="s">
        <v>4477</v>
      </c>
    </row>
    <row r="1803" spans="1:3" ht="12.75" hidden="1" customHeight="1">
      <c r="A1803" s="38">
        <v>3924</v>
      </c>
      <c r="B1803" s="38" t="s">
        <v>4478</v>
      </c>
      <c r="C1803" s="38" t="s">
        <v>4479</v>
      </c>
    </row>
    <row r="1804" spans="1:3" ht="12.75" hidden="1" customHeight="1">
      <c r="A1804" s="38">
        <v>3935</v>
      </c>
      <c r="B1804" s="38" t="s">
        <v>4480</v>
      </c>
      <c r="C1804" s="38" t="s">
        <v>755</v>
      </c>
    </row>
    <row r="1805" spans="1:3" ht="12.75" hidden="1" customHeight="1">
      <c r="A1805" s="38">
        <v>3959</v>
      </c>
      <c r="B1805" s="38" t="s">
        <v>4481</v>
      </c>
      <c r="C1805" s="38" t="s">
        <v>4482</v>
      </c>
    </row>
    <row r="1806" spans="1:3" ht="12.75" hidden="1" customHeight="1">
      <c r="A1806" s="38">
        <v>3960</v>
      </c>
      <c r="B1806" s="38" t="s">
        <v>4483</v>
      </c>
      <c r="C1806" s="38" t="s">
        <v>4484</v>
      </c>
    </row>
    <row r="1807" spans="1:3" ht="12.75" hidden="1" customHeight="1">
      <c r="A1807" s="38">
        <v>3929</v>
      </c>
      <c r="B1807" s="38" t="s">
        <v>4485</v>
      </c>
      <c r="C1807" s="38" t="s">
        <v>4486</v>
      </c>
    </row>
    <row r="1808" spans="1:3" ht="12.75" hidden="1" customHeight="1">
      <c r="A1808" s="38">
        <v>3937</v>
      </c>
      <c r="B1808" s="38" t="s">
        <v>4487</v>
      </c>
      <c r="C1808" s="38" t="s">
        <v>4488</v>
      </c>
    </row>
    <row r="1809" spans="1:3" ht="12.75" hidden="1" customHeight="1">
      <c r="A1809" s="38">
        <v>3961</v>
      </c>
      <c r="B1809" s="38" t="s">
        <v>4489</v>
      </c>
      <c r="C1809" s="38" t="s">
        <v>4490</v>
      </c>
    </row>
    <row r="1810" spans="1:3" ht="12.75" hidden="1" customHeight="1">
      <c r="A1810" s="38">
        <v>3962</v>
      </c>
      <c r="B1810" s="38" t="s">
        <v>4491</v>
      </c>
      <c r="C1810" s="38" t="s">
        <v>4492</v>
      </c>
    </row>
    <row r="1811" spans="1:3" ht="12.75" hidden="1" customHeight="1">
      <c r="A1811" s="38">
        <v>3928</v>
      </c>
      <c r="B1811" s="38" t="s">
        <v>4493</v>
      </c>
      <c r="C1811" s="38" t="s">
        <v>4494</v>
      </c>
    </row>
    <row r="1812" spans="1:3" ht="12.75" hidden="1" customHeight="1">
      <c r="A1812" s="38">
        <v>3938</v>
      </c>
      <c r="B1812" s="38" t="s">
        <v>4495</v>
      </c>
      <c r="C1812" s="38" t="s">
        <v>4496</v>
      </c>
    </row>
    <row r="1813" spans="1:3" ht="12.75" hidden="1" customHeight="1">
      <c r="A1813" s="38">
        <v>3963</v>
      </c>
      <c r="B1813" s="38" t="s">
        <v>4497</v>
      </c>
      <c r="C1813" s="38" t="s">
        <v>4498</v>
      </c>
    </row>
    <row r="1814" spans="1:3" ht="12.75" hidden="1" customHeight="1">
      <c r="A1814" s="38">
        <v>3936</v>
      </c>
      <c r="B1814" s="38" t="s">
        <v>4499</v>
      </c>
      <c r="C1814" s="38" t="s">
        <v>4500</v>
      </c>
    </row>
    <row r="1815" spans="1:3" ht="12.75" hidden="1" customHeight="1">
      <c r="A1815" s="38">
        <v>3925</v>
      </c>
      <c r="B1815" s="38" t="s">
        <v>4501</v>
      </c>
      <c r="C1815" s="38" t="s">
        <v>4502</v>
      </c>
    </row>
    <row r="1816" spans="1:3" ht="12.75" hidden="1" customHeight="1">
      <c r="A1816" s="38">
        <v>3939</v>
      </c>
      <c r="B1816" s="38" t="s">
        <v>4503</v>
      </c>
      <c r="C1816" s="38" t="s">
        <v>4504</v>
      </c>
    </row>
    <row r="1817" spans="1:3" ht="12.75" hidden="1" customHeight="1">
      <c r="A1817" s="38">
        <v>3940</v>
      </c>
      <c r="B1817" s="38" t="s">
        <v>4505</v>
      </c>
      <c r="C1817" s="38" t="s">
        <v>4506</v>
      </c>
    </row>
    <row r="1818" spans="1:3" ht="12.75" hidden="1" customHeight="1">
      <c r="A1818" s="38">
        <v>3941</v>
      </c>
      <c r="B1818" s="38" t="s">
        <v>4507</v>
      </c>
      <c r="C1818" s="38" t="s">
        <v>4508</v>
      </c>
    </row>
    <row r="1819" spans="1:3" ht="12.75" hidden="1" customHeight="1">
      <c r="A1819" s="38">
        <v>3942</v>
      </c>
      <c r="B1819" s="38" t="s">
        <v>4509</v>
      </c>
      <c r="C1819" s="38" t="s">
        <v>4510</v>
      </c>
    </row>
    <row r="1820" spans="1:3" ht="12.75" hidden="1" customHeight="1">
      <c r="A1820" s="38">
        <v>3943</v>
      </c>
      <c r="B1820" s="38" t="s">
        <v>4511</v>
      </c>
      <c r="C1820" s="38" t="s">
        <v>4512</v>
      </c>
    </row>
    <row r="1821" spans="1:3" ht="12.75" hidden="1" customHeight="1">
      <c r="A1821" s="38">
        <v>3944</v>
      </c>
      <c r="B1821" s="38" t="s">
        <v>4513</v>
      </c>
      <c r="C1821" s="38" t="s">
        <v>4514</v>
      </c>
    </row>
    <row r="1822" spans="1:3" ht="12.75" hidden="1" customHeight="1">
      <c r="A1822" s="38">
        <v>3945</v>
      </c>
      <c r="B1822" s="38" t="s">
        <v>4515</v>
      </c>
      <c r="C1822" s="38" t="s">
        <v>4516</v>
      </c>
    </row>
    <row r="1823" spans="1:3" ht="12.75" hidden="1" customHeight="1">
      <c r="A1823" s="38">
        <v>3946</v>
      </c>
      <c r="B1823" s="38" t="s">
        <v>4517</v>
      </c>
      <c r="C1823" s="38" t="s">
        <v>4518</v>
      </c>
    </row>
    <row r="1824" spans="1:3" ht="12.75" hidden="1" customHeight="1">
      <c r="A1824" s="38">
        <v>3947</v>
      </c>
      <c r="B1824" s="38" t="s">
        <v>4519</v>
      </c>
      <c r="C1824" s="38" t="s">
        <v>4520</v>
      </c>
    </row>
    <row r="1825" spans="1:3" ht="12.75" hidden="1" customHeight="1">
      <c r="A1825" s="38">
        <v>3948</v>
      </c>
      <c r="B1825" s="38" t="s">
        <v>4521</v>
      </c>
      <c r="C1825" s="38" t="s">
        <v>4522</v>
      </c>
    </row>
    <row r="1826" spans="1:3" ht="12.75" hidden="1" customHeight="1">
      <c r="A1826" s="38">
        <v>3949</v>
      </c>
      <c r="B1826" s="38" t="s">
        <v>4523</v>
      </c>
      <c r="C1826" s="38" t="s">
        <v>4524</v>
      </c>
    </row>
    <row r="1827" spans="1:3" ht="12.75" hidden="1" customHeight="1">
      <c r="A1827" s="38">
        <v>3950</v>
      </c>
      <c r="B1827" s="38" t="s">
        <v>4525</v>
      </c>
      <c r="C1827" s="38" t="s">
        <v>4526</v>
      </c>
    </row>
    <row r="1828" spans="1:3" ht="12.75" hidden="1" customHeight="1">
      <c r="A1828" s="38">
        <v>3951</v>
      </c>
      <c r="B1828" s="38" t="s">
        <v>4527</v>
      </c>
      <c r="C1828" s="38" t="s">
        <v>4528</v>
      </c>
    </row>
    <row r="1829" spans="1:3" ht="12.75" hidden="1" customHeight="1">
      <c r="A1829" s="38">
        <v>3952</v>
      </c>
      <c r="B1829" s="38" t="s">
        <v>4529</v>
      </c>
      <c r="C1829" s="38" t="s">
        <v>4530</v>
      </c>
    </row>
    <row r="1830" spans="1:3" ht="12.75" hidden="1" customHeight="1">
      <c r="A1830" s="38">
        <v>3953</v>
      </c>
      <c r="B1830" s="38" t="s">
        <v>4531</v>
      </c>
      <c r="C1830" s="38" t="s">
        <v>4532</v>
      </c>
    </row>
    <row r="1831" spans="1:3" ht="12.75" hidden="1" customHeight="1">
      <c r="A1831" s="38">
        <v>3954</v>
      </c>
      <c r="B1831" s="38" t="s">
        <v>4533</v>
      </c>
      <c r="C1831" s="38" t="s">
        <v>4534</v>
      </c>
    </row>
    <row r="1832" spans="1:3" ht="12.75" hidden="1" customHeight="1">
      <c r="A1832" s="38">
        <v>3955</v>
      </c>
      <c r="B1832" s="38" t="s">
        <v>4535</v>
      </c>
      <c r="C1832" s="38" t="s">
        <v>4536</v>
      </c>
    </row>
    <row r="1833" spans="1:3" ht="12.75" hidden="1" customHeight="1">
      <c r="A1833" s="38">
        <v>3956</v>
      </c>
      <c r="B1833" s="38" t="s">
        <v>4537</v>
      </c>
      <c r="C1833" s="38" t="s">
        <v>4538</v>
      </c>
    </row>
    <row r="1834" spans="1:3" ht="12.75" hidden="1" customHeight="1">
      <c r="A1834" s="38">
        <v>3957</v>
      </c>
      <c r="B1834" s="38" t="s">
        <v>4539</v>
      </c>
      <c r="C1834" s="38" t="s">
        <v>4540</v>
      </c>
    </row>
    <row r="1835" spans="1:3" ht="12.75" hidden="1" customHeight="1">
      <c r="A1835" s="38">
        <v>3958</v>
      </c>
      <c r="B1835" s="38" t="s">
        <v>4541</v>
      </c>
      <c r="C1835" s="38" t="s">
        <v>4542</v>
      </c>
    </row>
    <row r="1836" spans="1:3" ht="12.75" hidden="1" customHeight="1">
      <c r="A1836" s="38">
        <v>3927</v>
      </c>
      <c r="B1836" s="38" t="s">
        <v>4543</v>
      </c>
      <c r="C1836" s="38" t="s">
        <v>144</v>
      </c>
    </row>
    <row r="1837" spans="1:3" ht="12.75" hidden="1" customHeight="1">
      <c r="A1837" s="38">
        <v>3968</v>
      </c>
      <c r="B1837" s="38" t="s">
        <v>4544</v>
      </c>
      <c r="C1837" s="38" t="s">
        <v>4545</v>
      </c>
    </row>
    <row r="1838" spans="1:3" ht="12.75" hidden="1" customHeight="1">
      <c r="A1838" s="38">
        <v>3969</v>
      </c>
      <c r="B1838" s="38" t="s">
        <v>4546</v>
      </c>
      <c r="C1838" s="38" t="s">
        <v>4547</v>
      </c>
    </row>
    <row r="1839" spans="1:3" ht="12.75" hidden="1" customHeight="1">
      <c r="A1839" s="38">
        <v>2564</v>
      </c>
      <c r="B1839" s="38" t="s">
        <v>4548</v>
      </c>
      <c r="C1839" s="38" t="s">
        <v>4549</v>
      </c>
    </row>
    <row r="1840" spans="1:3" ht="12.75" hidden="1" customHeight="1">
      <c r="A1840" s="38">
        <v>3561</v>
      </c>
      <c r="B1840" s="38" t="s">
        <v>4550</v>
      </c>
      <c r="C1840" s="345" t="s">
        <v>1043</v>
      </c>
    </row>
    <row r="1841" spans="1:3" ht="12.75" hidden="1" customHeight="1">
      <c r="A1841" s="38">
        <v>4017</v>
      </c>
      <c r="B1841" s="38" t="s">
        <v>4551</v>
      </c>
      <c r="C1841" s="345" t="s">
        <v>1043</v>
      </c>
    </row>
    <row r="1842" spans="1:3" ht="12.75" hidden="1" customHeight="1">
      <c r="A1842" s="38">
        <v>3793</v>
      </c>
      <c r="B1842" s="38" t="s">
        <v>4552</v>
      </c>
      <c r="C1842" s="345" t="s">
        <v>1043</v>
      </c>
    </row>
    <row r="1843" spans="1:3" ht="12.75" hidden="1" customHeight="1">
      <c r="A1843" s="38">
        <v>3791</v>
      </c>
      <c r="B1843" s="38" t="s">
        <v>4553</v>
      </c>
      <c r="C1843" s="345" t="s">
        <v>1043</v>
      </c>
    </row>
    <row r="1844" spans="1:3" ht="12.75" hidden="1" customHeight="1">
      <c r="A1844" s="38">
        <v>3794</v>
      </c>
      <c r="B1844" s="38" t="s">
        <v>4554</v>
      </c>
      <c r="C1844" s="345" t="s">
        <v>1043</v>
      </c>
    </row>
    <row r="1845" spans="1:3" ht="12.75" hidden="1" customHeight="1">
      <c r="A1845" s="38">
        <v>3792</v>
      </c>
      <c r="B1845" s="38" t="s">
        <v>4555</v>
      </c>
      <c r="C1845" s="345" t="s">
        <v>1043</v>
      </c>
    </row>
    <row r="1846" spans="1:3" ht="12.75" hidden="1" customHeight="1">
      <c r="A1846" s="38">
        <v>3795</v>
      </c>
      <c r="B1846" s="38" t="s">
        <v>4556</v>
      </c>
      <c r="C1846" s="345" t="s">
        <v>1043</v>
      </c>
    </row>
    <row r="1847" spans="1:3" ht="12.75" hidden="1" customHeight="1">
      <c r="A1847" s="38">
        <v>3867</v>
      </c>
      <c r="B1847" s="38" t="s">
        <v>4557</v>
      </c>
      <c r="C1847" s="345" t="s">
        <v>1043</v>
      </c>
    </row>
    <row r="1848" spans="1:3" ht="12.75" hidden="1" customHeight="1">
      <c r="A1848" s="38">
        <v>3988</v>
      </c>
      <c r="B1848" s="38" t="s">
        <v>4558</v>
      </c>
      <c r="C1848" s="345" t="s">
        <v>1043</v>
      </c>
    </row>
    <row r="1849" spans="1:3" ht="12.75" hidden="1" customHeight="1">
      <c r="A1849" s="38">
        <v>3811</v>
      </c>
      <c r="B1849" s="38" t="s">
        <v>4559</v>
      </c>
      <c r="C1849" s="345" t="s">
        <v>1043</v>
      </c>
    </row>
    <row r="1850" spans="1:3" ht="12.75" hidden="1" customHeight="1">
      <c r="A1850" s="38">
        <v>3923</v>
      </c>
      <c r="B1850" s="38" t="s">
        <v>4560</v>
      </c>
      <c r="C1850" s="345" t="s">
        <v>1043</v>
      </c>
    </row>
    <row r="1851" spans="1:3" ht="12.75" hidden="1" customHeight="1">
      <c r="A1851" s="38">
        <v>3584</v>
      </c>
      <c r="B1851" s="38" t="s">
        <v>4561</v>
      </c>
      <c r="C1851" s="345" t="s">
        <v>1043</v>
      </c>
    </row>
    <row r="1852" spans="1:3" ht="12.75" hidden="1" customHeight="1">
      <c r="A1852" s="38">
        <v>3322</v>
      </c>
      <c r="B1852" s="38" t="s">
        <v>4562</v>
      </c>
      <c r="C1852" s="345" t="s">
        <v>1043</v>
      </c>
    </row>
    <row r="1853" spans="1:3" ht="12.75" hidden="1" customHeight="1">
      <c r="A1853" s="38">
        <v>3260</v>
      </c>
      <c r="B1853" s="38" t="s">
        <v>4563</v>
      </c>
      <c r="C1853" s="345" t="s">
        <v>1043</v>
      </c>
    </row>
    <row r="1854" spans="1:3" ht="12.75" hidden="1" customHeight="1">
      <c r="A1854" s="38">
        <v>3512</v>
      </c>
      <c r="B1854" s="38" t="s">
        <v>4563</v>
      </c>
      <c r="C1854" s="345" t="s">
        <v>1043</v>
      </c>
    </row>
    <row r="1855" spans="1:3" ht="12.75" hidden="1" customHeight="1">
      <c r="A1855" s="38">
        <v>3983</v>
      </c>
      <c r="B1855" s="38" t="s">
        <v>4564</v>
      </c>
      <c r="C1855" s="345" t="s">
        <v>1043</v>
      </c>
    </row>
    <row r="1856" spans="1:3" ht="12.75" hidden="1" customHeight="1">
      <c r="A1856" s="38">
        <v>1887</v>
      </c>
      <c r="B1856" s="38" t="s">
        <v>4565</v>
      </c>
    </row>
    <row r="1857" spans="1:2" ht="12.75" hidden="1" customHeight="1">
      <c r="A1857" s="38">
        <v>1888</v>
      </c>
      <c r="B1857" s="38" t="s">
        <v>4566</v>
      </c>
    </row>
    <row r="1858" spans="1:2" ht="12.75" hidden="1" customHeight="1">
      <c r="A1858" s="38">
        <v>1889</v>
      </c>
      <c r="B1858" s="38" t="s">
        <v>4567</v>
      </c>
    </row>
    <row r="1859" spans="1:2" ht="12.75" hidden="1" customHeight="1">
      <c r="A1859" s="38">
        <v>2719</v>
      </c>
      <c r="B1859" s="38" t="s">
        <v>4568</v>
      </c>
    </row>
    <row r="1860" spans="1:2" ht="12.75" hidden="1" customHeight="1">
      <c r="A1860" s="38">
        <v>2701</v>
      </c>
      <c r="B1860" s="38" t="s">
        <v>4569</v>
      </c>
    </row>
    <row r="1861" spans="1:2" ht="12.75" hidden="1" customHeight="1">
      <c r="A1861" s="38">
        <v>2700</v>
      </c>
      <c r="B1861" s="38" t="s">
        <v>4570</v>
      </c>
    </row>
    <row r="1862" spans="1:2" ht="12.75" hidden="1" customHeight="1">
      <c r="A1862" s="38">
        <v>2703</v>
      </c>
      <c r="B1862" s="38" t="s">
        <v>4571</v>
      </c>
    </row>
    <row r="1863" spans="1:2" ht="12.75" hidden="1" customHeight="1">
      <c r="A1863" s="38">
        <v>2704</v>
      </c>
      <c r="B1863" s="38" t="s">
        <v>4572</v>
      </c>
    </row>
    <row r="1864" spans="1:2" ht="12.75" hidden="1" customHeight="1">
      <c r="A1864" s="38">
        <v>2705</v>
      </c>
      <c r="B1864" s="38" t="s">
        <v>4573</v>
      </c>
    </row>
    <row r="1865" spans="1:2" ht="12.75" hidden="1" customHeight="1">
      <c r="A1865" s="38">
        <v>2706</v>
      </c>
      <c r="B1865" s="38" t="s">
        <v>4574</v>
      </c>
    </row>
    <row r="1866" spans="1:2" ht="12.75" hidden="1" customHeight="1">
      <c r="A1866" s="38">
        <v>2707</v>
      </c>
      <c r="B1866" s="38" t="s">
        <v>4575</v>
      </c>
    </row>
    <row r="1867" spans="1:2" ht="12.75" hidden="1" customHeight="1">
      <c r="A1867" s="38">
        <v>2718</v>
      </c>
      <c r="B1867" s="38" t="s">
        <v>4576</v>
      </c>
    </row>
    <row r="1868" spans="1:2" ht="12.75" hidden="1" customHeight="1">
      <c r="A1868" s="38">
        <v>2709</v>
      </c>
      <c r="B1868" s="38" t="s">
        <v>4577</v>
      </c>
    </row>
    <row r="1869" spans="1:2" ht="12.75" hidden="1" customHeight="1">
      <c r="A1869" s="38">
        <v>2708</v>
      </c>
      <c r="B1869" s="38" t="s">
        <v>4578</v>
      </c>
    </row>
    <row r="1870" spans="1:2" ht="12.75" hidden="1" customHeight="1">
      <c r="A1870" s="38">
        <v>2710</v>
      </c>
      <c r="B1870" s="38" t="s">
        <v>4579</v>
      </c>
    </row>
    <row r="1871" spans="1:2" ht="12.75" hidden="1" customHeight="1">
      <c r="A1871" s="38">
        <v>2711</v>
      </c>
      <c r="B1871" s="38" t="s">
        <v>4580</v>
      </c>
    </row>
    <row r="1872" spans="1:2" ht="12.75" hidden="1" customHeight="1">
      <c r="A1872" s="38">
        <v>2712</v>
      </c>
      <c r="B1872" s="38" t="s">
        <v>4581</v>
      </c>
    </row>
    <row r="1873" spans="1:3" ht="12.75" hidden="1" customHeight="1">
      <c r="A1873" s="38">
        <v>2713</v>
      </c>
      <c r="B1873" s="38" t="s">
        <v>4582</v>
      </c>
    </row>
    <row r="1874" spans="1:3" ht="12.75" hidden="1" customHeight="1">
      <c r="A1874" s="38">
        <v>2714</v>
      </c>
      <c r="B1874" s="38" t="s">
        <v>4583</v>
      </c>
    </row>
    <row r="1875" spans="1:3" ht="12.75" hidden="1" customHeight="1">
      <c r="A1875" s="38">
        <v>2715</v>
      </c>
      <c r="B1875" s="38" t="s">
        <v>4584</v>
      </c>
    </row>
    <row r="1876" spans="1:3" ht="12.75" hidden="1" customHeight="1">
      <c r="A1876" s="38">
        <v>2716</v>
      </c>
      <c r="B1876" s="38" t="s">
        <v>4585</v>
      </c>
    </row>
    <row r="1877" spans="1:3" ht="12.75" hidden="1" customHeight="1">
      <c r="A1877" s="38">
        <v>2693</v>
      </c>
      <c r="B1877" s="38" t="s">
        <v>4586</v>
      </c>
    </row>
    <row r="1878" spans="1:3" ht="12.75" hidden="1" customHeight="1">
      <c r="A1878" s="38">
        <v>2692</v>
      </c>
      <c r="B1878" s="38" t="s">
        <v>4587</v>
      </c>
    </row>
    <row r="1879" spans="1:3" ht="12.75" hidden="1" customHeight="1">
      <c r="A1879" s="38">
        <v>2696</v>
      </c>
      <c r="B1879" s="38" t="s">
        <v>4588</v>
      </c>
    </row>
    <row r="1880" spans="1:3" ht="12.75" hidden="1" customHeight="1">
      <c r="A1880" s="38">
        <v>2699</v>
      </c>
      <c r="B1880" s="38" t="s">
        <v>4589</v>
      </c>
    </row>
    <row r="1881" spans="1:3" ht="12.75" hidden="1" customHeight="1">
      <c r="A1881" s="38">
        <v>3977</v>
      </c>
      <c r="B1881" s="38" t="s">
        <v>4590</v>
      </c>
      <c r="C1881" s="345" t="s">
        <v>1043</v>
      </c>
    </row>
    <row r="1882" spans="1:3" ht="12.75" hidden="1" customHeight="1">
      <c r="A1882" s="38">
        <v>3976</v>
      </c>
      <c r="B1882" s="38" t="s">
        <v>4591</v>
      </c>
      <c r="C1882" s="345" t="s">
        <v>1043</v>
      </c>
    </row>
    <row r="1883" spans="1:3" ht="12.75" hidden="1" customHeight="1">
      <c r="A1883" s="38">
        <v>3815</v>
      </c>
      <c r="B1883" s="38" t="s">
        <v>4592</v>
      </c>
      <c r="C1883" s="345" t="s">
        <v>1043</v>
      </c>
    </row>
    <row r="1884" spans="1:3" ht="12.75" hidden="1" customHeight="1">
      <c r="A1884" s="38">
        <v>4027</v>
      </c>
      <c r="B1884" s="38" t="s">
        <v>4593</v>
      </c>
      <c r="C1884" s="345" t="s">
        <v>1043</v>
      </c>
    </row>
    <row r="1885" spans="1:3" ht="12.75" hidden="1" customHeight="1">
      <c r="A1885" s="38">
        <v>4028</v>
      </c>
      <c r="B1885" s="38" t="s">
        <v>4594</v>
      </c>
      <c r="C1885" s="345" t="s">
        <v>1043</v>
      </c>
    </row>
    <row r="1886" spans="1:3" ht="12.75" hidden="1" customHeight="1">
      <c r="A1886" s="38">
        <v>3967</v>
      </c>
      <c r="B1886" s="38" t="s">
        <v>4595</v>
      </c>
      <c r="C1886" s="345" t="s">
        <v>1043</v>
      </c>
    </row>
    <row r="1887" spans="1:3" ht="12.75" hidden="1" customHeight="1">
      <c r="A1887" s="38">
        <v>2967</v>
      </c>
      <c r="B1887" s="38" t="s">
        <v>4596</v>
      </c>
      <c r="C1887" s="345" t="s">
        <v>1043</v>
      </c>
    </row>
    <row r="1888" spans="1:3" ht="12.75" hidden="1" customHeight="1">
      <c r="A1888" s="38">
        <v>2746</v>
      </c>
      <c r="B1888" s="38" t="s">
        <v>4597</v>
      </c>
      <c r="C1888" s="345" t="s">
        <v>1043</v>
      </c>
    </row>
    <row r="1889" spans="1:3" ht="12.75" hidden="1" customHeight="1">
      <c r="A1889" s="38">
        <v>3980</v>
      </c>
      <c r="B1889" s="38" t="s">
        <v>4598</v>
      </c>
      <c r="C1889" s="345" t="s">
        <v>1043</v>
      </c>
    </row>
    <row r="1890" spans="1:3" ht="12.75" hidden="1" customHeight="1">
      <c r="A1890" s="38">
        <v>3979</v>
      </c>
      <c r="B1890" s="38" t="s">
        <v>4599</v>
      </c>
      <c r="C1890" s="345" t="s">
        <v>1043</v>
      </c>
    </row>
    <row r="1891" spans="1:3" ht="12.75" hidden="1" customHeight="1">
      <c r="A1891" s="38">
        <v>3978</v>
      </c>
      <c r="B1891" s="38" t="s">
        <v>4600</v>
      </c>
      <c r="C1891" s="345" t="s">
        <v>1043</v>
      </c>
    </row>
    <row r="1892" spans="1:3" ht="12.75" hidden="1" customHeight="1">
      <c r="A1892" s="38">
        <v>3981</v>
      </c>
      <c r="B1892" s="38" t="s">
        <v>4601</v>
      </c>
      <c r="C1892" s="345" t="s">
        <v>1043</v>
      </c>
    </row>
    <row r="1893" spans="1:3" ht="12.75" hidden="1" customHeight="1">
      <c r="A1893" s="38">
        <v>3989</v>
      </c>
      <c r="B1893" s="38" t="s">
        <v>4602</v>
      </c>
      <c r="C1893" s="345" t="s">
        <v>1043</v>
      </c>
    </row>
    <row r="1894" spans="1:3" ht="12.75" hidden="1" customHeight="1">
      <c r="A1894" s="38">
        <v>4019</v>
      </c>
      <c r="B1894" s="38" t="s">
        <v>4603</v>
      </c>
      <c r="C1894" s="345" t="s">
        <v>1043</v>
      </c>
    </row>
    <row r="1895" spans="1:3" ht="12.75" hidden="1" customHeight="1">
      <c r="A1895" s="38">
        <v>4012</v>
      </c>
      <c r="B1895" s="38" t="s">
        <v>4604</v>
      </c>
      <c r="C1895" s="345" t="s">
        <v>1043</v>
      </c>
    </row>
    <row r="1896" spans="1:3" ht="12.75" hidden="1" customHeight="1">
      <c r="A1896" s="38">
        <v>4013</v>
      </c>
      <c r="B1896" s="38" t="s">
        <v>4605</v>
      </c>
      <c r="C1896" s="345" t="s">
        <v>1043</v>
      </c>
    </row>
    <row r="1897" spans="1:3" ht="12.75" hidden="1" customHeight="1">
      <c r="A1897" s="38">
        <v>3995</v>
      </c>
      <c r="B1897" s="38" t="s">
        <v>4606</v>
      </c>
      <c r="C1897" s="345" t="s">
        <v>1043</v>
      </c>
    </row>
    <row r="1898" spans="1:3" ht="12.75" hidden="1" customHeight="1">
      <c r="A1898" s="38">
        <v>3990</v>
      </c>
      <c r="B1898" s="38" t="s">
        <v>4607</v>
      </c>
      <c r="C1898" s="345" t="s">
        <v>1043</v>
      </c>
    </row>
    <row r="1899" spans="1:3" ht="12.75" hidden="1" customHeight="1">
      <c r="A1899" s="38">
        <v>3996</v>
      </c>
      <c r="B1899" s="38" t="s">
        <v>4608</v>
      </c>
      <c r="C1899" s="345" t="s">
        <v>1043</v>
      </c>
    </row>
    <row r="1900" spans="1:3" ht="12.75" hidden="1" customHeight="1">
      <c r="A1900" s="38">
        <v>3991</v>
      </c>
      <c r="B1900" s="38" t="s">
        <v>4609</v>
      </c>
      <c r="C1900" s="345" t="s">
        <v>1043</v>
      </c>
    </row>
    <row r="1901" spans="1:3" ht="12.75" hidden="1" customHeight="1">
      <c r="A1901" s="38">
        <v>3987</v>
      </c>
      <c r="B1901" s="38" t="s">
        <v>4610</v>
      </c>
      <c r="C1901" s="345" t="s">
        <v>1043</v>
      </c>
    </row>
    <row r="1902" spans="1:3" ht="12.75" hidden="1" customHeight="1">
      <c r="A1902" s="38">
        <v>4026</v>
      </c>
      <c r="B1902" s="38" t="s">
        <v>4611</v>
      </c>
      <c r="C1902" s="345" t="s">
        <v>1043</v>
      </c>
    </row>
    <row r="1903" spans="1:3" ht="12.75" hidden="1" customHeight="1">
      <c r="A1903" s="38">
        <v>4025</v>
      </c>
      <c r="B1903" s="38" t="s">
        <v>4612</v>
      </c>
      <c r="C1903" s="345" t="s">
        <v>1043</v>
      </c>
    </row>
    <row r="1904" spans="1:3" ht="12.75" hidden="1" customHeight="1">
      <c r="A1904" s="38">
        <v>3999</v>
      </c>
      <c r="B1904" s="38" t="s">
        <v>4613</v>
      </c>
      <c r="C1904" s="345" t="s">
        <v>1043</v>
      </c>
    </row>
    <row r="1905" spans="1:3" ht="12.75" hidden="1" customHeight="1">
      <c r="A1905" s="38">
        <v>3997</v>
      </c>
      <c r="B1905" s="38" t="s">
        <v>4614</v>
      </c>
      <c r="C1905" s="345" t="s">
        <v>1043</v>
      </c>
    </row>
    <row r="1906" spans="1:3" ht="12.75" hidden="1" customHeight="1">
      <c r="A1906" s="38">
        <v>3998</v>
      </c>
      <c r="B1906" s="38" t="s">
        <v>4615</v>
      </c>
      <c r="C1906" s="345" t="s">
        <v>1043</v>
      </c>
    </row>
    <row r="1907" spans="1:3" ht="12.75" hidden="1" customHeight="1">
      <c r="A1907" s="38">
        <v>3966</v>
      </c>
      <c r="B1907" s="38" t="s">
        <v>4616</v>
      </c>
      <c r="C1907" s="345" t="s">
        <v>1043</v>
      </c>
    </row>
    <row r="1908" spans="1:3" ht="12.75" hidden="1" customHeight="1">
      <c r="A1908" s="38">
        <v>4018</v>
      </c>
      <c r="B1908" s="38" t="s">
        <v>4617</v>
      </c>
      <c r="C1908" s="345" t="s">
        <v>1043</v>
      </c>
    </row>
    <row r="1909" spans="1:3" ht="12.75" hidden="1" customHeight="1">
      <c r="A1909" s="38">
        <v>3965</v>
      </c>
      <c r="B1909" s="38" t="s">
        <v>4618</v>
      </c>
      <c r="C1909" s="345" t="s">
        <v>1043</v>
      </c>
    </row>
    <row r="1910" spans="1:3" ht="12.75" hidden="1" customHeight="1">
      <c r="A1910" s="38">
        <v>3964</v>
      </c>
      <c r="B1910" s="38" t="s">
        <v>4619</v>
      </c>
      <c r="C1910" s="345" t="s">
        <v>1043</v>
      </c>
    </row>
    <row r="1911" spans="1:3" ht="12.75" hidden="1" customHeight="1">
      <c r="A1911" s="38">
        <v>4020</v>
      </c>
      <c r="B1911" s="38" t="s">
        <v>4620</v>
      </c>
      <c r="C1911" s="345" t="s">
        <v>1043</v>
      </c>
    </row>
    <row r="1912" spans="1:3" ht="12.75" hidden="1" customHeight="1">
      <c r="A1912" s="38">
        <v>3984</v>
      </c>
      <c r="B1912" s="38" t="s">
        <v>4621</v>
      </c>
      <c r="C1912" s="345" t="s">
        <v>1043</v>
      </c>
    </row>
    <row r="1913" spans="1:3" ht="12.75" hidden="1" customHeight="1">
      <c r="A1913" s="38">
        <v>3290</v>
      </c>
      <c r="B1913" s="38" t="s">
        <v>4622</v>
      </c>
      <c r="C1913" s="345" t="s">
        <v>1043</v>
      </c>
    </row>
    <row r="1914" spans="1:3" ht="12.75" hidden="1" customHeight="1">
      <c r="A1914" s="38">
        <v>3992</v>
      </c>
      <c r="B1914" s="38" t="s">
        <v>4623</v>
      </c>
      <c r="C1914" s="345" t="s">
        <v>1043</v>
      </c>
    </row>
    <row r="1915" spans="1:3" ht="12.75" hidden="1" customHeight="1">
      <c r="A1915" s="38">
        <v>4000</v>
      </c>
      <c r="B1915" s="38" t="s">
        <v>4624</v>
      </c>
      <c r="C1915" s="345" t="s">
        <v>1043</v>
      </c>
    </row>
    <row r="1916" spans="1:3" ht="12.75" hidden="1" customHeight="1">
      <c r="A1916" s="38">
        <v>4001</v>
      </c>
      <c r="B1916" s="38" t="s">
        <v>4625</v>
      </c>
      <c r="C1916" s="345" t="s">
        <v>1043</v>
      </c>
    </row>
    <row r="1917" spans="1:3" ht="12.75" hidden="1" customHeight="1">
      <c r="A1917" s="38">
        <v>4015</v>
      </c>
      <c r="B1917" s="38" t="s">
        <v>4626</v>
      </c>
      <c r="C1917" s="345" t="s">
        <v>1043</v>
      </c>
    </row>
    <row r="1918" spans="1:3" ht="12.75" hidden="1" customHeight="1">
      <c r="A1918" s="38">
        <v>4016</v>
      </c>
      <c r="B1918" s="38" t="s">
        <v>4627</v>
      </c>
      <c r="C1918" s="345" t="s">
        <v>1043</v>
      </c>
    </row>
    <row r="1919" spans="1:3" ht="12.75" hidden="1" customHeight="1">
      <c r="A1919" s="38">
        <v>3649</v>
      </c>
      <c r="B1919" s="38" t="s">
        <v>4628</v>
      </c>
      <c r="C1919" s="345" t="s">
        <v>1043</v>
      </c>
    </row>
    <row r="1920" spans="1:3" ht="12.75" hidden="1" customHeight="1">
      <c r="A1920" s="38">
        <v>3644</v>
      </c>
      <c r="B1920" s="38" t="s">
        <v>4629</v>
      </c>
      <c r="C1920" s="345" t="s">
        <v>1043</v>
      </c>
    </row>
    <row r="1921" spans="1:3" ht="12.75" hidden="1" customHeight="1">
      <c r="A1921" s="38">
        <v>3643</v>
      </c>
      <c r="B1921" s="38" t="s">
        <v>4630</v>
      </c>
      <c r="C1921" s="345" t="s">
        <v>1043</v>
      </c>
    </row>
    <row r="1922" spans="1:3" ht="12.75" hidden="1" customHeight="1">
      <c r="A1922" s="38">
        <v>3671</v>
      </c>
      <c r="B1922" s="38" t="s">
        <v>4631</v>
      </c>
      <c r="C1922" s="345" t="s">
        <v>1043</v>
      </c>
    </row>
    <row r="1923" spans="1:3" ht="12.75" hidden="1" customHeight="1">
      <c r="A1923" s="38">
        <v>3670</v>
      </c>
      <c r="B1923" s="38" t="s">
        <v>4632</v>
      </c>
      <c r="C1923" s="345" t="s">
        <v>1043</v>
      </c>
    </row>
    <row r="1924" spans="1:3" ht="12.75" hidden="1" customHeight="1">
      <c r="A1924" s="38">
        <v>3645</v>
      </c>
      <c r="B1924" s="38" t="s">
        <v>4633</v>
      </c>
      <c r="C1924" s="345" t="s">
        <v>1043</v>
      </c>
    </row>
    <row r="1925" spans="1:3" ht="12.75" hidden="1" customHeight="1">
      <c r="A1925" s="38">
        <v>3672</v>
      </c>
      <c r="B1925" s="38" t="s">
        <v>4633</v>
      </c>
      <c r="C1925" s="345" t="s">
        <v>1043</v>
      </c>
    </row>
    <row r="1926" spans="1:3" ht="12.75" hidden="1" customHeight="1">
      <c r="A1926" s="38">
        <v>3668</v>
      </c>
      <c r="B1926" s="38" t="s">
        <v>4634</v>
      </c>
      <c r="C1926" s="345" t="s">
        <v>1043</v>
      </c>
    </row>
    <row r="1927" spans="1:3" ht="12.75" hidden="1" customHeight="1">
      <c r="A1927" s="38">
        <v>3669</v>
      </c>
      <c r="B1927" s="38" t="s">
        <v>4635</v>
      </c>
      <c r="C1927" s="345" t="s">
        <v>1043</v>
      </c>
    </row>
    <row r="1928" spans="1:3" ht="12.75" hidden="1" customHeight="1">
      <c r="A1928" s="38">
        <v>3646</v>
      </c>
      <c r="B1928" s="38" t="s">
        <v>4636</v>
      </c>
      <c r="C1928" s="345" t="s">
        <v>1043</v>
      </c>
    </row>
    <row r="1929" spans="1:3" ht="12.75" hidden="1" customHeight="1">
      <c r="A1929" s="38">
        <v>3657</v>
      </c>
      <c r="B1929" s="38" t="s">
        <v>4637</v>
      </c>
      <c r="C1929" s="345" t="s">
        <v>1043</v>
      </c>
    </row>
    <row r="1930" spans="1:3" ht="12.75" hidden="1" customHeight="1">
      <c r="A1930" s="38">
        <v>3661</v>
      </c>
      <c r="B1930" s="38" t="s">
        <v>4638</v>
      </c>
      <c r="C1930" s="345" t="s">
        <v>1043</v>
      </c>
    </row>
    <row r="1931" spans="1:3" ht="12.75" hidden="1" customHeight="1">
      <c r="A1931" s="38">
        <v>3641</v>
      </c>
      <c r="B1931" s="38" t="s">
        <v>4639</v>
      </c>
      <c r="C1931" s="345" t="s">
        <v>1043</v>
      </c>
    </row>
    <row r="1932" spans="1:3" ht="12.75" hidden="1" customHeight="1">
      <c r="A1932" s="38">
        <v>3653</v>
      </c>
      <c r="B1932" s="38" t="s">
        <v>4640</v>
      </c>
      <c r="C1932" s="345" t="s">
        <v>1043</v>
      </c>
    </row>
    <row r="1933" spans="1:3" ht="12.75" hidden="1" customHeight="1">
      <c r="A1933" s="38">
        <v>4011</v>
      </c>
      <c r="B1933" s="38" t="s">
        <v>4641</v>
      </c>
      <c r="C1933" s="345" t="s">
        <v>1043</v>
      </c>
    </row>
    <row r="1934" spans="1:3" ht="12.75" hidden="1" customHeight="1">
      <c r="A1934" s="38">
        <v>3856</v>
      </c>
      <c r="B1934" s="38" t="s">
        <v>4642</v>
      </c>
      <c r="C1934" s="345" t="s">
        <v>1043</v>
      </c>
    </row>
    <row r="1935" spans="1:3" ht="12.75" hidden="1" customHeight="1">
      <c r="A1935" s="38">
        <v>3334</v>
      </c>
      <c r="B1935" s="38" t="s">
        <v>4643</v>
      </c>
      <c r="C1935" s="345" t="s">
        <v>1043</v>
      </c>
    </row>
    <row r="1936" spans="1:3" ht="12.75" hidden="1" customHeight="1">
      <c r="A1936" s="38">
        <v>3993</v>
      </c>
      <c r="B1936" s="38" t="s">
        <v>4644</v>
      </c>
      <c r="C1936" s="345" t="s">
        <v>1043</v>
      </c>
    </row>
    <row r="1937" spans="1:3" ht="12.75" hidden="1" customHeight="1">
      <c r="A1937" s="38">
        <v>4014</v>
      </c>
      <c r="B1937" s="38" t="s">
        <v>4645</v>
      </c>
      <c r="C1937" s="345" t="s">
        <v>1043</v>
      </c>
    </row>
    <row r="1938" spans="1:3" ht="12.75" hidden="1" customHeight="1">
      <c r="A1938" s="38">
        <v>3985</v>
      </c>
      <c r="B1938" s="38" t="s">
        <v>4646</v>
      </c>
      <c r="C1938" s="345" t="s">
        <v>1043</v>
      </c>
    </row>
    <row r="1939" spans="1:3" ht="12.75" hidden="1" customHeight="1">
      <c r="A1939" s="38">
        <v>3814</v>
      </c>
      <c r="B1939" s="38" t="s">
        <v>4647</v>
      </c>
      <c r="C1939" s="345" t="s">
        <v>1043</v>
      </c>
    </row>
    <row r="1940" spans="1:3" ht="12.75" hidden="1" customHeight="1">
      <c r="A1940" s="38">
        <v>3288</v>
      </c>
      <c r="B1940" s="38" t="s">
        <v>4648</v>
      </c>
      <c r="C1940" s="345" t="s">
        <v>1043</v>
      </c>
    </row>
    <row r="1941" spans="1:3" ht="12.75" hidden="1" customHeight="1">
      <c r="A1941" s="38">
        <v>2542</v>
      </c>
      <c r="B1941" s="38" t="s">
        <v>4649</v>
      </c>
      <c r="C1941" s="345" t="s">
        <v>1043</v>
      </c>
    </row>
    <row r="1942" spans="1:3" ht="12.75" hidden="1" customHeight="1">
      <c r="A1942" s="38">
        <v>2544</v>
      </c>
      <c r="B1942" s="38" t="s">
        <v>4650</v>
      </c>
      <c r="C1942" s="345" t="s">
        <v>1043</v>
      </c>
    </row>
    <row r="1943" spans="1:3" ht="12.75" hidden="1" customHeight="1">
      <c r="A1943" s="38">
        <v>2546</v>
      </c>
      <c r="B1943" s="38" t="s">
        <v>4651</v>
      </c>
      <c r="C1943" s="345" t="s">
        <v>1043</v>
      </c>
    </row>
    <row r="1944" spans="1:3" ht="12.75" hidden="1" customHeight="1">
      <c r="A1944" s="38">
        <v>2535</v>
      </c>
      <c r="B1944" s="38" t="s">
        <v>4652</v>
      </c>
      <c r="C1944" s="345" t="s">
        <v>1043</v>
      </c>
    </row>
    <row r="1945" spans="1:3" ht="12.75" hidden="1" customHeight="1">
      <c r="A1945" s="38">
        <v>2537</v>
      </c>
      <c r="B1945" s="38" t="s">
        <v>4653</v>
      </c>
      <c r="C1945" s="345" t="s">
        <v>1043</v>
      </c>
    </row>
    <row r="1946" spans="1:3" ht="12.75" hidden="1" customHeight="1">
      <c r="A1946" s="38">
        <v>2538</v>
      </c>
      <c r="B1946" s="38" t="s">
        <v>4654</v>
      </c>
      <c r="C1946" s="345" t="s">
        <v>1043</v>
      </c>
    </row>
    <row r="1947" spans="1:3" ht="12.75" hidden="1" customHeight="1">
      <c r="A1947" s="38">
        <v>2539</v>
      </c>
      <c r="B1947" s="38" t="s">
        <v>4655</v>
      </c>
      <c r="C1947" s="345" t="s">
        <v>1043</v>
      </c>
    </row>
    <row r="1948" spans="1:3" ht="12.75" hidden="1" customHeight="1">
      <c r="A1948" s="38">
        <v>3982</v>
      </c>
      <c r="B1948" s="38" t="s">
        <v>4656</v>
      </c>
      <c r="C1948" s="345" t="s">
        <v>1043</v>
      </c>
    </row>
    <row r="1949" spans="1:3" ht="12.75" hidden="1" customHeight="1">
      <c r="A1949" s="38">
        <v>3986</v>
      </c>
      <c r="B1949" s="38" t="s">
        <v>4657</v>
      </c>
      <c r="C1949" s="345" t="s">
        <v>1043</v>
      </c>
    </row>
    <row r="1950" spans="1:3" ht="12.75" hidden="1" customHeight="1">
      <c r="A1950" s="38">
        <v>4021</v>
      </c>
      <c r="B1950" s="38" t="s">
        <v>4658</v>
      </c>
      <c r="C1950" s="345" t="s">
        <v>1043</v>
      </c>
    </row>
    <row r="1951" spans="1:3" ht="12.75" hidden="1" customHeight="1">
      <c r="A1951" s="38">
        <v>3926</v>
      </c>
      <c r="B1951" s="38" t="s">
        <v>4659</v>
      </c>
      <c r="C1951" s="345" t="s">
        <v>1043</v>
      </c>
    </row>
    <row r="1952" spans="1:3" ht="12.75" hidden="1" customHeight="1">
      <c r="A1952" s="38">
        <v>4006</v>
      </c>
      <c r="B1952" s="38" t="s">
        <v>4660</v>
      </c>
      <c r="C1952" s="345" t="s">
        <v>1043</v>
      </c>
    </row>
    <row r="1953" spans="1:3" ht="12.75" hidden="1" customHeight="1">
      <c r="A1953" s="38">
        <v>3289</v>
      </c>
      <c r="B1953" s="38" t="s">
        <v>4661</v>
      </c>
      <c r="C1953" s="345" t="s">
        <v>1043</v>
      </c>
    </row>
    <row r="1954" spans="1:3" ht="12.75" hidden="1" customHeight="1">
      <c r="A1954" s="38">
        <v>3572</v>
      </c>
      <c r="B1954" s="38" t="s">
        <v>4662</v>
      </c>
      <c r="C1954" s="345" t="s">
        <v>1043</v>
      </c>
    </row>
    <row r="1955" spans="1:3" ht="12.75" hidden="1" customHeight="1">
      <c r="A1955" s="38">
        <v>2968</v>
      </c>
      <c r="B1955" s="38" t="s">
        <v>4663</v>
      </c>
      <c r="C1955" s="345" t="s">
        <v>1043</v>
      </c>
    </row>
    <row r="1956" spans="1:3" ht="12.75" hidden="1" customHeight="1">
      <c r="A1956" s="38">
        <v>4009</v>
      </c>
      <c r="B1956" s="38" t="s">
        <v>4664</v>
      </c>
      <c r="C1956" s="345" t="s">
        <v>1043</v>
      </c>
    </row>
    <row r="1957" spans="1:3" ht="12.75" hidden="1" customHeight="1">
      <c r="A1957" s="38">
        <v>4008</v>
      </c>
      <c r="B1957" s="38" t="s">
        <v>4665</v>
      </c>
      <c r="C1957" s="345" t="s">
        <v>1043</v>
      </c>
    </row>
    <row r="1958" spans="1:3" ht="12.75" hidden="1" customHeight="1">
      <c r="A1958" s="38">
        <v>4022</v>
      </c>
      <c r="B1958" s="38" t="s">
        <v>4666</v>
      </c>
      <c r="C1958" s="345" t="s">
        <v>1043</v>
      </c>
    </row>
    <row r="1959" spans="1:3" ht="12.75" hidden="1" customHeight="1">
      <c r="A1959" s="38">
        <v>3994</v>
      </c>
      <c r="B1959" s="38" t="s">
        <v>4667</v>
      </c>
      <c r="C1959" s="345" t="s">
        <v>1043</v>
      </c>
    </row>
    <row r="1960" spans="1:3" ht="12.75" hidden="1" customHeight="1">
      <c r="A1960" s="38">
        <v>4023</v>
      </c>
      <c r="B1960" s="38" t="s">
        <v>4668</v>
      </c>
      <c r="C1960" s="345" t="s">
        <v>1043</v>
      </c>
    </row>
    <row r="1961" spans="1:3" ht="12.75" hidden="1" customHeight="1">
      <c r="A1961" s="38">
        <v>3975</v>
      </c>
      <c r="B1961" s="38" t="s">
        <v>4669</v>
      </c>
      <c r="C1961" s="345" t="s">
        <v>1043</v>
      </c>
    </row>
    <row r="1962" spans="1:3" ht="12.75" hidden="1" customHeight="1">
      <c r="A1962" s="38">
        <v>2650</v>
      </c>
      <c r="B1962" s="38" t="s">
        <v>4670</v>
      </c>
      <c r="C1962" s="345" t="s">
        <v>1043</v>
      </c>
    </row>
    <row r="1963" spans="1:3" ht="12.75" hidden="1" customHeight="1">
      <c r="A1963" s="38">
        <v>2354</v>
      </c>
      <c r="B1963" s="38" t="s">
        <v>4671</v>
      </c>
      <c r="C1963" s="345" t="s">
        <v>1043</v>
      </c>
    </row>
    <row r="1964" spans="1:3" ht="12.75" hidden="1" customHeight="1">
      <c r="A1964" s="38">
        <v>3785</v>
      </c>
      <c r="B1964" s="38" t="s">
        <v>4672</v>
      </c>
      <c r="C1964" s="345" t="s">
        <v>1043</v>
      </c>
    </row>
    <row r="1965" spans="1:3" ht="12.75" hidden="1" customHeight="1">
      <c r="A1965" s="38">
        <v>2799</v>
      </c>
      <c r="B1965" s="38" t="s">
        <v>4673</v>
      </c>
      <c r="C1965" s="345" t="s">
        <v>1043</v>
      </c>
    </row>
    <row r="1966" spans="1:3" ht="12.75" hidden="1" customHeight="1">
      <c r="A1966" s="38">
        <v>2900</v>
      </c>
      <c r="B1966" s="38" t="s">
        <v>4674</v>
      </c>
      <c r="C1966" s="345" t="s">
        <v>1043</v>
      </c>
    </row>
    <row r="1967" spans="1:3" ht="12.75" hidden="1" customHeight="1">
      <c r="A1967" s="38">
        <v>2561</v>
      </c>
      <c r="B1967" s="38" t="s">
        <v>4675</v>
      </c>
      <c r="C1967" s="345" t="s">
        <v>1043</v>
      </c>
    </row>
    <row r="1968" spans="1:3" ht="12.75" hidden="1" customHeight="1">
      <c r="A1968" s="38">
        <v>4007</v>
      </c>
      <c r="B1968" s="38" t="s">
        <v>4676</v>
      </c>
      <c r="C1968" s="345" t="s">
        <v>1043</v>
      </c>
    </row>
    <row r="1969" spans="1:3" ht="12.75" hidden="1" customHeight="1">
      <c r="A1969" s="38">
        <v>4024</v>
      </c>
      <c r="B1969" s="38" t="s">
        <v>4677</v>
      </c>
      <c r="C1969" s="345" t="s">
        <v>1043</v>
      </c>
    </row>
    <row r="1970" spans="1:3" ht="12.75" hidden="1" customHeight="1">
      <c r="A1970" s="38">
        <v>3974</v>
      </c>
      <c r="B1970" s="38" t="s">
        <v>4678</v>
      </c>
      <c r="C1970" s="345" t="s">
        <v>1043</v>
      </c>
    </row>
    <row r="1971" spans="1:3" ht="12.75" hidden="1" customHeight="1">
      <c r="A1971" s="38">
        <v>3973</v>
      </c>
      <c r="B1971" s="38" t="s">
        <v>4679</v>
      </c>
      <c r="C1971" s="345" t="s">
        <v>1043</v>
      </c>
    </row>
    <row r="1972" spans="1:3" ht="12.75" hidden="1" customHeight="1">
      <c r="A1972" s="38">
        <v>3970</v>
      </c>
      <c r="B1972" s="38" t="s">
        <v>4680</v>
      </c>
      <c r="C1972" s="345" t="s">
        <v>1043</v>
      </c>
    </row>
    <row r="1973" spans="1:3" ht="12.75" hidden="1" customHeight="1">
      <c r="A1973" s="38">
        <v>3972</v>
      </c>
      <c r="B1973" s="38" t="s">
        <v>4681</v>
      </c>
      <c r="C1973" s="345" t="s">
        <v>1043</v>
      </c>
    </row>
    <row r="1974" spans="1:3" ht="12.75" hidden="1" customHeight="1">
      <c r="A1974" s="38">
        <v>3971</v>
      </c>
      <c r="B1974" s="38" t="s">
        <v>4682</v>
      </c>
      <c r="C1974" s="345" t="s">
        <v>1043</v>
      </c>
    </row>
    <row r="1975" spans="1:3" ht="12.75" hidden="1" customHeight="1">
      <c r="A1975" s="38">
        <v>3513</v>
      </c>
      <c r="B1975" s="38" t="s">
        <v>4683</v>
      </c>
      <c r="C1975" s="345" t="s">
        <v>1043</v>
      </c>
    </row>
    <row r="1976" spans="1:3" ht="12.75" hidden="1" customHeight="1">
      <c r="A1976" s="38">
        <v>3866</v>
      </c>
      <c r="B1976" s="38" t="s">
        <v>4684</v>
      </c>
      <c r="C1976" s="345" t="s">
        <v>1043</v>
      </c>
    </row>
    <row r="1977" spans="1:3" ht="12.75" hidden="1" customHeight="1">
      <c r="A1977" s="38">
        <v>4003</v>
      </c>
      <c r="B1977" s="38" t="s">
        <v>4685</v>
      </c>
      <c r="C1977" s="345" t="s">
        <v>1043</v>
      </c>
    </row>
    <row r="1978" spans="1:3" ht="12.75" hidden="1" customHeight="1">
      <c r="A1978" s="38">
        <v>4004</v>
      </c>
      <c r="B1978" s="38" t="s">
        <v>4686</v>
      </c>
      <c r="C1978" s="345" t="s">
        <v>1043</v>
      </c>
    </row>
    <row r="1979" spans="1:3" ht="12.75" hidden="1" customHeight="1">
      <c r="A1979" s="38">
        <v>4002</v>
      </c>
      <c r="B1979" s="38" t="s">
        <v>4687</v>
      </c>
      <c r="C1979" s="345" t="s">
        <v>1043</v>
      </c>
    </row>
    <row r="1980" spans="1:3" ht="12.75" hidden="1" customHeight="1">
      <c r="A1980" s="38">
        <v>4005</v>
      </c>
      <c r="B1980" s="38" t="s">
        <v>4688</v>
      </c>
      <c r="C1980" s="345" t="s">
        <v>1043</v>
      </c>
    </row>
    <row r="1981" spans="1:3" ht="12.75" hidden="1" customHeight="1">
      <c r="A1981" s="38">
        <v>4010</v>
      </c>
      <c r="B1981" s="38" t="s">
        <v>4689</v>
      </c>
      <c r="C1981" s="345" t="s">
        <v>1043</v>
      </c>
    </row>
  </sheetData>
  <autoFilter ref="A1:C1981" xr:uid="{00000000-0009-0000-0000-000006000000}">
    <filterColumn colId="1">
      <filters>
        <filter val="[P00631] Hincada"/>
      </filters>
    </filterColumn>
  </autoFilter>
  <pageMargins left="0.78749999999999998" right="0.78749999999999998" top="1.05277777777778" bottom="1.05277777777778" header="0" footer="0"/>
  <pageSetup paperSize="9" orientation="portrait"/>
  <headerFooter>
    <oddHeader>&amp;C&amp;A</oddHeader>
    <oddFooter>&amp;CPage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F109"/>
  <sheetViews>
    <sheetView workbookViewId="0"/>
  </sheetViews>
  <sheetFormatPr defaultColWidth="12.6328125" defaultRowHeight="15.75" customHeight="1"/>
  <cols>
    <col min="2" max="2" width="49.36328125" customWidth="1"/>
    <col min="3" max="3" width="17.90625" customWidth="1"/>
    <col min="4" max="4" width="45.7265625" customWidth="1"/>
  </cols>
  <sheetData>
    <row r="1" spans="1:6" ht="15.75" customHeight="1">
      <c r="A1" s="497" t="s">
        <v>4690</v>
      </c>
      <c r="B1" s="464"/>
      <c r="C1" s="464"/>
      <c r="D1" s="464"/>
      <c r="E1" s="464"/>
      <c r="F1" s="464"/>
    </row>
    <row r="2" spans="1:6" ht="15.75" customHeight="1">
      <c r="A2" s="498" t="s">
        <v>4691</v>
      </c>
      <c r="B2" s="464"/>
      <c r="C2" s="499" t="s">
        <v>4692</v>
      </c>
      <c r="D2" s="464"/>
      <c r="E2" s="464"/>
      <c r="F2" s="346"/>
    </row>
    <row r="3" spans="1:6" ht="15.75" customHeight="1">
      <c r="A3" s="347" t="s">
        <v>4693</v>
      </c>
      <c r="B3" s="347" t="s">
        <v>926</v>
      </c>
      <c r="C3" s="348" t="s">
        <v>4694</v>
      </c>
      <c r="D3" s="348" t="s">
        <v>4695</v>
      </c>
      <c r="E3" s="348" t="s">
        <v>4696</v>
      </c>
      <c r="F3" s="346"/>
    </row>
    <row r="4" spans="1:6" ht="15.75" customHeight="1">
      <c r="A4" s="349" t="s">
        <v>190</v>
      </c>
      <c r="B4" s="350" t="s">
        <v>191</v>
      </c>
      <c r="C4" s="351"/>
      <c r="D4" s="352" t="s">
        <v>4697</v>
      </c>
      <c r="E4" s="353"/>
      <c r="F4" s="346"/>
    </row>
    <row r="5" spans="1:6" ht="15.75" customHeight="1">
      <c r="A5" s="349" t="s">
        <v>192</v>
      </c>
      <c r="B5" s="350" t="s">
        <v>193</v>
      </c>
      <c r="C5" s="354" t="s">
        <v>1591</v>
      </c>
      <c r="D5" s="355" t="s">
        <v>4698</v>
      </c>
      <c r="E5" s="356">
        <v>0.65</v>
      </c>
      <c r="F5" s="346" t="s">
        <v>4699</v>
      </c>
    </row>
    <row r="6" spans="1:6" ht="15.75" customHeight="1">
      <c r="A6" s="349" t="s">
        <v>196</v>
      </c>
      <c r="B6" s="350" t="s">
        <v>197</v>
      </c>
      <c r="C6" s="351" t="s">
        <v>759</v>
      </c>
      <c r="D6" s="352" t="s">
        <v>760</v>
      </c>
      <c r="E6" s="357">
        <v>1</v>
      </c>
      <c r="F6" s="346"/>
    </row>
    <row r="7" spans="1:6" ht="15.75" customHeight="1">
      <c r="A7" s="349" t="s">
        <v>198</v>
      </c>
      <c r="B7" s="350" t="s">
        <v>4700</v>
      </c>
      <c r="C7" s="354"/>
      <c r="D7" s="355"/>
      <c r="E7" s="358"/>
      <c r="F7" s="346"/>
    </row>
    <row r="8" spans="1:6" ht="15.75" customHeight="1">
      <c r="A8" s="349" t="s">
        <v>200</v>
      </c>
      <c r="B8" s="350" t="s">
        <v>4701</v>
      </c>
      <c r="C8" s="351" t="s">
        <v>2697</v>
      </c>
      <c r="D8" s="352" t="s">
        <v>4702</v>
      </c>
      <c r="E8" s="359">
        <v>0.69</v>
      </c>
      <c r="F8" s="346" t="s">
        <v>4703</v>
      </c>
    </row>
    <row r="9" spans="1:6" ht="15.75" customHeight="1">
      <c r="A9" s="349" t="s">
        <v>202</v>
      </c>
      <c r="B9" s="350" t="s">
        <v>4704</v>
      </c>
      <c r="C9" s="354" t="s">
        <v>2697</v>
      </c>
      <c r="D9" s="355" t="s">
        <v>4702</v>
      </c>
      <c r="E9" s="359">
        <v>0.69</v>
      </c>
      <c r="F9" s="346" t="s">
        <v>4703</v>
      </c>
    </row>
    <row r="10" spans="1:6" ht="15.75" customHeight="1">
      <c r="A10" s="349" t="s">
        <v>204</v>
      </c>
      <c r="B10" s="350" t="s">
        <v>4705</v>
      </c>
      <c r="C10" s="351" t="s">
        <v>2697</v>
      </c>
      <c r="D10" s="352" t="s">
        <v>4702</v>
      </c>
      <c r="E10" s="359">
        <v>0.73</v>
      </c>
      <c r="F10" s="346" t="s">
        <v>4703</v>
      </c>
    </row>
    <row r="11" spans="1:6" ht="15.75" customHeight="1">
      <c r="A11" s="349" t="s">
        <v>206</v>
      </c>
      <c r="B11" s="350" t="s">
        <v>4706</v>
      </c>
      <c r="C11" s="354" t="s">
        <v>806</v>
      </c>
      <c r="D11" s="355" t="s">
        <v>807</v>
      </c>
      <c r="E11" s="359">
        <v>0.68</v>
      </c>
      <c r="F11" s="346" t="s">
        <v>4703</v>
      </c>
    </row>
    <row r="12" spans="1:6" ht="15.75" customHeight="1">
      <c r="A12" s="349" t="s">
        <v>208</v>
      </c>
      <c r="B12" s="350" t="s">
        <v>209</v>
      </c>
      <c r="C12" s="351"/>
      <c r="D12" s="352"/>
      <c r="E12" s="360"/>
      <c r="F12" s="346"/>
    </row>
    <row r="13" spans="1:6" ht="15.75" customHeight="1">
      <c r="A13" s="349" t="s">
        <v>210</v>
      </c>
      <c r="B13" s="350" t="s">
        <v>211</v>
      </c>
      <c r="C13" s="354"/>
      <c r="D13" s="355"/>
      <c r="E13" s="360"/>
      <c r="F13" s="346"/>
    </row>
    <row r="14" spans="1:6" ht="15.75" customHeight="1">
      <c r="A14" s="349" t="s">
        <v>212</v>
      </c>
      <c r="B14" s="350" t="s">
        <v>213</v>
      </c>
      <c r="C14" s="351"/>
      <c r="D14" s="352"/>
      <c r="E14" s="358"/>
      <c r="F14" s="346"/>
    </row>
    <row r="15" spans="1:6" ht="15.75" customHeight="1">
      <c r="A15" s="349" t="s">
        <v>217</v>
      </c>
      <c r="B15" s="350" t="s">
        <v>218</v>
      </c>
      <c r="C15" s="354" t="s">
        <v>229</v>
      </c>
      <c r="D15" s="355" t="s">
        <v>834</v>
      </c>
      <c r="E15" s="357">
        <v>1</v>
      </c>
      <c r="F15" s="346"/>
    </row>
    <row r="16" spans="1:6" ht="15.75" customHeight="1">
      <c r="A16" s="349" t="s">
        <v>219</v>
      </c>
      <c r="B16" s="350" t="s">
        <v>220</v>
      </c>
      <c r="C16" s="351" t="s">
        <v>247</v>
      </c>
      <c r="D16" s="352" t="s">
        <v>840</v>
      </c>
      <c r="E16" s="357">
        <v>1</v>
      </c>
      <c r="F16" s="346"/>
    </row>
    <row r="17" spans="1:6" ht="15.75" customHeight="1">
      <c r="A17" s="349" t="s">
        <v>221</v>
      </c>
      <c r="B17" s="350" t="s">
        <v>222</v>
      </c>
      <c r="C17" s="354" t="s">
        <v>244</v>
      </c>
      <c r="D17" s="355" t="s">
        <v>839</v>
      </c>
      <c r="E17" s="357">
        <v>1</v>
      </c>
      <c r="F17" s="346"/>
    </row>
    <row r="18" spans="1:6" ht="15.75" customHeight="1">
      <c r="A18" s="349" t="s">
        <v>224</v>
      </c>
      <c r="B18" s="350" t="s">
        <v>225</v>
      </c>
      <c r="C18" s="351" t="s">
        <v>226</v>
      </c>
      <c r="D18" s="352" t="s">
        <v>833</v>
      </c>
      <c r="E18" s="357">
        <v>1</v>
      </c>
      <c r="F18" s="346"/>
    </row>
    <row r="19" spans="1:6" ht="15.75" customHeight="1">
      <c r="A19" s="349" t="s">
        <v>227</v>
      </c>
      <c r="B19" s="350" t="s">
        <v>228</v>
      </c>
      <c r="C19" s="354" t="s">
        <v>235</v>
      </c>
      <c r="D19" s="355" t="s">
        <v>836</v>
      </c>
      <c r="E19" s="357">
        <v>1</v>
      </c>
      <c r="F19" s="346"/>
    </row>
    <row r="20" spans="1:6" ht="15.75" customHeight="1">
      <c r="A20" s="349" t="s">
        <v>230</v>
      </c>
      <c r="B20" s="350" t="s">
        <v>231</v>
      </c>
      <c r="C20" s="351" t="s">
        <v>238</v>
      </c>
      <c r="D20" s="352" t="s">
        <v>837</v>
      </c>
      <c r="E20" s="357">
        <v>1</v>
      </c>
      <c r="F20" s="346"/>
    </row>
    <row r="21" spans="1:6" ht="15.75" customHeight="1">
      <c r="A21" s="349" t="s">
        <v>233</v>
      </c>
      <c r="B21" s="350" t="s">
        <v>234</v>
      </c>
      <c r="C21" s="354" t="s">
        <v>232</v>
      </c>
      <c r="D21" s="355" t="s">
        <v>835</v>
      </c>
      <c r="E21" s="357">
        <v>1</v>
      </c>
      <c r="F21" s="346"/>
    </row>
    <row r="22" spans="1:6" ht="14.5">
      <c r="A22" s="349" t="s">
        <v>236</v>
      </c>
      <c r="B22" s="350" t="s">
        <v>237</v>
      </c>
      <c r="C22" s="351" t="s">
        <v>241</v>
      </c>
      <c r="D22" s="352" t="s">
        <v>838</v>
      </c>
      <c r="E22" s="357">
        <v>0.89</v>
      </c>
      <c r="F22" s="346"/>
    </row>
    <row r="23" spans="1:6" ht="14.5">
      <c r="A23" s="349" t="s">
        <v>239</v>
      </c>
      <c r="B23" s="350" t="s">
        <v>240</v>
      </c>
      <c r="C23" s="354" t="s">
        <v>223</v>
      </c>
      <c r="D23" s="355" t="s">
        <v>832</v>
      </c>
      <c r="E23" s="357">
        <v>1</v>
      </c>
      <c r="F23" s="346"/>
    </row>
    <row r="24" spans="1:6" ht="14.5">
      <c r="A24" s="349" t="s">
        <v>242</v>
      </c>
      <c r="B24" s="350" t="s">
        <v>243</v>
      </c>
      <c r="C24" s="351" t="s">
        <v>216</v>
      </c>
      <c r="D24" s="352" t="s">
        <v>830</v>
      </c>
      <c r="E24" s="357">
        <v>1</v>
      </c>
      <c r="F24" s="346"/>
    </row>
    <row r="25" spans="1:6" ht="14.5">
      <c r="A25" s="349" t="s">
        <v>245</v>
      </c>
      <c r="B25" s="350" t="s">
        <v>246</v>
      </c>
      <c r="C25" s="354" t="s">
        <v>250</v>
      </c>
      <c r="D25" s="355" t="s">
        <v>841</v>
      </c>
      <c r="E25" s="357">
        <v>1</v>
      </c>
      <c r="F25" s="346"/>
    </row>
    <row r="26" spans="1:6" ht="14.5">
      <c r="A26" s="349" t="s">
        <v>248</v>
      </c>
      <c r="B26" s="350" t="s">
        <v>249</v>
      </c>
      <c r="C26" s="351" t="s">
        <v>1821</v>
      </c>
      <c r="D26" s="352" t="s">
        <v>249</v>
      </c>
      <c r="E26" s="357">
        <v>1</v>
      </c>
      <c r="F26" s="346"/>
    </row>
    <row r="27" spans="1:6" ht="14.5">
      <c r="A27" s="349" t="s">
        <v>251</v>
      </c>
      <c r="B27" s="350" t="s">
        <v>252</v>
      </c>
      <c r="C27" s="354" t="s">
        <v>241</v>
      </c>
      <c r="D27" s="355" t="s">
        <v>838</v>
      </c>
      <c r="E27" s="357">
        <v>1</v>
      </c>
      <c r="F27" s="346"/>
    </row>
    <row r="28" spans="1:6" ht="14.5">
      <c r="A28" s="349" t="s">
        <v>254</v>
      </c>
      <c r="B28" s="350" t="s">
        <v>255</v>
      </c>
      <c r="C28" s="351"/>
      <c r="D28" s="352"/>
      <c r="E28" s="353"/>
      <c r="F28" s="346" t="s">
        <v>4707</v>
      </c>
    </row>
    <row r="29" spans="1:6" ht="14.5">
      <c r="A29" s="349" t="s">
        <v>257</v>
      </c>
      <c r="B29" s="350" t="s">
        <v>258</v>
      </c>
      <c r="C29" s="354"/>
      <c r="D29" s="355"/>
      <c r="E29" s="360"/>
      <c r="F29" s="346" t="s">
        <v>4707</v>
      </c>
    </row>
    <row r="30" spans="1:6" ht="14.5">
      <c r="A30" s="349" t="s">
        <v>260</v>
      </c>
      <c r="B30" s="350" t="s">
        <v>261</v>
      </c>
      <c r="C30" s="351"/>
      <c r="D30" s="352"/>
      <c r="E30" s="353"/>
      <c r="F30" s="346" t="s">
        <v>4707</v>
      </c>
    </row>
    <row r="31" spans="1:6" ht="14.5">
      <c r="A31" s="349" t="s">
        <v>263</v>
      </c>
      <c r="B31" s="350" t="s">
        <v>264</v>
      </c>
      <c r="C31" s="354"/>
      <c r="D31" s="355"/>
      <c r="E31" s="353"/>
      <c r="F31" s="346" t="s">
        <v>4707</v>
      </c>
    </row>
    <row r="32" spans="1:6" ht="14.5">
      <c r="A32" s="349" t="s">
        <v>268</v>
      </c>
      <c r="B32" s="350" t="s">
        <v>269</v>
      </c>
      <c r="C32" s="351" t="s">
        <v>267</v>
      </c>
      <c r="D32" s="352" t="s">
        <v>4708</v>
      </c>
      <c r="E32" s="357">
        <v>0.93</v>
      </c>
      <c r="F32" s="346" t="s">
        <v>4707</v>
      </c>
    </row>
    <row r="33" spans="1:6" ht="14.5">
      <c r="A33" s="349" t="s">
        <v>271</v>
      </c>
      <c r="B33" s="350" t="s">
        <v>272</v>
      </c>
      <c r="C33" s="354" t="s">
        <v>270</v>
      </c>
      <c r="D33" s="355" t="s">
        <v>4709</v>
      </c>
      <c r="E33" s="357">
        <v>0.93</v>
      </c>
      <c r="F33" s="346" t="s">
        <v>4707</v>
      </c>
    </row>
    <row r="34" spans="1:6" ht="14.5">
      <c r="A34" s="349" t="s">
        <v>273</v>
      </c>
      <c r="B34" s="350" t="s">
        <v>274</v>
      </c>
      <c r="C34" s="351"/>
      <c r="D34" s="352"/>
      <c r="E34" s="353"/>
      <c r="F34" s="346"/>
    </row>
    <row r="35" spans="1:6" ht="14.5">
      <c r="A35" s="349" t="s">
        <v>275</v>
      </c>
      <c r="B35" s="350" t="s">
        <v>276</v>
      </c>
      <c r="C35" s="354" t="s">
        <v>253</v>
      </c>
      <c r="D35" s="355" t="s">
        <v>842</v>
      </c>
      <c r="E35" s="356">
        <v>0.62</v>
      </c>
      <c r="F35" s="346"/>
    </row>
    <row r="36" spans="1:6" ht="14.5">
      <c r="A36" s="349" t="s">
        <v>277</v>
      </c>
      <c r="B36" s="350" t="s">
        <v>278</v>
      </c>
      <c r="C36" s="351" t="s">
        <v>262</v>
      </c>
      <c r="D36" s="352" t="s">
        <v>845</v>
      </c>
      <c r="E36" s="356">
        <v>0.62</v>
      </c>
      <c r="F36" s="346"/>
    </row>
    <row r="37" spans="1:6" ht="14.5">
      <c r="A37" s="349" t="s">
        <v>282</v>
      </c>
      <c r="B37" s="350" t="s">
        <v>283</v>
      </c>
      <c r="C37" s="354"/>
      <c r="D37" s="355"/>
      <c r="E37" s="360"/>
      <c r="F37" s="346"/>
    </row>
    <row r="38" spans="1:6" ht="14.5">
      <c r="A38" s="349" t="s">
        <v>284</v>
      </c>
      <c r="B38" s="350" t="s">
        <v>285</v>
      </c>
      <c r="C38" s="351"/>
      <c r="D38" s="352"/>
      <c r="E38" s="360"/>
      <c r="F38" s="346"/>
    </row>
    <row r="39" spans="1:6" ht="14.5">
      <c r="A39" s="349" t="s">
        <v>286</v>
      </c>
      <c r="B39" s="350" t="s">
        <v>4710</v>
      </c>
      <c r="C39" s="354"/>
      <c r="D39" s="355"/>
      <c r="E39" s="360"/>
      <c r="F39" s="346"/>
    </row>
    <row r="40" spans="1:6" ht="14.5">
      <c r="A40" s="349" t="s">
        <v>288</v>
      </c>
      <c r="B40" s="350" t="s">
        <v>4711</v>
      </c>
      <c r="C40" s="351"/>
      <c r="D40" s="352"/>
      <c r="E40" s="360"/>
      <c r="F40" s="346"/>
    </row>
    <row r="41" spans="1:6" ht="14.5">
      <c r="A41" s="349" t="s">
        <v>292</v>
      </c>
      <c r="B41" s="350" t="s">
        <v>4712</v>
      </c>
      <c r="C41" s="361" t="s">
        <v>870</v>
      </c>
      <c r="D41" s="362" t="s">
        <v>871</v>
      </c>
      <c r="E41" s="359">
        <v>0.83</v>
      </c>
      <c r="F41" s="346"/>
    </row>
    <row r="42" spans="1:6" ht="14.5">
      <c r="A42" s="349" t="s">
        <v>294</v>
      </c>
      <c r="B42" s="350" t="s">
        <v>295</v>
      </c>
      <c r="C42" s="351" t="s">
        <v>1136</v>
      </c>
      <c r="D42" s="352" t="s">
        <v>4713</v>
      </c>
      <c r="E42" s="359">
        <v>0.8</v>
      </c>
      <c r="F42" s="346"/>
    </row>
    <row r="43" spans="1:6" ht="14.5">
      <c r="A43" s="349" t="s">
        <v>296</v>
      </c>
      <c r="B43" s="350" t="s">
        <v>4714</v>
      </c>
      <c r="C43" s="354"/>
      <c r="D43" s="355"/>
      <c r="E43" s="360"/>
      <c r="F43" s="346"/>
    </row>
    <row r="44" spans="1:6" ht="14.5">
      <c r="A44" s="349" t="s">
        <v>298</v>
      </c>
      <c r="B44" s="350" t="s">
        <v>299</v>
      </c>
      <c r="C44" s="363" t="s">
        <v>868</v>
      </c>
      <c r="D44" s="364" t="s">
        <v>869</v>
      </c>
      <c r="E44" s="359">
        <v>0.85</v>
      </c>
      <c r="F44" s="346"/>
    </row>
    <row r="45" spans="1:6" ht="14.5">
      <c r="A45" s="349" t="s">
        <v>300</v>
      </c>
      <c r="B45" s="350" t="s">
        <v>301</v>
      </c>
      <c r="C45" s="354"/>
      <c r="D45" s="355"/>
      <c r="E45" s="360"/>
      <c r="F45" s="346"/>
    </row>
    <row r="46" spans="1:6" ht="14.5">
      <c r="A46" s="349" t="s">
        <v>302</v>
      </c>
      <c r="B46" s="350" t="s">
        <v>4715</v>
      </c>
      <c r="C46" s="351" t="s">
        <v>3015</v>
      </c>
      <c r="D46" s="352" t="s">
        <v>4715</v>
      </c>
      <c r="E46" s="357">
        <v>1</v>
      </c>
      <c r="F46" s="346"/>
    </row>
    <row r="47" spans="1:6" ht="14.5">
      <c r="A47" s="349" t="s">
        <v>304</v>
      </c>
      <c r="B47" s="350" t="s">
        <v>305</v>
      </c>
      <c r="C47" s="354"/>
      <c r="D47" s="355"/>
      <c r="E47" s="360"/>
      <c r="F47" s="346"/>
    </row>
    <row r="48" spans="1:6" ht="14.5">
      <c r="A48" s="349" t="s">
        <v>306</v>
      </c>
      <c r="B48" s="350" t="s">
        <v>307</v>
      </c>
      <c r="C48" s="351" t="s">
        <v>2951</v>
      </c>
      <c r="D48" s="352" t="s">
        <v>4716</v>
      </c>
      <c r="E48" s="357">
        <v>0.95</v>
      </c>
      <c r="F48" s="346"/>
    </row>
    <row r="49" spans="1:6" ht="14.5">
      <c r="A49" s="349" t="s">
        <v>308</v>
      </c>
      <c r="B49" s="350" t="s">
        <v>309</v>
      </c>
      <c r="C49" s="354" t="s">
        <v>2957</v>
      </c>
      <c r="D49" s="355" t="s">
        <v>4717</v>
      </c>
      <c r="E49" s="357">
        <v>0.95</v>
      </c>
      <c r="F49" s="346"/>
    </row>
    <row r="50" spans="1:6" ht="14.5">
      <c r="A50" s="349" t="s">
        <v>310</v>
      </c>
      <c r="B50" s="350" t="s">
        <v>4718</v>
      </c>
      <c r="C50" s="351"/>
      <c r="D50" s="352"/>
      <c r="E50" s="358"/>
      <c r="F50" s="346"/>
    </row>
    <row r="51" spans="1:6" ht="14.5">
      <c r="A51" s="349" t="s">
        <v>312</v>
      </c>
      <c r="B51" s="350" t="s">
        <v>4719</v>
      </c>
      <c r="C51" s="354"/>
      <c r="D51" s="355"/>
      <c r="E51" s="360"/>
      <c r="F51" s="346"/>
    </row>
    <row r="52" spans="1:6" ht="14.5">
      <c r="A52" s="349" t="s">
        <v>314</v>
      </c>
      <c r="B52" s="350" t="s">
        <v>315</v>
      </c>
      <c r="C52" s="351"/>
      <c r="D52" s="352"/>
      <c r="E52" s="358"/>
      <c r="F52" s="346"/>
    </row>
    <row r="53" spans="1:6" ht="14.5">
      <c r="A53" s="349" t="s">
        <v>316</v>
      </c>
      <c r="B53" s="350" t="s">
        <v>317</v>
      </c>
      <c r="C53" s="354" t="s">
        <v>1112</v>
      </c>
      <c r="D53" s="355" t="s">
        <v>4720</v>
      </c>
      <c r="E53" s="357">
        <v>1</v>
      </c>
      <c r="F53" s="346"/>
    </row>
    <row r="54" spans="1:6" ht="14.5">
      <c r="A54" s="349" t="s">
        <v>318</v>
      </c>
      <c r="B54" s="350" t="s">
        <v>319</v>
      </c>
      <c r="C54" s="351"/>
      <c r="D54" s="352"/>
      <c r="E54" s="358"/>
      <c r="F54" s="346"/>
    </row>
    <row r="55" spans="1:6" ht="14.5">
      <c r="A55" s="349" t="s">
        <v>320</v>
      </c>
      <c r="B55" s="350" t="s">
        <v>4721</v>
      </c>
      <c r="C55" s="354"/>
      <c r="D55" s="355"/>
      <c r="E55" s="358"/>
      <c r="F55" s="346"/>
    </row>
    <row r="56" spans="1:6" ht="14.5">
      <c r="A56" s="349" t="s">
        <v>322</v>
      </c>
      <c r="B56" s="350" t="s">
        <v>4722</v>
      </c>
      <c r="C56" s="351" t="s">
        <v>2010</v>
      </c>
      <c r="D56" s="352" t="s">
        <v>4723</v>
      </c>
      <c r="E56" s="357">
        <v>1</v>
      </c>
      <c r="F56" s="346"/>
    </row>
    <row r="57" spans="1:6" ht="14.5">
      <c r="A57" s="349" t="s">
        <v>324</v>
      </c>
      <c r="B57" s="350" t="s">
        <v>4724</v>
      </c>
      <c r="C57" s="354" t="s">
        <v>2002</v>
      </c>
      <c r="D57" s="355" t="s">
        <v>4725</v>
      </c>
      <c r="E57" s="357">
        <v>1</v>
      </c>
      <c r="F57" s="346"/>
    </row>
    <row r="58" spans="1:6" ht="14.5">
      <c r="A58" s="349" t="s">
        <v>326</v>
      </c>
      <c r="B58" s="350" t="s">
        <v>4726</v>
      </c>
      <c r="C58" s="351" t="s">
        <v>1943</v>
      </c>
      <c r="D58" s="352" t="s">
        <v>4726</v>
      </c>
      <c r="E58" s="357">
        <v>1</v>
      </c>
      <c r="F58" s="346"/>
    </row>
    <row r="59" spans="1:6" ht="14.5">
      <c r="A59" s="349" t="s">
        <v>328</v>
      </c>
      <c r="B59" s="350" t="s">
        <v>4727</v>
      </c>
      <c r="C59" s="354"/>
      <c r="D59" s="355"/>
      <c r="E59" s="360"/>
      <c r="F59" s="346"/>
    </row>
    <row r="60" spans="1:6" ht="14.5">
      <c r="A60" s="349" t="s">
        <v>330</v>
      </c>
      <c r="B60" s="350" t="s">
        <v>331</v>
      </c>
      <c r="C60" s="351"/>
      <c r="D60" s="352"/>
      <c r="E60" s="360"/>
      <c r="F60" s="346"/>
    </row>
    <row r="61" spans="1:6" ht="14.5">
      <c r="A61" s="349" t="s">
        <v>332</v>
      </c>
      <c r="B61" s="350" t="s">
        <v>4728</v>
      </c>
      <c r="C61" s="354"/>
      <c r="D61" s="355"/>
      <c r="E61" s="360"/>
      <c r="F61" s="346"/>
    </row>
    <row r="62" spans="1:6" ht="14.5">
      <c r="A62" s="349" t="s">
        <v>334</v>
      </c>
      <c r="B62" s="350" t="s">
        <v>4729</v>
      </c>
      <c r="C62" s="351"/>
      <c r="D62" s="352"/>
      <c r="E62" s="358"/>
      <c r="F62" s="346"/>
    </row>
    <row r="63" spans="1:6" ht="14.5">
      <c r="A63" s="349" t="s">
        <v>336</v>
      </c>
      <c r="B63" s="350" t="s">
        <v>4730</v>
      </c>
      <c r="C63" s="354"/>
      <c r="D63" s="355"/>
      <c r="E63" s="360"/>
      <c r="F63" s="346"/>
    </row>
    <row r="64" spans="1:6" ht="14.5">
      <c r="A64" s="349" t="s">
        <v>338</v>
      </c>
      <c r="B64" s="350" t="s">
        <v>4731</v>
      </c>
      <c r="C64" s="351"/>
      <c r="D64" s="352"/>
      <c r="E64" s="358"/>
      <c r="F64" s="346"/>
    </row>
    <row r="65" spans="1:6" ht="14.5">
      <c r="A65" s="349" t="s">
        <v>340</v>
      </c>
      <c r="B65" s="350" t="s">
        <v>4732</v>
      </c>
      <c r="C65" s="354" t="s">
        <v>2739</v>
      </c>
      <c r="D65" s="355" t="s">
        <v>4733</v>
      </c>
      <c r="E65" s="357">
        <v>0.95</v>
      </c>
      <c r="F65" s="346"/>
    </row>
    <row r="66" spans="1:6" ht="14.5">
      <c r="A66" s="349" t="s">
        <v>342</v>
      </c>
      <c r="B66" s="350" t="s">
        <v>880</v>
      </c>
      <c r="C66" s="351" t="s">
        <v>879</v>
      </c>
      <c r="D66" s="352" t="s">
        <v>880</v>
      </c>
      <c r="E66" s="357">
        <v>1</v>
      </c>
      <c r="F66" s="346"/>
    </row>
    <row r="67" spans="1:6" ht="14.5">
      <c r="A67" s="349" t="s">
        <v>346</v>
      </c>
      <c r="B67" s="350" t="s">
        <v>347</v>
      </c>
      <c r="C67" s="354"/>
      <c r="D67" s="355"/>
      <c r="E67" s="356">
        <v>0.62</v>
      </c>
      <c r="F67" s="346"/>
    </row>
    <row r="68" spans="1:6" ht="14.5">
      <c r="A68" s="349" t="s">
        <v>348</v>
      </c>
      <c r="B68" s="350" t="s">
        <v>882</v>
      </c>
      <c r="C68" s="351" t="s">
        <v>881</v>
      </c>
      <c r="D68" s="352" t="s">
        <v>882</v>
      </c>
      <c r="E68" s="357">
        <v>1</v>
      </c>
      <c r="F68" s="346"/>
    </row>
    <row r="69" spans="1:6" ht="14.5">
      <c r="A69" s="349" t="s">
        <v>350</v>
      </c>
      <c r="B69" s="350" t="s">
        <v>351</v>
      </c>
      <c r="C69" s="351" t="s">
        <v>885</v>
      </c>
      <c r="D69" s="352" t="s">
        <v>886</v>
      </c>
      <c r="E69" s="357">
        <v>1</v>
      </c>
      <c r="F69" s="346"/>
    </row>
    <row r="70" spans="1:6" ht="14.5">
      <c r="A70" s="349" t="s">
        <v>352</v>
      </c>
      <c r="B70" s="350" t="s">
        <v>353</v>
      </c>
      <c r="C70" s="351"/>
      <c r="D70" s="352"/>
      <c r="E70" s="353"/>
      <c r="F70" s="346"/>
    </row>
    <row r="71" spans="1:6" ht="14.5">
      <c r="A71" s="349" t="s">
        <v>354</v>
      </c>
      <c r="B71" s="350" t="s">
        <v>355</v>
      </c>
      <c r="C71" s="354" t="s">
        <v>883</v>
      </c>
      <c r="D71" s="355" t="s">
        <v>884</v>
      </c>
      <c r="E71" s="357">
        <v>0.88</v>
      </c>
      <c r="F71" s="346"/>
    </row>
    <row r="72" spans="1:6" ht="14.5">
      <c r="A72" s="349" t="s">
        <v>356</v>
      </c>
      <c r="B72" s="350" t="s">
        <v>4734</v>
      </c>
      <c r="C72" s="351"/>
      <c r="D72" s="352"/>
      <c r="E72" s="353"/>
      <c r="F72" s="346"/>
    </row>
    <row r="73" spans="1:6" ht="14.5">
      <c r="A73" s="349" t="s">
        <v>358</v>
      </c>
      <c r="B73" s="350" t="s">
        <v>4735</v>
      </c>
      <c r="C73" s="354"/>
      <c r="D73" s="355"/>
      <c r="E73" s="360"/>
      <c r="F73" s="346"/>
    </row>
    <row r="74" spans="1:6" ht="14.5">
      <c r="A74" s="349" t="s">
        <v>360</v>
      </c>
      <c r="B74" s="350" t="s">
        <v>361</v>
      </c>
      <c r="C74" s="351"/>
      <c r="D74" s="352"/>
      <c r="E74" s="353"/>
      <c r="F74" s="346"/>
    </row>
    <row r="75" spans="1:6" ht="14.5">
      <c r="A75" s="349" t="s">
        <v>362</v>
      </c>
      <c r="B75" s="350" t="s">
        <v>4736</v>
      </c>
      <c r="C75" s="354"/>
      <c r="D75" s="355"/>
      <c r="E75" s="353"/>
      <c r="F75" s="346"/>
    </row>
    <row r="76" spans="1:6" ht="14.5">
      <c r="A76" s="349" t="s">
        <v>364</v>
      </c>
      <c r="B76" s="350" t="s">
        <v>4737</v>
      </c>
      <c r="C76" s="351"/>
      <c r="D76" s="352"/>
      <c r="E76" s="353"/>
      <c r="F76" s="346"/>
    </row>
    <row r="77" spans="1:6" ht="14.5">
      <c r="A77" s="349" t="s">
        <v>366</v>
      </c>
      <c r="B77" s="350" t="s">
        <v>4738</v>
      </c>
      <c r="C77" s="354"/>
      <c r="D77" s="355"/>
      <c r="E77" s="353"/>
      <c r="F77" s="346"/>
    </row>
    <row r="78" spans="1:6" ht="14.5">
      <c r="A78" s="349" t="s">
        <v>368</v>
      </c>
      <c r="B78" s="350" t="s">
        <v>4739</v>
      </c>
      <c r="C78" s="351"/>
      <c r="D78" s="352"/>
      <c r="E78" s="360"/>
      <c r="F78" s="346"/>
    </row>
    <row r="79" spans="1:6" ht="14.5">
      <c r="A79" s="349" t="s">
        <v>370</v>
      </c>
      <c r="B79" s="350" t="s">
        <v>371</v>
      </c>
      <c r="C79" s="354"/>
      <c r="D79" s="355"/>
      <c r="E79" s="353"/>
      <c r="F79" s="346"/>
    </row>
    <row r="80" spans="1:6" ht="14.5">
      <c r="A80" s="349" t="s">
        <v>372</v>
      </c>
      <c r="B80" s="350" t="s">
        <v>373</v>
      </c>
      <c r="C80" s="351"/>
      <c r="D80" s="352"/>
      <c r="E80" s="353"/>
      <c r="F80" s="346"/>
    </row>
    <row r="81" spans="1:6" ht="14.5">
      <c r="A81" s="349" t="s">
        <v>374</v>
      </c>
      <c r="B81" s="350" t="s">
        <v>375</v>
      </c>
      <c r="C81" s="354"/>
      <c r="D81" s="355"/>
      <c r="E81" s="353"/>
      <c r="F81" s="346"/>
    </row>
    <row r="82" spans="1:6" ht="14.5">
      <c r="A82" s="349" t="s">
        <v>376</v>
      </c>
      <c r="B82" s="350" t="s">
        <v>377</v>
      </c>
      <c r="C82" s="351"/>
      <c r="D82" s="352"/>
      <c r="E82" s="360"/>
      <c r="F82" s="346"/>
    </row>
    <row r="83" spans="1:6" ht="14.5">
      <c r="A83" s="349" t="s">
        <v>378</v>
      </c>
      <c r="B83" s="350" t="s">
        <v>379</v>
      </c>
      <c r="C83" s="354"/>
      <c r="D83" s="355"/>
      <c r="E83" s="360"/>
      <c r="F83" s="346"/>
    </row>
    <row r="84" spans="1:6" ht="14.5">
      <c r="A84" s="349" t="s">
        <v>380</v>
      </c>
      <c r="B84" s="350" t="s">
        <v>381</v>
      </c>
      <c r="C84" s="351"/>
      <c r="D84" s="352"/>
      <c r="E84" s="353"/>
      <c r="F84" s="346"/>
    </row>
    <row r="85" spans="1:6" ht="14.5">
      <c r="A85" s="349" t="s">
        <v>382</v>
      </c>
      <c r="B85" s="350" t="s">
        <v>383</v>
      </c>
      <c r="C85" s="354"/>
      <c r="D85" s="355"/>
      <c r="E85" s="353"/>
      <c r="F85" s="346"/>
    </row>
    <row r="86" spans="1:6" ht="14.5">
      <c r="A86" s="349" t="s">
        <v>384</v>
      </c>
      <c r="B86" s="350" t="s">
        <v>385</v>
      </c>
      <c r="C86" s="351"/>
      <c r="D86" s="352"/>
      <c r="E86" s="353"/>
      <c r="F86" s="346"/>
    </row>
    <row r="87" spans="1:6" ht="14.5">
      <c r="A87" s="349" t="s">
        <v>386</v>
      </c>
      <c r="B87" s="350" t="s">
        <v>387</v>
      </c>
      <c r="C87" s="354" t="s">
        <v>2194</v>
      </c>
      <c r="D87" s="355" t="s">
        <v>4740</v>
      </c>
      <c r="E87" s="357">
        <v>1</v>
      </c>
      <c r="F87" s="346"/>
    </row>
    <row r="88" spans="1:6" ht="14.5">
      <c r="A88" s="349" t="s">
        <v>388</v>
      </c>
      <c r="B88" s="350" t="s">
        <v>389</v>
      </c>
      <c r="C88" s="351"/>
      <c r="D88" s="352"/>
      <c r="E88" s="360"/>
      <c r="F88" s="346"/>
    </row>
    <row r="89" spans="1:6" ht="14.5">
      <c r="A89" s="349" t="s">
        <v>394</v>
      </c>
      <c r="B89" s="350" t="s">
        <v>395</v>
      </c>
      <c r="C89" s="354" t="s">
        <v>787</v>
      </c>
      <c r="D89" s="355" t="s">
        <v>788</v>
      </c>
      <c r="E89" s="357">
        <v>0.89</v>
      </c>
      <c r="F89" s="346"/>
    </row>
    <row r="90" spans="1:6" ht="14.5">
      <c r="A90" s="349" t="s">
        <v>396</v>
      </c>
      <c r="B90" s="350" t="s">
        <v>397</v>
      </c>
      <c r="C90" s="351"/>
      <c r="D90" s="352"/>
      <c r="E90" s="358"/>
      <c r="F90" s="346"/>
    </row>
    <row r="91" spans="1:6" ht="14.5">
      <c r="A91" s="349" t="s">
        <v>398</v>
      </c>
      <c r="B91" s="350" t="s">
        <v>399</v>
      </c>
      <c r="C91" s="354" t="s">
        <v>789</v>
      </c>
      <c r="D91" s="355" t="s">
        <v>790</v>
      </c>
      <c r="E91" s="357">
        <v>0.85</v>
      </c>
      <c r="F91" s="346"/>
    </row>
    <row r="92" spans="1:6" ht="14.5">
      <c r="A92" s="349" t="s">
        <v>400</v>
      </c>
      <c r="B92" s="350" t="s">
        <v>401</v>
      </c>
      <c r="C92" s="351" t="s">
        <v>3090</v>
      </c>
      <c r="D92" s="352" t="s">
        <v>401</v>
      </c>
      <c r="E92" s="357">
        <v>1</v>
      </c>
      <c r="F92" s="346"/>
    </row>
    <row r="93" spans="1:6" ht="14.5">
      <c r="A93" s="349" t="s">
        <v>402</v>
      </c>
      <c r="B93" s="350" t="s">
        <v>403</v>
      </c>
      <c r="C93" s="354" t="s">
        <v>2690</v>
      </c>
      <c r="D93" s="355" t="s">
        <v>4741</v>
      </c>
      <c r="E93" s="357">
        <v>0.98</v>
      </c>
      <c r="F93" s="346"/>
    </row>
    <row r="94" spans="1:6" ht="14.5">
      <c r="A94" s="349" t="s">
        <v>404</v>
      </c>
      <c r="B94" s="350" t="s">
        <v>405</v>
      </c>
      <c r="C94" s="351" t="s">
        <v>820</v>
      </c>
      <c r="D94" s="352" t="s">
        <v>821</v>
      </c>
      <c r="E94" s="357">
        <v>0.98</v>
      </c>
      <c r="F94" s="346"/>
    </row>
    <row r="95" spans="1:6" ht="14.5">
      <c r="A95" s="349" t="s">
        <v>406</v>
      </c>
      <c r="B95" s="350" t="s">
        <v>4742</v>
      </c>
      <c r="C95" s="354"/>
      <c r="D95" s="355"/>
      <c r="E95" s="358"/>
      <c r="F95" s="346"/>
    </row>
    <row r="96" spans="1:6" ht="14.5">
      <c r="A96" s="349" t="s">
        <v>408</v>
      </c>
      <c r="B96" s="350" t="s">
        <v>409</v>
      </c>
      <c r="C96" s="351"/>
      <c r="D96" s="352"/>
      <c r="E96" s="358"/>
      <c r="F96" s="346"/>
    </row>
    <row r="97" spans="1:6" ht="14.5">
      <c r="A97" s="349" t="s">
        <v>410</v>
      </c>
      <c r="B97" s="350" t="s">
        <v>411</v>
      </c>
      <c r="C97" s="354"/>
      <c r="D97" s="355"/>
      <c r="E97" s="353"/>
      <c r="F97" s="346"/>
    </row>
    <row r="98" spans="1:6" ht="14.5">
      <c r="A98" s="349" t="s">
        <v>412</v>
      </c>
      <c r="B98" s="350" t="s">
        <v>413</v>
      </c>
      <c r="C98" s="351" t="s">
        <v>1397</v>
      </c>
      <c r="D98" s="352" t="s">
        <v>4743</v>
      </c>
      <c r="E98" s="357">
        <v>0.98</v>
      </c>
      <c r="F98" s="346"/>
    </row>
    <row r="99" spans="1:6" ht="14.5">
      <c r="A99" s="349" t="s">
        <v>414</v>
      </c>
      <c r="B99" s="350" t="s">
        <v>4744</v>
      </c>
      <c r="C99" s="354"/>
      <c r="D99" s="355"/>
      <c r="E99" s="353"/>
      <c r="F99" s="346"/>
    </row>
    <row r="100" spans="1:6" ht="14.5">
      <c r="A100" s="349" t="s">
        <v>416</v>
      </c>
      <c r="B100" s="350" t="s">
        <v>4745</v>
      </c>
      <c r="C100" s="351"/>
      <c r="D100" s="352"/>
      <c r="E100" s="353"/>
      <c r="F100" s="346"/>
    </row>
    <row r="101" spans="1:6" ht="14.5">
      <c r="A101" s="349" t="s">
        <v>418</v>
      </c>
      <c r="B101" s="350" t="s">
        <v>419</v>
      </c>
      <c r="C101" s="354" t="s">
        <v>2844</v>
      </c>
      <c r="D101" s="355" t="s">
        <v>4746</v>
      </c>
      <c r="E101" s="357">
        <v>0.99</v>
      </c>
      <c r="F101" s="346"/>
    </row>
    <row r="102" spans="1:6" ht="14.5">
      <c r="A102" s="349" t="s">
        <v>420</v>
      </c>
      <c r="B102" s="350" t="s">
        <v>421</v>
      </c>
      <c r="C102" s="351" t="s">
        <v>808</v>
      </c>
      <c r="D102" s="352" t="s">
        <v>809</v>
      </c>
      <c r="E102" s="357">
        <v>0.99</v>
      </c>
      <c r="F102" s="346"/>
    </row>
    <row r="103" spans="1:6" ht="14.5">
      <c r="A103" s="349" t="s">
        <v>422</v>
      </c>
      <c r="B103" s="350" t="s">
        <v>4747</v>
      </c>
      <c r="C103" s="354"/>
      <c r="D103" s="355"/>
      <c r="E103" s="360"/>
      <c r="F103" s="346"/>
    </row>
    <row r="104" spans="1:6" ht="14.5">
      <c r="A104" s="349" t="s">
        <v>424</v>
      </c>
      <c r="B104" s="350" t="s">
        <v>4748</v>
      </c>
      <c r="C104" s="351" t="s">
        <v>812</v>
      </c>
      <c r="D104" s="352" t="s">
        <v>813</v>
      </c>
      <c r="E104" s="357">
        <v>0.87</v>
      </c>
      <c r="F104" s="346"/>
    </row>
    <row r="105" spans="1:6" ht="14.5">
      <c r="A105" s="349" t="s">
        <v>426</v>
      </c>
      <c r="B105" s="350" t="s">
        <v>4749</v>
      </c>
      <c r="C105" s="354" t="s">
        <v>759</v>
      </c>
      <c r="D105" s="355" t="s">
        <v>760</v>
      </c>
      <c r="E105" s="357">
        <v>0.9</v>
      </c>
      <c r="F105" s="346"/>
    </row>
    <row r="106" spans="1:6" ht="14.5">
      <c r="A106" s="349" t="s">
        <v>428</v>
      </c>
      <c r="B106" s="350" t="s">
        <v>429</v>
      </c>
      <c r="C106" s="351"/>
      <c r="D106" s="352"/>
      <c r="E106" s="353"/>
      <c r="F106" s="346"/>
    </row>
    <row r="107" spans="1:6" ht="14.5">
      <c r="A107" s="349" t="s">
        <v>430</v>
      </c>
      <c r="B107" s="350" t="s">
        <v>431</v>
      </c>
      <c r="C107" s="354"/>
      <c r="D107" s="355"/>
      <c r="E107" s="360"/>
      <c r="F107" s="346"/>
    </row>
    <row r="108" spans="1:6" ht="14.5">
      <c r="A108" s="346"/>
      <c r="B108" s="346"/>
      <c r="C108" s="346"/>
      <c r="D108" s="346"/>
      <c r="E108" s="346"/>
      <c r="F108" s="346"/>
    </row>
    <row r="109" spans="1:6" ht="14.5">
      <c r="A109" s="500" t="s">
        <v>4750</v>
      </c>
      <c r="B109" s="464"/>
      <c r="C109" s="464"/>
      <c r="D109" s="464"/>
      <c r="E109" s="358" t="s">
        <v>4751</v>
      </c>
      <c r="F109" s="346"/>
    </row>
  </sheetData>
  <mergeCells count="4">
    <mergeCell ref="A1:F1"/>
    <mergeCell ref="A2:B2"/>
    <mergeCell ref="C2:E2"/>
    <mergeCell ref="A109:D10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workbookViewId="0"/>
  </sheetViews>
  <sheetFormatPr defaultColWidth="12.6328125" defaultRowHeight="15.75" customHeight="1"/>
  <cols>
    <col min="2" max="2" width="37"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G13"/>
  <sheetViews>
    <sheetView workbookViewId="0"/>
  </sheetViews>
  <sheetFormatPr defaultColWidth="12.6328125" defaultRowHeight="15.75" customHeight="1"/>
  <cols>
    <col min="1" max="1" width="27.08984375" customWidth="1"/>
    <col min="2" max="2" width="24.7265625" customWidth="1"/>
    <col min="3" max="3" width="23" customWidth="1"/>
  </cols>
  <sheetData>
    <row r="1" spans="1:7" ht="15.75" customHeight="1">
      <c r="A1" s="38" t="s">
        <v>4752</v>
      </c>
      <c r="B1" s="38"/>
      <c r="C1" s="38"/>
    </row>
    <row r="2" spans="1:7" ht="15.75" customHeight="1">
      <c r="A2" s="38" t="s">
        <v>4753</v>
      </c>
      <c r="B2" s="38" t="s">
        <v>4754</v>
      </c>
      <c r="C2" s="38" t="s">
        <v>4755</v>
      </c>
      <c r="E2" s="38" t="s">
        <v>4756</v>
      </c>
    </row>
    <row r="3" spans="1:7" ht="15.75" customHeight="1">
      <c r="A3" s="38" t="s">
        <v>948</v>
      </c>
      <c r="B3" s="365">
        <v>0.5</v>
      </c>
      <c r="C3" s="39">
        <v>104000</v>
      </c>
      <c r="D3" s="38" t="s">
        <v>4757</v>
      </c>
      <c r="E3" s="38" t="s">
        <v>4758</v>
      </c>
      <c r="F3" s="38" t="s">
        <v>4759</v>
      </c>
      <c r="G3" s="38" t="s">
        <v>4760</v>
      </c>
    </row>
    <row r="4" spans="1:7" ht="15.75" customHeight="1">
      <c r="A4" s="38" t="s">
        <v>961</v>
      </c>
      <c r="C4" s="39">
        <f>2.5*C3</f>
        <v>260000</v>
      </c>
      <c r="D4" s="38" t="s">
        <v>4761</v>
      </c>
      <c r="E4" s="38" t="s">
        <v>4762</v>
      </c>
    </row>
    <row r="5" spans="1:7" ht="15.75" customHeight="1">
      <c r="A5" s="38" t="s">
        <v>58</v>
      </c>
      <c r="C5" s="39">
        <f>4*C3</f>
        <v>416000</v>
      </c>
      <c r="D5" s="38" t="s">
        <v>4763</v>
      </c>
      <c r="E5" s="38" t="s">
        <v>4764</v>
      </c>
      <c r="F5" s="38" t="s">
        <v>4765</v>
      </c>
    </row>
    <row r="7" spans="1:7" ht="15.75" customHeight="1">
      <c r="A7" s="38" t="s">
        <v>4766</v>
      </c>
    </row>
    <row r="9" spans="1:7" ht="15.75" customHeight="1">
      <c r="A9" s="38" t="s">
        <v>927</v>
      </c>
    </row>
    <row r="10" spans="1:7" ht="15.75" customHeight="1">
      <c r="A10" s="38" t="s">
        <v>4767</v>
      </c>
      <c r="B10" s="38" t="s">
        <v>4768</v>
      </c>
    </row>
    <row r="11" spans="1:7" ht="15.75" customHeight="1">
      <c r="B11" s="365">
        <v>0.3</v>
      </c>
      <c r="C11" s="38" t="s">
        <v>4769</v>
      </c>
    </row>
    <row r="12" spans="1:7" ht="15.75" customHeight="1">
      <c r="B12" s="38" t="s">
        <v>4770</v>
      </c>
      <c r="C12" s="38">
        <v>208000</v>
      </c>
      <c r="D12" s="38" t="s">
        <v>4771</v>
      </c>
    </row>
    <row r="13" spans="1:7" ht="15.75" customHeight="1">
      <c r="C13" s="38" t="s">
        <v>4772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5"/>
    <pageSetUpPr fitToPage="1"/>
  </sheetPr>
  <dimension ref="A1:AM259"/>
  <sheetViews>
    <sheetView showGridLines="0" workbookViewId="0"/>
  </sheetViews>
  <sheetFormatPr defaultColWidth="12.6328125" defaultRowHeight="15.75" customHeight="1" outlineLevelRow="1"/>
  <cols>
    <col min="1" max="1" width="9.08984375" customWidth="1"/>
    <col min="2" max="2" width="51" customWidth="1"/>
    <col min="3" max="3" width="12.453125" customWidth="1"/>
    <col min="4" max="4" width="21.36328125" customWidth="1"/>
    <col min="5" max="5" width="66" customWidth="1"/>
    <col min="6" max="6" width="10.36328125" customWidth="1"/>
    <col min="7" max="7" width="11" customWidth="1"/>
    <col min="8" max="10" width="22" customWidth="1"/>
    <col min="14" max="14" width="19.36328125" customWidth="1"/>
  </cols>
  <sheetData>
    <row r="1" spans="1:39" ht="26.25" customHeight="1">
      <c r="A1" s="501" t="s">
        <v>4773</v>
      </c>
      <c r="B1" s="502"/>
      <c r="C1" s="502"/>
      <c r="D1" s="502"/>
      <c r="E1" s="502"/>
      <c r="F1" s="502"/>
      <c r="G1" s="503"/>
      <c r="H1" s="366" t="s">
        <v>4774</v>
      </c>
      <c r="I1" s="366" t="s">
        <v>4775</v>
      </c>
      <c r="J1" s="366" t="s">
        <v>4776</v>
      </c>
      <c r="K1" s="367">
        <f>J4+J9+J14+J123+J126+J133+J178+J196+J231+J239+J247</f>
        <v>922251253.44269478</v>
      </c>
      <c r="L1" s="368" t="s">
        <v>4777</v>
      </c>
      <c r="M1" s="368"/>
      <c r="N1" s="368"/>
      <c r="O1" s="368"/>
      <c r="P1" s="368"/>
      <c r="Q1" s="368"/>
      <c r="R1" s="368"/>
      <c r="S1" s="368"/>
      <c r="T1" s="368"/>
      <c r="U1" s="368"/>
      <c r="V1" s="368"/>
      <c r="W1" s="368"/>
      <c r="X1" s="368"/>
      <c r="Y1" s="368"/>
      <c r="Z1" s="368"/>
      <c r="AA1" s="368"/>
      <c r="AB1" s="368"/>
      <c r="AC1" s="368"/>
      <c r="AD1" s="368"/>
      <c r="AE1" s="368"/>
      <c r="AF1" s="368"/>
      <c r="AG1" s="368"/>
      <c r="AH1" s="368"/>
      <c r="AI1" s="368"/>
      <c r="AJ1" s="368"/>
      <c r="AK1" s="368"/>
      <c r="AL1" s="368"/>
      <c r="AM1" s="368"/>
    </row>
    <row r="2" spans="1:39" ht="26.25" customHeight="1">
      <c r="A2" s="504"/>
      <c r="B2" s="502"/>
      <c r="C2" s="502"/>
      <c r="D2" s="502"/>
      <c r="E2" s="502"/>
      <c r="F2" s="502"/>
      <c r="G2" s="503"/>
      <c r="H2" s="366" t="s">
        <v>4778</v>
      </c>
      <c r="I2" s="369">
        <v>0.2</v>
      </c>
      <c r="J2" s="366"/>
      <c r="K2" s="368"/>
      <c r="L2" s="368"/>
      <c r="M2" s="368"/>
      <c r="N2" s="368"/>
      <c r="O2" s="368"/>
      <c r="P2" s="368"/>
      <c r="Q2" s="368"/>
      <c r="R2" s="368"/>
      <c r="S2" s="368"/>
      <c r="T2" s="368"/>
      <c r="U2" s="368"/>
      <c r="V2" s="368"/>
      <c r="W2" s="368"/>
      <c r="X2" s="368"/>
      <c r="Y2" s="368"/>
      <c r="Z2" s="368"/>
      <c r="AA2" s="368"/>
      <c r="AB2" s="368"/>
      <c r="AC2" s="368"/>
      <c r="AD2" s="368"/>
      <c r="AE2" s="368"/>
      <c r="AF2" s="368"/>
      <c r="AG2" s="368"/>
      <c r="AH2" s="368"/>
      <c r="AI2" s="368"/>
      <c r="AJ2" s="368"/>
      <c r="AK2" s="368"/>
      <c r="AL2" s="368"/>
      <c r="AM2" s="368"/>
    </row>
    <row r="3" spans="1:39" ht="26.25" customHeight="1">
      <c r="A3" s="370" t="s">
        <v>4779</v>
      </c>
      <c r="B3" s="371"/>
      <c r="C3" s="372"/>
      <c r="D3" s="505" t="s">
        <v>73</v>
      </c>
      <c r="E3" s="503"/>
      <c r="F3" s="372" t="s">
        <v>74</v>
      </c>
      <c r="G3" s="373" t="s">
        <v>75</v>
      </c>
      <c r="H3" s="374" t="s">
        <v>4780</v>
      </c>
      <c r="I3" s="373" t="s">
        <v>4781</v>
      </c>
      <c r="J3" s="373" t="s">
        <v>4782</v>
      </c>
      <c r="K3" s="375"/>
      <c r="L3" s="376" t="s">
        <v>4783</v>
      </c>
      <c r="M3" s="375"/>
      <c r="N3" s="375"/>
      <c r="O3" s="375"/>
      <c r="P3" s="375"/>
      <c r="Q3" s="375"/>
      <c r="R3" s="375"/>
      <c r="S3" s="375"/>
      <c r="T3" s="375"/>
      <c r="U3" s="375"/>
      <c r="V3" s="375"/>
      <c r="W3" s="375"/>
      <c r="X3" s="375"/>
      <c r="Y3" s="375"/>
      <c r="Z3" s="375"/>
      <c r="AA3" s="375"/>
      <c r="AB3" s="375"/>
      <c r="AC3" s="375"/>
      <c r="AD3" s="375"/>
      <c r="AE3" s="375"/>
      <c r="AF3" s="375"/>
      <c r="AG3" s="375"/>
      <c r="AH3" s="375"/>
      <c r="AI3" s="375"/>
      <c r="AJ3" s="375"/>
      <c r="AK3" s="375"/>
      <c r="AL3" s="375"/>
      <c r="AM3" s="375"/>
    </row>
    <row r="4" spans="1:39" ht="26.25" customHeight="1">
      <c r="A4" s="377" t="s">
        <v>4784</v>
      </c>
      <c r="B4" s="506" t="s">
        <v>4785</v>
      </c>
      <c r="C4" s="502"/>
      <c r="D4" s="502"/>
      <c r="E4" s="502"/>
      <c r="F4" s="502"/>
      <c r="G4" s="503"/>
      <c r="H4" s="378">
        <v>2807168.803418804</v>
      </c>
      <c r="I4" s="378">
        <f t="shared" ref="I4:J4" si="0">SUM(I5:I8)</f>
        <v>8197690.170940171</v>
      </c>
      <c r="J4" s="378">
        <f t="shared" si="0"/>
        <v>44331819.444444448</v>
      </c>
      <c r="K4" s="368"/>
      <c r="L4" s="368"/>
      <c r="M4" s="368"/>
      <c r="N4" s="368"/>
      <c r="O4" s="368"/>
      <c r="P4" s="368"/>
      <c r="Q4" s="368"/>
      <c r="R4" s="368"/>
      <c r="S4" s="368"/>
      <c r="T4" s="368"/>
      <c r="U4" s="368"/>
      <c r="V4" s="368"/>
      <c r="W4" s="368"/>
      <c r="X4" s="368"/>
      <c r="Y4" s="368"/>
      <c r="Z4" s="368"/>
      <c r="AA4" s="368"/>
      <c r="AB4" s="368"/>
      <c r="AC4" s="368"/>
      <c r="AD4" s="368"/>
      <c r="AE4" s="368"/>
      <c r="AF4" s="368"/>
      <c r="AG4" s="368"/>
      <c r="AH4" s="368"/>
      <c r="AI4" s="368"/>
      <c r="AJ4" s="368"/>
      <c r="AK4" s="368"/>
      <c r="AL4" s="368"/>
      <c r="AM4" s="368"/>
    </row>
    <row r="5" spans="1:39" ht="26.25" customHeight="1" outlineLevel="1">
      <c r="A5" s="379">
        <v>1.1000000000000001</v>
      </c>
      <c r="B5" s="380" t="s">
        <v>574</v>
      </c>
      <c r="C5" s="507" t="s">
        <v>4786</v>
      </c>
      <c r="D5" s="502"/>
      <c r="E5" s="503"/>
      <c r="F5" s="381" t="s">
        <v>575</v>
      </c>
      <c r="G5" s="382">
        <v>1</v>
      </c>
      <c r="H5" s="367">
        <v>1000000</v>
      </c>
      <c r="I5" s="383">
        <f t="shared" ref="I5:I8" si="1">H5/(1-$I$2)</f>
        <v>1250000</v>
      </c>
      <c r="J5" s="384">
        <f t="shared" ref="J5:J8" si="2">G5*I5</f>
        <v>1250000</v>
      </c>
      <c r="K5" s="368"/>
      <c r="L5" s="367">
        <v>1000000</v>
      </c>
      <c r="M5" s="368"/>
      <c r="N5" s="368"/>
      <c r="O5" s="368"/>
      <c r="P5" s="368"/>
      <c r="Q5" s="368"/>
      <c r="R5" s="368"/>
      <c r="S5" s="368"/>
      <c r="T5" s="368"/>
      <c r="U5" s="368"/>
      <c r="V5" s="368"/>
      <c r="W5" s="368"/>
      <c r="X5" s="368"/>
      <c r="Y5" s="368"/>
      <c r="Z5" s="368"/>
      <c r="AA5" s="368"/>
      <c r="AB5" s="368"/>
      <c r="AC5" s="368"/>
      <c r="AD5" s="368"/>
      <c r="AE5" s="368"/>
      <c r="AF5" s="368"/>
      <c r="AG5" s="368"/>
      <c r="AH5" s="368"/>
      <c r="AI5" s="368"/>
      <c r="AJ5" s="368"/>
      <c r="AK5" s="368"/>
      <c r="AL5" s="368"/>
      <c r="AM5" s="368"/>
    </row>
    <row r="6" spans="1:39" ht="78" customHeight="1" outlineLevel="1">
      <c r="A6" s="379">
        <v>1.2</v>
      </c>
      <c r="B6" s="380" t="s">
        <v>577</v>
      </c>
      <c r="C6" s="507" t="s">
        <v>4787</v>
      </c>
      <c r="D6" s="502"/>
      <c r="E6" s="503"/>
      <c r="F6" s="381" t="s">
        <v>578</v>
      </c>
      <c r="G6" s="382">
        <v>3.5</v>
      </c>
      <c r="H6" s="385">
        <v>5417000</v>
      </c>
      <c r="I6" s="383">
        <f t="shared" si="1"/>
        <v>6771250</v>
      </c>
      <c r="J6" s="384">
        <f t="shared" si="2"/>
        <v>23699375</v>
      </c>
      <c r="K6" s="385">
        <v>5417000</v>
      </c>
      <c r="L6" s="385">
        <v>5417000</v>
      </c>
      <c r="M6" s="368" t="s">
        <v>4788</v>
      </c>
      <c r="N6" s="386" t="s">
        <v>4789</v>
      </c>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row>
    <row r="7" spans="1:39" ht="75.75" customHeight="1" outlineLevel="1">
      <c r="A7" s="379">
        <v>1.3</v>
      </c>
      <c r="B7" s="380" t="s">
        <v>581</v>
      </c>
      <c r="C7" s="507" t="s">
        <v>4790</v>
      </c>
      <c r="D7" s="502"/>
      <c r="E7" s="503"/>
      <c r="F7" s="381" t="s">
        <v>582</v>
      </c>
      <c r="G7" s="382">
        <v>2716</v>
      </c>
      <c r="H7" s="385">
        <v>4400</v>
      </c>
      <c r="I7" s="383">
        <f t="shared" si="1"/>
        <v>5500</v>
      </c>
      <c r="J7" s="384">
        <f t="shared" si="2"/>
        <v>14938000</v>
      </c>
      <c r="K7" s="387">
        <v>4400</v>
      </c>
      <c r="L7" s="385">
        <v>4400</v>
      </c>
      <c r="M7" s="368" t="s">
        <v>4791</v>
      </c>
      <c r="N7" s="386" t="s">
        <v>4789</v>
      </c>
      <c r="O7" s="386" t="s">
        <v>4792</v>
      </c>
      <c r="P7" s="388"/>
      <c r="Q7" s="388"/>
      <c r="R7" s="388"/>
      <c r="S7" s="388"/>
      <c r="T7" s="388"/>
      <c r="U7" s="388"/>
      <c r="V7" s="388"/>
      <c r="W7" s="388"/>
      <c r="X7" s="388"/>
      <c r="Y7" s="388"/>
      <c r="Z7" s="388"/>
      <c r="AA7" s="388"/>
      <c r="AB7" s="388"/>
      <c r="AC7" s="388"/>
      <c r="AD7" s="388"/>
      <c r="AE7" s="388"/>
      <c r="AF7" s="388"/>
      <c r="AG7" s="388"/>
      <c r="AH7" s="388"/>
      <c r="AI7" s="388"/>
      <c r="AJ7" s="388"/>
      <c r="AK7" s="388"/>
      <c r="AL7" s="388"/>
      <c r="AM7" s="388"/>
    </row>
    <row r="8" spans="1:39" ht="26.25" customHeight="1" outlineLevel="1">
      <c r="A8" s="379">
        <v>1.4</v>
      </c>
      <c r="B8" s="380" t="s">
        <v>585</v>
      </c>
      <c r="C8" s="507" t="s">
        <v>4793</v>
      </c>
      <c r="D8" s="502"/>
      <c r="E8" s="503"/>
      <c r="F8" s="381" t="s">
        <v>586</v>
      </c>
      <c r="G8" s="382">
        <v>26</v>
      </c>
      <c r="H8" s="367">
        <v>136752.13675213675</v>
      </c>
      <c r="I8" s="383">
        <f t="shared" si="1"/>
        <v>170940.17094017094</v>
      </c>
      <c r="J8" s="384">
        <f t="shared" si="2"/>
        <v>4444444.444444444</v>
      </c>
      <c r="K8" s="385"/>
      <c r="L8" s="367">
        <v>136752.13675213675</v>
      </c>
      <c r="M8" s="368"/>
      <c r="N8" s="389" t="s">
        <v>4794</v>
      </c>
      <c r="O8" s="368"/>
      <c r="P8" s="368"/>
      <c r="Q8" s="368"/>
      <c r="R8" s="368"/>
      <c r="S8" s="368"/>
      <c r="T8" s="368"/>
      <c r="U8" s="368"/>
      <c r="V8" s="368"/>
      <c r="W8" s="368"/>
      <c r="X8" s="368"/>
      <c r="Y8" s="368"/>
      <c r="Z8" s="368"/>
      <c r="AA8" s="368"/>
      <c r="AB8" s="368"/>
      <c r="AC8" s="368"/>
      <c r="AD8" s="368"/>
      <c r="AE8" s="368"/>
      <c r="AF8" s="368"/>
      <c r="AG8" s="368"/>
      <c r="AH8" s="368"/>
      <c r="AI8" s="368"/>
      <c r="AJ8" s="368"/>
      <c r="AK8" s="368"/>
      <c r="AL8" s="368"/>
      <c r="AM8" s="368"/>
    </row>
    <row r="9" spans="1:39" ht="26.25" customHeight="1">
      <c r="A9" s="377" t="s">
        <v>4795</v>
      </c>
      <c r="B9" s="506" t="s">
        <v>4796</v>
      </c>
      <c r="C9" s="502"/>
      <c r="D9" s="502"/>
      <c r="E9" s="502"/>
      <c r="F9" s="502"/>
      <c r="G9" s="503"/>
      <c r="H9" s="390">
        <f t="shared" ref="H9:J9" si="3">SUM(H10:H13)</f>
        <v>1195220</v>
      </c>
      <c r="I9" s="390">
        <f t="shared" si="3"/>
        <v>1494025</v>
      </c>
      <c r="J9" s="390">
        <f t="shared" si="3"/>
        <v>104206250</v>
      </c>
      <c r="K9" s="385"/>
      <c r="L9" s="367"/>
      <c r="M9" s="368"/>
      <c r="N9" s="368"/>
      <c r="O9" s="389" t="s">
        <v>4797</v>
      </c>
      <c r="P9" s="368"/>
      <c r="Q9" s="368"/>
      <c r="R9" s="368"/>
      <c r="S9" s="368"/>
      <c r="T9" s="368"/>
      <c r="U9" s="368"/>
      <c r="V9" s="368"/>
      <c r="W9" s="368"/>
      <c r="X9" s="368"/>
      <c r="Y9" s="368"/>
      <c r="Z9" s="368"/>
      <c r="AA9" s="368"/>
      <c r="AB9" s="368"/>
      <c r="AC9" s="368"/>
      <c r="AD9" s="368"/>
      <c r="AE9" s="368"/>
      <c r="AF9" s="368"/>
      <c r="AG9" s="368"/>
      <c r="AH9" s="368"/>
      <c r="AI9" s="368"/>
      <c r="AJ9" s="368"/>
      <c r="AK9" s="368"/>
      <c r="AL9" s="368"/>
      <c r="AM9" s="368"/>
    </row>
    <row r="10" spans="1:39" ht="26.25" customHeight="1" outlineLevel="1">
      <c r="A10" s="379">
        <v>2.1</v>
      </c>
      <c r="B10" s="380" t="s">
        <v>589</v>
      </c>
      <c r="C10" s="507" t="s">
        <v>4798</v>
      </c>
      <c r="D10" s="502"/>
      <c r="E10" s="503"/>
      <c r="F10" s="381" t="s">
        <v>575</v>
      </c>
      <c r="G10" s="382">
        <v>1</v>
      </c>
      <c r="H10" s="367">
        <v>1000000</v>
      </c>
      <c r="I10" s="383">
        <f t="shared" ref="I10:I13" si="4">H10/(1-$I$2)</f>
        <v>1250000</v>
      </c>
      <c r="J10" s="384">
        <f t="shared" ref="J10:J13" si="5">G10*I10</f>
        <v>1250000</v>
      </c>
      <c r="K10" s="385"/>
      <c r="L10" s="367">
        <v>1000000</v>
      </c>
      <c r="M10" s="368"/>
      <c r="N10" s="368"/>
      <c r="O10" s="368"/>
      <c r="P10" s="368"/>
      <c r="Q10" s="368"/>
      <c r="R10" s="368"/>
      <c r="S10" s="368"/>
      <c r="T10" s="368"/>
      <c r="U10" s="368"/>
      <c r="V10" s="368"/>
      <c r="W10" s="368"/>
      <c r="X10" s="368"/>
      <c r="Y10" s="368"/>
      <c r="Z10" s="368"/>
      <c r="AA10" s="368"/>
      <c r="AB10" s="368"/>
      <c r="AC10" s="368"/>
      <c r="AD10" s="368"/>
      <c r="AE10" s="368"/>
      <c r="AF10" s="368"/>
      <c r="AG10" s="368"/>
      <c r="AH10" s="368"/>
      <c r="AI10" s="368"/>
      <c r="AJ10" s="368"/>
      <c r="AK10" s="368"/>
      <c r="AL10" s="368"/>
      <c r="AM10" s="368"/>
    </row>
    <row r="11" spans="1:39" ht="26.25" customHeight="1" outlineLevel="1">
      <c r="A11" s="379">
        <v>2.2000000000000002</v>
      </c>
      <c r="B11" s="380" t="s">
        <v>598</v>
      </c>
      <c r="C11" s="507" t="s">
        <v>4799</v>
      </c>
      <c r="D11" s="502"/>
      <c r="E11" s="503"/>
      <c r="F11" s="381" t="s">
        <v>594</v>
      </c>
      <c r="G11" s="391">
        <v>1500</v>
      </c>
      <c r="H11" s="367">
        <v>37500</v>
      </c>
      <c r="I11" s="383">
        <f t="shared" si="4"/>
        <v>46875</v>
      </c>
      <c r="J11" s="384">
        <f t="shared" si="5"/>
        <v>70312500</v>
      </c>
      <c r="K11" s="385"/>
      <c r="L11" s="367">
        <v>37500</v>
      </c>
      <c r="M11" s="368"/>
      <c r="N11" s="389" t="s">
        <v>4800</v>
      </c>
      <c r="O11" s="389" t="s">
        <v>4801</v>
      </c>
      <c r="P11" s="368"/>
      <c r="Q11" s="368"/>
      <c r="R11" s="368"/>
      <c r="S11" s="368"/>
      <c r="T11" s="368"/>
      <c r="U11" s="368"/>
      <c r="V11" s="368"/>
      <c r="W11" s="368"/>
      <c r="X11" s="368"/>
      <c r="Y11" s="368"/>
      <c r="Z11" s="368"/>
      <c r="AA11" s="368"/>
      <c r="AB11" s="368"/>
      <c r="AC11" s="368"/>
      <c r="AD11" s="368"/>
      <c r="AE11" s="368"/>
      <c r="AF11" s="368"/>
      <c r="AG11" s="368"/>
      <c r="AH11" s="368"/>
      <c r="AI11" s="368"/>
      <c r="AJ11" s="368"/>
      <c r="AK11" s="368"/>
      <c r="AL11" s="368"/>
      <c r="AM11" s="368"/>
    </row>
    <row r="12" spans="1:39" ht="69.75" customHeight="1" outlineLevel="1">
      <c r="A12" s="379">
        <v>2.2999999999999998</v>
      </c>
      <c r="B12" s="380" t="s">
        <v>4802</v>
      </c>
      <c r="C12" s="507" t="s">
        <v>4803</v>
      </c>
      <c r="D12" s="502"/>
      <c r="E12" s="503"/>
      <c r="F12" s="381" t="s">
        <v>594</v>
      </c>
      <c r="G12" s="391">
        <v>150</v>
      </c>
      <c r="H12" s="367">
        <v>157300</v>
      </c>
      <c r="I12" s="383">
        <f t="shared" si="4"/>
        <v>196625</v>
      </c>
      <c r="J12" s="384">
        <f t="shared" si="5"/>
        <v>29493750</v>
      </c>
      <c r="K12" s="385"/>
      <c r="L12" s="367">
        <v>157300</v>
      </c>
      <c r="M12" s="368"/>
      <c r="N12" s="389" t="s">
        <v>4800</v>
      </c>
      <c r="O12" s="368"/>
      <c r="P12" s="368"/>
      <c r="Q12" s="368"/>
      <c r="R12" s="368"/>
      <c r="S12" s="368"/>
      <c r="T12" s="368"/>
      <c r="U12" s="368"/>
      <c r="V12" s="368"/>
      <c r="W12" s="368"/>
      <c r="X12" s="368"/>
      <c r="Y12" s="368"/>
      <c r="Z12" s="368"/>
      <c r="AA12" s="368"/>
      <c r="AB12" s="368"/>
      <c r="AC12" s="368"/>
      <c r="AD12" s="368"/>
      <c r="AE12" s="368"/>
      <c r="AF12" s="368"/>
      <c r="AG12" s="368"/>
      <c r="AH12" s="368"/>
      <c r="AI12" s="368"/>
      <c r="AJ12" s="368"/>
      <c r="AK12" s="368"/>
      <c r="AL12" s="368"/>
      <c r="AM12" s="368"/>
    </row>
    <row r="13" spans="1:39" ht="48.75" customHeight="1" outlineLevel="1">
      <c r="A13" s="379">
        <v>2.4</v>
      </c>
      <c r="B13" s="380" t="s">
        <v>593</v>
      </c>
      <c r="C13" s="507" t="s">
        <v>4804</v>
      </c>
      <c r="D13" s="502"/>
      <c r="E13" s="503"/>
      <c r="F13" s="381" t="s">
        <v>594</v>
      </c>
      <c r="G13" s="391">
        <v>6000</v>
      </c>
      <c r="H13" s="367">
        <v>420</v>
      </c>
      <c r="I13" s="383">
        <f t="shared" si="4"/>
        <v>525</v>
      </c>
      <c r="J13" s="384">
        <f t="shared" si="5"/>
        <v>3150000</v>
      </c>
      <c r="K13" s="385"/>
      <c r="L13" s="367">
        <v>420</v>
      </c>
      <c r="M13" s="368"/>
      <c r="N13" s="368"/>
      <c r="O13" s="368"/>
      <c r="P13" s="368"/>
      <c r="Q13" s="368"/>
      <c r="R13" s="368"/>
      <c r="S13" s="368"/>
      <c r="T13" s="368"/>
      <c r="U13" s="368"/>
      <c r="V13" s="368"/>
      <c r="W13" s="368"/>
      <c r="X13" s="368"/>
      <c r="Y13" s="368"/>
      <c r="Z13" s="368"/>
      <c r="AA13" s="368"/>
      <c r="AB13" s="368"/>
      <c r="AC13" s="368"/>
      <c r="AD13" s="368"/>
      <c r="AE13" s="368"/>
      <c r="AF13" s="368"/>
      <c r="AG13" s="368"/>
      <c r="AH13" s="368"/>
      <c r="AI13" s="368"/>
      <c r="AJ13" s="368"/>
      <c r="AK13" s="368"/>
      <c r="AL13" s="368"/>
      <c r="AM13" s="368"/>
    </row>
    <row r="14" spans="1:39" ht="26.25" customHeight="1">
      <c r="A14" s="392" t="s">
        <v>4805</v>
      </c>
      <c r="B14" s="506" t="s">
        <v>4806</v>
      </c>
      <c r="C14" s="502"/>
      <c r="D14" s="502"/>
      <c r="E14" s="502"/>
      <c r="F14" s="502"/>
      <c r="G14" s="503"/>
      <c r="H14" s="377"/>
      <c r="I14" s="377"/>
      <c r="J14" s="393">
        <f>J15+J69</f>
        <v>418107828.94516981</v>
      </c>
      <c r="K14" s="385"/>
      <c r="L14" s="368"/>
      <c r="M14" s="368"/>
      <c r="N14" s="368"/>
      <c r="O14" s="368"/>
      <c r="P14" s="368"/>
      <c r="Q14" s="368"/>
      <c r="R14" s="368"/>
      <c r="S14" s="368"/>
      <c r="T14" s="368"/>
      <c r="U14" s="368"/>
      <c r="V14" s="368"/>
      <c r="W14" s="368"/>
      <c r="X14" s="368"/>
      <c r="Y14" s="368"/>
      <c r="Z14" s="368"/>
      <c r="AA14" s="368"/>
      <c r="AB14" s="368"/>
      <c r="AC14" s="368"/>
      <c r="AD14" s="368"/>
      <c r="AE14" s="368"/>
      <c r="AF14" s="368"/>
      <c r="AG14" s="368"/>
      <c r="AH14" s="368"/>
      <c r="AI14" s="368"/>
      <c r="AJ14" s="368"/>
      <c r="AK14" s="368"/>
      <c r="AL14" s="368"/>
      <c r="AM14" s="368"/>
    </row>
    <row r="15" spans="1:39" ht="26.25" customHeight="1">
      <c r="A15" s="394">
        <v>3.1</v>
      </c>
      <c r="B15" s="508" t="s">
        <v>4807</v>
      </c>
      <c r="C15" s="502"/>
      <c r="D15" s="502"/>
      <c r="E15" s="502"/>
      <c r="F15" s="502"/>
      <c r="G15" s="503"/>
      <c r="H15" s="395"/>
      <c r="I15" s="395"/>
      <c r="J15" s="395">
        <f>J16+J18+J21+J30+J30+J41+J57+J66</f>
        <v>358231457.34206146</v>
      </c>
      <c r="K15" s="385"/>
      <c r="L15" s="396">
        <f>(J15-J30-J41-J61)/G25</f>
        <v>276033.75791435654</v>
      </c>
      <c r="M15" s="368"/>
      <c r="N15" s="389" t="s">
        <v>4808</v>
      </c>
      <c r="O15" s="389" t="s">
        <v>4809</v>
      </c>
      <c r="P15" s="368"/>
      <c r="Q15" s="368"/>
      <c r="R15" s="368"/>
      <c r="S15" s="368"/>
      <c r="T15" s="368"/>
      <c r="U15" s="368"/>
      <c r="V15" s="368"/>
      <c r="W15" s="368"/>
      <c r="X15" s="368"/>
      <c r="Y15" s="368"/>
      <c r="Z15" s="368"/>
      <c r="AA15" s="368"/>
      <c r="AB15" s="368"/>
      <c r="AC15" s="368"/>
      <c r="AD15" s="368"/>
      <c r="AE15" s="368"/>
      <c r="AF15" s="368"/>
      <c r="AG15" s="368"/>
      <c r="AH15" s="368"/>
      <c r="AI15" s="368"/>
      <c r="AJ15" s="368"/>
      <c r="AK15" s="368"/>
      <c r="AL15" s="368"/>
      <c r="AM15" s="368"/>
    </row>
    <row r="16" spans="1:39" ht="26.25" customHeight="1">
      <c r="A16" s="397" t="s">
        <v>142</v>
      </c>
      <c r="B16" s="509" t="s">
        <v>4785</v>
      </c>
      <c r="C16" s="502"/>
      <c r="D16" s="502"/>
      <c r="E16" s="502"/>
      <c r="F16" s="502"/>
      <c r="G16" s="503"/>
      <c r="H16" s="398">
        <f t="shared" ref="H16:J16" si="6">SUM(H17)</f>
        <v>1000000</v>
      </c>
      <c r="I16" s="398">
        <f t="shared" si="6"/>
        <v>1250000</v>
      </c>
      <c r="J16" s="398">
        <f t="shared" si="6"/>
        <v>1250000</v>
      </c>
      <c r="K16" s="385"/>
      <c r="L16" s="367">
        <v>1000000</v>
      </c>
      <c r="M16" s="368"/>
      <c r="N16" s="368"/>
      <c r="O16" s="368"/>
      <c r="P16" s="368"/>
      <c r="Q16" s="368"/>
      <c r="R16" s="368"/>
      <c r="S16" s="368"/>
      <c r="T16" s="368"/>
      <c r="U16" s="368"/>
      <c r="V16" s="368"/>
      <c r="W16" s="368"/>
      <c r="X16" s="368"/>
      <c r="Y16" s="368"/>
      <c r="Z16" s="368"/>
      <c r="AA16" s="368"/>
      <c r="AB16" s="368"/>
      <c r="AC16" s="368"/>
      <c r="AD16" s="368"/>
      <c r="AE16" s="368"/>
      <c r="AF16" s="368"/>
      <c r="AG16" s="368"/>
      <c r="AH16" s="368"/>
      <c r="AI16" s="368"/>
      <c r="AJ16" s="368"/>
      <c r="AK16" s="368"/>
      <c r="AL16" s="368"/>
      <c r="AM16" s="368"/>
    </row>
    <row r="17" spans="1:39" ht="26.25" customHeight="1" outlineLevel="1">
      <c r="A17" s="399" t="s">
        <v>4810</v>
      </c>
      <c r="B17" s="380" t="s">
        <v>4811</v>
      </c>
      <c r="C17" s="507" t="s">
        <v>4812</v>
      </c>
      <c r="D17" s="502"/>
      <c r="E17" s="503"/>
      <c r="F17" s="381" t="s">
        <v>575</v>
      </c>
      <c r="G17" s="382">
        <v>1</v>
      </c>
      <c r="H17" s="400">
        <v>1000000</v>
      </c>
      <c r="I17" s="383">
        <f>H17/(1-$I$2)</f>
        <v>1250000</v>
      </c>
      <c r="J17" s="384">
        <f>G17*I17</f>
        <v>1250000</v>
      </c>
      <c r="K17" s="367"/>
      <c r="L17" s="367">
        <v>1000000</v>
      </c>
      <c r="M17" s="368"/>
      <c r="N17" s="368"/>
      <c r="O17" s="368"/>
      <c r="P17" s="368"/>
      <c r="Q17" s="368"/>
      <c r="R17" s="368"/>
      <c r="S17" s="368"/>
      <c r="T17" s="368"/>
      <c r="U17" s="368"/>
      <c r="V17" s="368"/>
      <c r="W17" s="368"/>
      <c r="X17" s="368"/>
      <c r="Y17" s="368"/>
      <c r="Z17" s="368"/>
      <c r="AA17" s="368"/>
      <c r="AB17" s="368"/>
      <c r="AC17" s="368"/>
      <c r="AD17" s="368"/>
      <c r="AE17" s="368"/>
      <c r="AF17" s="368"/>
      <c r="AG17" s="368"/>
      <c r="AH17" s="368"/>
      <c r="AI17" s="368"/>
      <c r="AJ17" s="368"/>
      <c r="AK17" s="368"/>
      <c r="AL17" s="368"/>
      <c r="AM17" s="368"/>
    </row>
    <row r="18" spans="1:39" ht="26.25" customHeight="1">
      <c r="A18" s="397" t="s">
        <v>145</v>
      </c>
      <c r="B18" s="509" t="s">
        <v>4813</v>
      </c>
      <c r="C18" s="502"/>
      <c r="D18" s="502"/>
      <c r="E18" s="502"/>
      <c r="F18" s="502"/>
      <c r="G18" s="503"/>
      <c r="H18" s="398">
        <f t="shared" ref="H18:J18" si="7">SUM(H19:H20)</f>
        <v>63833.333333333336</v>
      </c>
      <c r="I18" s="398">
        <f t="shared" si="7"/>
        <v>79791.666666666657</v>
      </c>
      <c r="J18" s="398">
        <f t="shared" si="7"/>
        <v>10138759.051409818</v>
      </c>
      <c r="K18" s="385"/>
      <c r="L18" s="367">
        <v>63833.333333333336</v>
      </c>
      <c r="M18" s="368"/>
      <c r="N18" s="368"/>
      <c r="O18" s="368"/>
      <c r="P18" s="368"/>
      <c r="Q18" s="368"/>
      <c r="R18" s="368"/>
      <c r="S18" s="368"/>
      <c r="T18" s="368"/>
      <c r="U18" s="368"/>
      <c r="V18" s="368"/>
      <c r="W18" s="368"/>
      <c r="X18" s="368"/>
      <c r="Y18" s="368"/>
      <c r="Z18" s="368"/>
      <c r="AA18" s="368"/>
      <c r="AB18" s="368"/>
      <c r="AC18" s="368"/>
      <c r="AD18" s="368"/>
      <c r="AE18" s="368"/>
      <c r="AF18" s="368"/>
      <c r="AG18" s="368"/>
      <c r="AH18" s="368"/>
      <c r="AI18" s="368"/>
      <c r="AJ18" s="368"/>
      <c r="AK18" s="368"/>
      <c r="AL18" s="368"/>
      <c r="AM18" s="368"/>
    </row>
    <row r="19" spans="1:39" ht="26.25" customHeight="1" outlineLevel="1">
      <c r="A19" s="379" t="s">
        <v>4814</v>
      </c>
      <c r="B19" s="380" t="s">
        <v>4815</v>
      </c>
      <c r="C19" s="507" t="s">
        <v>4816</v>
      </c>
      <c r="D19" s="502"/>
      <c r="E19" s="503"/>
      <c r="F19" s="381" t="s">
        <v>594</v>
      </c>
      <c r="G19" s="382">
        <v>117.15465442168301</v>
      </c>
      <c r="H19" s="367">
        <v>45833.333333333336</v>
      </c>
      <c r="I19" s="383">
        <f t="shared" ref="I19:I20" si="8">H19/(1-$I$2)</f>
        <v>57291.666666666664</v>
      </c>
      <c r="J19" s="384">
        <f t="shared" ref="J19:J20" si="9">G19*I19</f>
        <v>6711985.409575589</v>
      </c>
      <c r="K19" s="385"/>
      <c r="L19" s="367">
        <v>45833.333333333336</v>
      </c>
      <c r="M19" s="368"/>
      <c r="N19" s="368"/>
      <c r="O19" s="368"/>
      <c r="P19" s="368"/>
      <c r="Q19" s="368"/>
      <c r="R19" s="368"/>
      <c r="S19" s="368"/>
      <c r="T19" s="368"/>
      <c r="U19" s="368"/>
      <c r="V19" s="368"/>
      <c r="W19" s="368"/>
      <c r="X19" s="368"/>
      <c r="Y19" s="368"/>
      <c r="Z19" s="368"/>
      <c r="AA19" s="368"/>
      <c r="AB19" s="368"/>
      <c r="AC19" s="368"/>
      <c r="AD19" s="368"/>
      <c r="AE19" s="368"/>
      <c r="AF19" s="368"/>
      <c r="AG19" s="368"/>
      <c r="AH19" s="368"/>
      <c r="AI19" s="368"/>
      <c r="AJ19" s="368"/>
      <c r="AK19" s="368"/>
      <c r="AL19" s="368"/>
      <c r="AM19" s="368"/>
    </row>
    <row r="20" spans="1:39" ht="26.25" customHeight="1" outlineLevel="1">
      <c r="A20" s="379" t="s">
        <v>4817</v>
      </c>
      <c r="B20" s="380" t="s">
        <v>4818</v>
      </c>
      <c r="C20" s="507" t="s">
        <v>4819</v>
      </c>
      <c r="D20" s="502"/>
      <c r="E20" s="503"/>
      <c r="F20" s="381" t="s">
        <v>594</v>
      </c>
      <c r="G20" s="382">
        <v>152.301050748188</v>
      </c>
      <c r="H20" s="367">
        <v>18000</v>
      </c>
      <c r="I20" s="383">
        <f t="shared" si="8"/>
        <v>22500</v>
      </c>
      <c r="J20" s="384">
        <f t="shared" si="9"/>
        <v>3426773.6418342302</v>
      </c>
      <c r="K20" s="385"/>
      <c r="L20" s="367">
        <v>18000</v>
      </c>
      <c r="M20" s="368"/>
      <c r="N20" s="368"/>
      <c r="O20" s="368"/>
      <c r="P20" s="368"/>
      <c r="Q20" s="368"/>
      <c r="R20" s="368"/>
      <c r="S20" s="368"/>
      <c r="T20" s="368"/>
      <c r="U20" s="368"/>
      <c r="V20" s="368"/>
      <c r="W20" s="368"/>
      <c r="X20" s="368"/>
      <c r="Y20" s="368"/>
      <c r="Z20" s="368"/>
      <c r="AA20" s="368"/>
      <c r="AB20" s="368"/>
      <c r="AC20" s="368"/>
      <c r="AD20" s="368"/>
      <c r="AE20" s="368"/>
      <c r="AF20" s="368"/>
      <c r="AG20" s="368"/>
      <c r="AH20" s="368"/>
      <c r="AI20" s="368"/>
      <c r="AJ20" s="368"/>
      <c r="AK20" s="368"/>
      <c r="AL20" s="368"/>
      <c r="AM20" s="368"/>
    </row>
    <row r="21" spans="1:39" ht="26.25" customHeight="1">
      <c r="A21" s="397" t="s">
        <v>148</v>
      </c>
      <c r="B21" s="509" t="s">
        <v>4820</v>
      </c>
      <c r="C21" s="502"/>
      <c r="D21" s="502"/>
      <c r="E21" s="502"/>
      <c r="F21" s="502"/>
      <c r="G21" s="503"/>
      <c r="H21" s="398">
        <f t="shared" ref="H21:J21" si="10">SUM(H22:H29)</f>
        <v>298575</v>
      </c>
      <c r="I21" s="398">
        <f t="shared" si="10"/>
        <v>373218.75</v>
      </c>
      <c r="J21" s="398">
        <f t="shared" si="10"/>
        <v>185260191.80905443</v>
      </c>
      <c r="K21" s="385"/>
      <c r="L21" s="367">
        <v>270710</v>
      </c>
      <c r="M21" s="368"/>
      <c r="N21" s="368"/>
      <c r="O21" s="368"/>
      <c r="P21" s="368"/>
      <c r="Q21" s="368"/>
      <c r="R21" s="368"/>
      <c r="S21" s="368"/>
      <c r="T21" s="368"/>
      <c r="U21" s="368"/>
      <c r="V21" s="368"/>
      <c r="W21" s="368"/>
      <c r="X21" s="368"/>
      <c r="Y21" s="368"/>
      <c r="Z21" s="368"/>
      <c r="AA21" s="368"/>
      <c r="AB21" s="368"/>
      <c r="AC21" s="368"/>
      <c r="AD21" s="368"/>
      <c r="AE21" s="368"/>
      <c r="AF21" s="368"/>
      <c r="AG21" s="368"/>
      <c r="AH21" s="368"/>
      <c r="AI21" s="368"/>
      <c r="AJ21" s="368"/>
      <c r="AK21" s="368"/>
      <c r="AL21" s="368"/>
      <c r="AM21" s="368"/>
    </row>
    <row r="22" spans="1:39" ht="26.25" customHeight="1" outlineLevel="1">
      <c r="A22" s="379" t="s">
        <v>4821</v>
      </c>
      <c r="B22" s="380" t="s">
        <v>4822</v>
      </c>
      <c r="C22" s="507" t="s">
        <v>4823</v>
      </c>
      <c r="D22" s="502"/>
      <c r="E22" s="503"/>
      <c r="F22" s="381" t="s">
        <v>586</v>
      </c>
      <c r="G22" s="382">
        <v>512</v>
      </c>
      <c r="H22" s="385">
        <v>52800</v>
      </c>
      <c r="I22" s="383">
        <f t="shared" ref="I22:I29" si="11">H22/(1-$I$2)</f>
        <v>66000</v>
      </c>
      <c r="J22" s="384">
        <f t="shared" ref="J22:J29" si="12">G22*I22</f>
        <v>33792000</v>
      </c>
      <c r="K22" s="385">
        <v>52800</v>
      </c>
      <c r="L22" s="385">
        <v>52800</v>
      </c>
      <c r="M22" s="368" t="s">
        <v>4824</v>
      </c>
      <c r="N22" s="368"/>
      <c r="O22" s="368"/>
      <c r="P22" s="368"/>
      <c r="Q22" s="368"/>
      <c r="R22" s="368"/>
      <c r="S22" s="368"/>
      <c r="T22" s="368"/>
      <c r="U22" s="368"/>
      <c r="V22" s="368"/>
      <c r="W22" s="368"/>
      <c r="X22" s="368"/>
      <c r="Y22" s="368"/>
      <c r="Z22" s="368"/>
      <c r="AA22" s="368"/>
      <c r="AB22" s="368"/>
      <c r="AC22" s="368"/>
      <c r="AD22" s="368"/>
      <c r="AE22" s="368"/>
      <c r="AF22" s="368"/>
      <c r="AG22" s="368"/>
      <c r="AH22" s="368"/>
      <c r="AI22" s="368"/>
      <c r="AJ22" s="368"/>
      <c r="AK22" s="368"/>
      <c r="AL22" s="368"/>
      <c r="AM22" s="368"/>
    </row>
    <row r="23" spans="1:39" ht="26.25" customHeight="1" outlineLevel="1">
      <c r="A23" s="379" t="s">
        <v>4825</v>
      </c>
      <c r="B23" s="380" t="s">
        <v>4826</v>
      </c>
      <c r="C23" s="507" t="s">
        <v>4827</v>
      </c>
      <c r="D23" s="502"/>
      <c r="E23" s="503"/>
      <c r="F23" s="381" t="s">
        <v>586</v>
      </c>
      <c r="G23" s="382">
        <v>50</v>
      </c>
      <c r="H23" s="385">
        <v>59400</v>
      </c>
      <c r="I23" s="383">
        <f t="shared" si="11"/>
        <v>74250</v>
      </c>
      <c r="J23" s="384">
        <f t="shared" si="12"/>
        <v>3712500</v>
      </c>
      <c r="K23" s="385">
        <v>59400</v>
      </c>
      <c r="L23" s="385">
        <v>59400</v>
      </c>
      <c r="M23" s="368" t="s">
        <v>4824</v>
      </c>
      <c r="N23" s="368"/>
      <c r="O23" s="368"/>
      <c r="P23" s="368"/>
      <c r="Q23" s="368"/>
      <c r="R23" s="368"/>
      <c r="S23" s="368"/>
      <c r="T23" s="368"/>
      <c r="U23" s="368"/>
      <c r="V23" s="368"/>
      <c r="W23" s="368"/>
      <c r="X23" s="368"/>
      <c r="Y23" s="368"/>
      <c r="Z23" s="368"/>
      <c r="AA23" s="368"/>
      <c r="AB23" s="368"/>
      <c r="AC23" s="368"/>
      <c r="AD23" s="368"/>
      <c r="AE23" s="368"/>
      <c r="AF23" s="368"/>
      <c r="AG23" s="368"/>
      <c r="AH23" s="368"/>
      <c r="AI23" s="368"/>
      <c r="AJ23" s="368"/>
      <c r="AK23" s="368"/>
      <c r="AL23" s="368"/>
      <c r="AM23" s="368"/>
    </row>
    <row r="24" spans="1:39" ht="26.25" customHeight="1" outlineLevel="1">
      <c r="A24" s="379" t="s">
        <v>4828</v>
      </c>
      <c r="B24" s="380" t="s">
        <v>4829</v>
      </c>
      <c r="C24" s="507" t="s">
        <v>4830</v>
      </c>
      <c r="D24" s="502"/>
      <c r="E24" s="503"/>
      <c r="F24" s="381" t="s">
        <v>586</v>
      </c>
      <c r="G24" s="382">
        <v>238</v>
      </c>
      <c r="H24" s="385">
        <v>118800</v>
      </c>
      <c r="I24" s="383">
        <f t="shared" si="11"/>
        <v>148500</v>
      </c>
      <c r="J24" s="384">
        <f t="shared" si="12"/>
        <v>35343000</v>
      </c>
      <c r="K24" s="385">
        <v>118800</v>
      </c>
      <c r="L24" s="385">
        <v>118800</v>
      </c>
      <c r="M24" s="368" t="s">
        <v>4824</v>
      </c>
      <c r="N24" s="368"/>
      <c r="O24" s="368"/>
      <c r="P24" s="368"/>
      <c r="Q24" s="368"/>
      <c r="R24" s="368"/>
      <c r="S24" s="368"/>
      <c r="T24" s="368"/>
      <c r="U24" s="368"/>
      <c r="V24" s="368"/>
      <c r="W24" s="368"/>
      <c r="X24" s="368"/>
      <c r="Y24" s="368"/>
      <c r="Z24" s="368"/>
      <c r="AA24" s="368"/>
      <c r="AB24" s="368"/>
      <c r="AC24" s="368"/>
      <c r="AD24" s="368"/>
      <c r="AE24" s="368"/>
      <c r="AF24" s="368"/>
      <c r="AG24" s="368"/>
      <c r="AH24" s="368"/>
      <c r="AI24" s="368"/>
      <c r="AJ24" s="368"/>
      <c r="AK24" s="368"/>
      <c r="AL24" s="368"/>
      <c r="AM24" s="368"/>
    </row>
    <row r="25" spans="1:39" ht="26.25" customHeight="1" outlineLevel="1">
      <c r="A25" s="379" t="s">
        <v>4831</v>
      </c>
      <c r="B25" s="380" t="s">
        <v>4832</v>
      </c>
      <c r="C25" s="507" t="s">
        <v>4833</v>
      </c>
      <c r="D25" s="502"/>
      <c r="E25" s="503"/>
      <c r="F25" s="381" t="s">
        <v>154</v>
      </c>
      <c r="G25" s="382">
        <v>1272</v>
      </c>
      <c r="H25" s="385">
        <v>44200</v>
      </c>
      <c r="I25" s="383">
        <f t="shared" si="11"/>
        <v>55250</v>
      </c>
      <c r="J25" s="384">
        <f t="shared" si="12"/>
        <v>70278000</v>
      </c>
      <c r="K25" s="385">
        <v>44200</v>
      </c>
      <c r="L25" s="385">
        <v>44200</v>
      </c>
      <c r="M25" s="368" t="s">
        <v>4824</v>
      </c>
      <c r="N25" s="368"/>
      <c r="O25" s="368"/>
      <c r="P25" s="368"/>
      <c r="Q25" s="368"/>
      <c r="R25" s="368"/>
      <c r="S25" s="368"/>
      <c r="T25" s="368"/>
      <c r="U25" s="368"/>
      <c r="V25" s="368"/>
      <c r="W25" s="368"/>
      <c r="X25" s="368"/>
      <c r="Y25" s="368"/>
      <c r="Z25" s="368"/>
      <c r="AA25" s="368"/>
      <c r="AB25" s="368"/>
      <c r="AC25" s="368"/>
      <c r="AD25" s="368"/>
      <c r="AE25" s="368"/>
      <c r="AF25" s="368"/>
      <c r="AG25" s="368"/>
      <c r="AH25" s="368"/>
      <c r="AI25" s="368"/>
      <c r="AJ25" s="368"/>
      <c r="AK25" s="368"/>
      <c r="AL25" s="368"/>
      <c r="AM25" s="368"/>
    </row>
    <row r="26" spans="1:39" ht="26.25" customHeight="1" outlineLevel="1">
      <c r="A26" s="379" t="s">
        <v>4834</v>
      </c>
      <c r="B26" s="380" t="s">
        <v>4835</v>
      </c>
      <c r="C26" s="507" t="s">
        <v>4836</v>
      </c>
      <c r="D26" s="502"/>
      <c r="E26" s="503"/>
      <c r="F26" s="381" t="s">
        <v>154</v>
      </c>
      <c r="G26" s="382">
        <v>5088</v>
      </c>
      <c r="H26" s="385">
        <v>3850</v>
      </c>
      <c r="I26" s="383">
        <f t="shared" si="11"/>
        <v>4812.5</v>
      </c>
      <c r="J26" s="384">
        <f t="shared" si="12"/>
        <v>24486000</v>
      </c>
      <c r="K26" s="385">
        <v>3850</v>
      </c>
      <c r="L26" s="385">
        <v>3850</v>
      </c>
      <c r="M26" s="368" t="s">
        <v>4824</v>
      </c>
      <c r="N26" s="368"/>
      <c r="O26" s="368"/>
      <c r="P26" s="368"/>
      <c r="Q26" s="368"/>
      <c r="R26" s="368"/>
      <c r="S26" s="368"/>
      <c r="T26" s="368"/>
      <c r="U26" s="368"/>
      <c r="V26" s="368"/>
      <c r="W26" s="368"/>
      <c r="X26" s="368"/>
      <c r="Y26" s="368"/>
      <c r="Z26" s="368"/>
      <c r="AA26" s="368"/>
      <c r="AB26" s="368"/>
      <c r="AC26" s="368"/>
      <c r="AD26" s="368"/>
      <c r="AE26" s="368"/>
      <c r="AF26" s="368"/>
      <c r="AG26" s="368"/>
      <c r="AH26" s="368"/>
      <c r="AI26" s="368"/>
      <c r="AJ26" s="368"/>
      <c r="AK26" s="368"/>
      <c r="AL26" s="368"/>
      <c r="AM26" s="368"/>
    </row>
    <row r="27" spans="1:39" ht="26.25" customHeight="1" outlineLevel="1">
      <c r="A27" s="379" t="s">
        <v>4837</v>
      </c>
      <c r="B27" s="380" t="s">
        <v>4838</v>
      </c>
      <c r="C27" s="507" t="s">
        <v>4839</v>
      </c>
      <c r="D27" s="502"/>
      <c r="E27" s="503"/>
      <c r="F27" s="381" t="s">
        <v>586</v>
      </c>
      <c r="G27" s="382">
        <v>511</v>
      </c>
      <c r="H27" s="385">
        <v>10725</v>
      </c>
      <c r="I27" s="383">
        <f t="shared" si="11"/>
        <v>13406.25</v>
      </c>
      <c r="J27" s="384">
        <f t="shared" si="12"/>
        <v>6850593.75</v>
      </c>
      <c r="K27" s="385">
        <v>10725</v>
      </c>
      <c r="L27" s="385">
        <v>10725</v>
      </c>
      <c r="M27" s="368" t="s">
        <v>4840</v>
      </c>
      <c r="N27" s="368"/>
      <c r="O27" s="368"/>
      <c r="P27" s="368"/>
      <c r="Q27" s="368"/>
      <c r="R27" s="368"/>
      <c r="S27" s="368"/>
      <c r="T27" s="368"/>
      <c r="U27" s="368"/>
      <c r="V27" s="368"/>
      <c r="W27" s="368"/>
      <c r="X27" s="368"/>
      <c r="Y27" s="368"/>
      <c r="Z27" s="368"/>
      <c r="AA27" s="368"/>
      <c r="AB27" s="368"/>
      <c r="AC27" s="368"/>
      <c r="AD27" s="368"/>
      <c r="AE27" s="368"/>
      <c r="AF27" s="368"/>
      <c r="AG27" s="368"/>
      <c r="AH27" s="368"/>
      <c r="AI27" s="368"/>
      <c r="AJ27" s="368"/>
      <c r="AK27" s="368"/>
      <c r="AL27" s="368"/>
      <c r="AM27" s="368"/>
    </row>
    <row r="28" spans="1:39" ht="26.25" customHeight="1" outlineLevel="1">
      <c r="A28" s="379" t="s">
        <v>4841</v>
      </c>
      <c r="B28" s="380" t="s">
        <v>4842</v>
      </c>
      <c r="C28" s="507" t="s">
        <v>4843</v>
      </c>
      <c r="D28" s="502"/>
      <c r="E28" s="503"/>
      <c r="F28" s="381" t="s">
        <v>586</v>
      </c>
      <c r="G28" s="382">
        <v>512</v>
      </c>
      <c r="H28" s="385">
        <v>4100</v>
      </c>
      <c r="I28" s="383">
        <f t="shared" si="11"/>
        <v>5125</v>
      </c>
      <c r="J28" s="384">
        <f t="shared" si="12"/>
        <v>2624000</v>
      </c>
      <c r="K28" s="385">
        <v>4100</v>
      </c>
      <c r="L28" s="385">
        <v>4100</v>
      </c>
      <c r="M28" s="368" t="s">
        <v>4824</v>
      </c>
      <c r="N28" s="368"/>
      <c r="O28" s="368"/>
      <c r="P28" s="368"/>
      <c r="Q28" s="368"/>
      <c r="R28" s="368"/>
      <c r="S28" s="368"/>
      <c r="T28" s="368"/>
      <c r="U28" s="368"/>
      <c r="V28" s="368"/>
      <c r="W28" s="368"/>
      <c r="X28" s="368"/>
      <c r="Y28" s="368"/>
      <c r="Z28" s="368"/>
      <c r="AA28" s="368"/>
      <c r="AB28" s="368"/>
      <c r="AC28" s="368"/>
      <c r="AD28" s="368"/>
      <c r="AE28" s="368"/>
      <c r="AF28" s="368"/>
      <c r="AG28" s="368"/>
      <c r="AH28" s="368"/>
      <c r="AI28" s="368"/>
      <c r="AJ28" s="368"/>
      <c r="AK28" s="368"/>
      <c r="AL28" s="368"/>
      <c r="AM28" s="368"/>
    </row>
    <row r="29" spans="1:39" ht="26.25" customHeight="1" outlineLevel="1">
      <c r="A29" s="379" t="s">
        <v>4844</v>
      </c>
      <c r="B29" s="380" t="s">
        <v>4845</v>
      </c>
      <c r="C29" s="507" t="s">
        <v>4846</v>
      </c>
      <c r="D29" s="502"/>
      <c r="E29" s="503"/>
      <c r="F29" s="381" t="s">
        <v>154</v>
      </c>
      <c r="G29" s="382">
        <v>1391.3358398390501</v>
      </c>
      <c r="H29" s="385">
        <v>4700</v>
      </c>
      <c r="I29" s="383">
        <f t="shared" si="11"/>
        <v>5875</v>
      </c>
      <c r="J29" s="384">
        <f t="shared" si="12"/>
        <v>8174098.0590544194</v>
      </c>
      <c r="K29" s="385">
        <v>4700</v>
      </c>
      <c r="L29" s="385">
        <v>4700</v>
      </c>
      <c r="M29" s="368" t="s">
        <v>4847</v>
      </c>
      <c r="N29" s="368"/>
      <c r="O29" s="368"/>
      <c r="P29" s="368"/>
      <c r="Q29" s="368"/>
      <c r="R29" s="368"/>
      <c r="S29" s="368"/>
      <c r="T29" s="368"/>
      <c r="U29" s="368"/>
      <c r="V29" s="368"/>
      <c r="W29" s="368"/>
      <c r="X29" s="368"/>
      <c r="Y29" s="368"/>
      <c r="Z29" s="368"/>
      <c r="AA29" s="368"/>
      <c r="AB29" s="368"/>
      <c r="AC29" s="368"/>
      <c r="AD29" s="368"/>
      <c r="AE29" s="368"/>
      <c r="AF29" s="368"/>
      <c r="AG29" s="368"/>
      <c r="AH29" s="368"/>
      <c r="AI29" s="368"/>
      <c r="AJ29" s="368"/>
      <c r="AK29" s="368"/>
      <c r="AL29" s="368"/>
      <c r="AM29" s="368"/>
    </row>
    <row r="30" spans="1:39" ht="26.25" customHeight="1">
      <c r="A30" s="397" t="s">
        <v>4848</v>
      </c>
      <c r="B30" s="509" t="s">
        <v>4849</v>
      </c>
      <c r="C30" s="502"/>
      <c r="D30" s="502"/>
      <c r="E30" s="502"/>
      <c r="F30" s="502"/>
      <c r="G30" s="503"/>
      <c r="H30" s="398">
        <f t="shared" ref="H30:J30" si="13">SUM(H31:H40)</f>
        <v>576470</v>
      </c>
      <c r="I30" s="398">
        <f t="shared" si="13"/>
        <v>720587.5</v>
      </c>
      <c r="J30" s="398">
        <f t="shared" si="13"/>
        <v>1845825</v>
      </c>
      <c r="K30" s="385"/>
      <c r="L30" s="367">
        <v>552200</v>
      </c>
      <c r="M30" s="368"/>
      <c r="N30" s="368"/>
      <c r="O30" s="368"/>
      <c r="P30" s="368"/>
      <c r="Q30" s="368"/>
      <c r="R30" s="368"/>
      <c r="S30" s="368"/>
      <c r="T30" s="368"/>
      <c r="U30" s="368"/>
      <c r="V30" s="368"/>
      <c r="W30" s="368"/>
      <c r="X30" s="368"/>
      <c r="Y30" s="368"/>
      <c r="Z30" s="368"/>
      <c r="AA30" s="368"/>
      <c r="AB30" s="368"/>
      <c r="AC30" s="368"/>
      <c r="AD30" s="368"/>
      <c r="AE30" s="368"/>
      <c r="AF30" s="368"/>
      <c r="AG30" s="368"/>
      <c r="AH30" s="368"/>
      <c r="AI30" s="368"/>
      <c r="AJ30" s="368"/>
      <c r="AK30" s="368"/>
      <c r="AL30" s="368"/>
      <c r="AM30" s="368"/>
    </row>
    <row r="31" spans="1:39" ht="26.25" customHeight="1" outlineLevel="1">
      <c r="A31" s="379" t="s">
        <v>4850</v>
      </c>
      <c r="B31" s="380" t="s">
        <v>4851</v>
      </c>
      <c r="C31" s="507" t="s">
        <v>4852</v>
      </c>
      <c r="D31" s="502"/>
      <c r="E31" s="503"/>
      <c r="F31" s="381" t="s">
        <v>586</v>
      </c>
      <c r="G31" s="401">
        <v>2</v>
      </c>
      <c r="H31" s="367">
        <v>160000</v>
      </c>
      <c r="I31" s="383">
        <f t="shared" ref="I31:I33" si="14">H31/(1-$I$2)</f>
        <v>200000</v>
      </c>
      <c r="J31" s="384">
        <f t="shared" ref="J31:J40" si="15">G31*I31</f>
        <v>400000</v>
      </c>
      <c r="K31" s="385"/>
      <c r="L31" s="367">
        <v>160000</v>
      </c>
      <c r="M31" s="368"/>
      <c r="N31" s="368"/>
      <c r="O31" s="368"/>
      <c r="P31" s="368"/>
      <c r="Q31" s="368"/>
      <c r="R31" s="368"/>
      <c r="S31" s="368"/>
      <c r="T31" s="368"/>
      <c r="U31" s="368"/>
      <c r="V31" s="368"/>
      <c r="W31" s="368"/>
      <c r="X31" s="368"/>
      <c r="Y31" s="368"/>
      <c r="Z31" s="368"/>
      <c r="AA31" s="368"/>
      <c r="AB31" s="368"/>
      <c r="AC31" s="368"/>
      <c r="AD31" s="368"/>
      <c r="AE31" s="368"/>
      <c r="AF31" s="368"/>
      <c r="AG31" s="368"/>
      <c r="AH31" s="368"/>
      <c r="AI31" s="368"/>
      <c r="AJ31" s="368"/>
      <c r="AK31" s="368"/>
      <c r="AL31" s="368"/>
      <c r="AM31" s="368"/>
    </row>
    <row r="32" spans="1:39" ht="26.25" customHeight="1" outlineLevel="1">
      <c r="A32" s="379" t="s">
        <v>4853</v>
      </c>
      <c r="B32" s="380" t="s">
        <v>4854</v>
      </c>
      <c r="C32" s="507" t="s">
        <v>4855</v>
      </c>
      <c r="D32" s="502"/>
      <c r="E32" s="503"/>
      <c r="F32" s="381" t="s">
        <v>586</v>
      </c>
      <c r="G32" s="401">
        <v>2</v>
      </c>
      <c r="H32" s="385">
        <v>59400</v>
      </c>
      <c r="I32" s="383">
        <f t="shared" si="14"/>
        <v>74250</v>
      </c>
      <c r="J32" s="384">
        <f t="shared" si="15"/>
        <v>148500</v>
      </c>
      <c r="K32" s="385">
        <v>59400</v>
      </c>
      <c r="L32" s="385">
        <v>59400</v>
      </c>
      <c r="M32" s="368"/>
      <c r="N32" s="368"/>
      <c r="O32" s="368"/>
      <c r="P32" s="368"/>
      <c r="Q32" s="368"/>
      <c r="R32" s="368"/>
      <c r="S32" s="368"/>
      <c r="T32" s="368"/>
      <c r="U32" s="368"/>
      <c r="V32" s="368"/>
      <c r="W32" s="368"/>
      <c r="X32" s="368"/>
      <c r="Y32" s="368"/>
      <c r="Z32" s="368"/>
      <c r="AA32" s="368"/>
      <c r="AB32" s="368"/>
      <c r="AC32" s="368"/>
      <c r="AD32" s="368"/>
      <c r="AE32" s="368"/>
      <c r="AF32" s="368"/>
      <c r="AG32" s="368"/>
      <c r="AH32" s="368"/>
      <c r="AI32" s="368"/>
      <c r="AJ32" s="368"/>
      <c r="AK32" s="368"/>
      <c r="AL32" s="368"/>
      <c r="AM32" s="368"/>
    </row>
    <row r="33" spans="1:39" ht="26.25" customHeight="1" outlineLevel="1">
      <c r="A33" s="514" t="s">
        <v>4856</v>
      </c>
      <c r="B33" s="380" t="s">
        <v>4857</v>
      </c>
      <c r="C33" s="507" t="s">
        <v>4858</v>
      </c>
      <c r="D33" s="502"/>
      <c r="E33" s="503"/>
      <c r="F33" s="515" t="s">
        <v>586</v>
      </c>
      <c r="G33" s="510">
        <v>2</v>
      </c>
      <c r="H33" s="385">
        <v>59400</v>
      </c>
      <c r="I33" s="512">
        <f t="shared" si="14"/>
        <v>74250</v>
      </c>
      <c r="J33" s="384">
        <f t="shared" si="15"/>
        <v>148500</v>
      </c>
      <c r="K33" s="385">
        <v>59400</v>
      </c>
      <c r="L33" s="385">
        <v>59400</v>
      </c>
      <c r="M33" s="368"/>
      <c r="N33" s="368"/>
      <c r="O33" s="368"/>
      <c r="P33" s="368"/>
      <c r="Q33" s="368"/>
      <c r="R33" s="368"/>
      <c r="S33" s="368"/>
      <c r="T33" s="368"/>
      <c r="U33" s="368"/>
      <c r="V33" s="368"/>
      <c r="W33" s="368"/>
      <c r="X33" s="368"/>
      <c r="Y33" s="368"/>
      <c r="Z33" s="368"/>
      <c r="AA33" s="368"/>
      <c r="AB33" s="368"/>
      <c r="AC33" s="368"/>
      <c r="AD33" s="368"/>
      <c r="AE33" s="368"/>
      <c r="AF33" s="368"/>
      <c r="AG33" s="368"/>
      <c r="AH33" s="368"/>
      <c r="AI33" s="368"/>
      <c r="AJ33" s="368"/>
      <c r="AK33" s="368"/>
      <c r="AL33" s="368"/>
      <c r="AM33" s="368"/>
    </row>
    <row r="34" spans="1:39" ht="26.25" customHeight="1" outlineLevel="1">
      <c r="A34" s="511"/>
      <c r="B34" s="380" t="s">
        <v>4859</v>
      </c>
      <c r="C34" s="507" t="s">
        <v>4860</v>
      </c>
      <c r="D34" s="502"/>
      <c r="E34" s="503"/>
      <c r="F34" s="511"/>
      <c r="G34" s="511"/>
      <c r="H34" s="368"/>
      <c r="I34" s="513"/>
      <c r="J34" s="384">
        <f t="shared" si="15"/>
        <v>0</v>
      </c>
      <c r="K34" s="385"/>
      <c r="L34" s="368"/>
      <c r="M34" s="368"/>
      <c r="N34" s="368"/>
      <c r="O34" s="368"/>
      <c r="P34" s="368"/>
      <c r="Q34" s="368"/>
      <c r="R34" s="368"/>
      <c r="S34" s="368"/>
      <c r="T34" s="368"/>
      <c r="U34" s="368"/>
      <c r="V34" s="368"/>
      <c r="W34" s="368"/>
      <c r="X34" s="368"/>
      <c r="Y34" s="368"/>
      <c r="Z34" s="368"/>
      <c r="AA34" s="368"/>
      <c r="AB34" s="368"/>
      <c r="AC34" s="368"/>
      <c r="AD34" s="368"/>
      <c r="AE34" s="368"/>
      <c r="AF34" s="368"/>
      <c r="AG34" s="368"/>
      <c r="AH34" s="368"/>
      <c r="AI34" s="368"/>
      <c r="AJ34" s="368"/>
      <c r="AK34" s="368"/>
      <c r="AL34" s="368"/>
      <c r="AM34" s="368"/>
    </row>
    <row r="35" spans="1:39" ht="26.25" customHeight="1" outlineLevel="1">
      <c r="A35" s="379" t="s">
        <v>4861</v>
      </c>
      <c r="B35" s="380" t="s">
        <v>4862</v>
      </c>
      <c r="C35" s="507" t="s">
        <v>4863</v>
      </c>
      <c r="D35" s="502"/>
      <c r="E35" s="503"/>
      <c r="F35" s="381" t="s">
        <v>586</v>
      </c>
      <c r="G35" s="401">
        <v>4</v>
      </c>
      <c r="H35" s="385">
        <v>59400</v>
      </c>
      <c r="I35" s="383">
        <f t="shared" ref="I35:I40" si="16">H35/(1-$I$2)</f>
        <v>74250</v>
      </c>
      <c r="J35" s="384">
        <f t="shared" si="15"/>
        <v>297000</v>
      </c>
      <c r="K35" s="385">
        <v>59400</v>
      </c>
      <c r="L35" s="385">
        <v>59400</v>
      </c>
      <c r="M35" s="368"/>
      <c r="N35" s="368"/>
      <c r="O35" s="368"/>
      <c r="P35" s="368"/>
      <c r="Q35" s="368"/>
      <c r="R35" s="368"/>
      <c r="S35" s="368"/>
      <c r="T35" s="368"/>
      <c r="U35" s="368"/>
      <c r="V35" s="368"/>
      <c r="W35" s="368"/>
      <c r="X35" s="368"/>
      <c r="Y35" s="368"/>
      <c r="Z35" s="368"/>
      <c r="AA35" s="368"/>
      <c r="AB35" s="368"/>
      <c r="AC35" s="368"/>
      <c r="AD35" s="368"/>
      <c r="AE35" s="368"/>
      <c r="AF35" s="368"/>
      <c r="AG35" s="368"/>
      <c r="AH35" s="368"/>
      <c r="AI35" s="368"/>
      <c r="AJ35" s="368"/>
      <c r="AK35" s="368"/>
      <c r="AL35" s="368"/>
      <c r="AM35" s="368"/>
    </row>
    <row r="36" spans="1:39" ht="26.25" customHeight="1" outlineLevel="1">
      <c r="A36" s="379" t="s">
        <v>4864</v>
      </c>
      <c r="B36" s="380" t="s">
        <v>4865</v>
      </c>
      <c r="C36" s="507" t="s">
        <v>4866</v>
      </c>
      <c r="D36" s="502"/>
      <c r="E36" s="503"/>
      <c r="F36" s="381" t="s">
        <v>586</v>
      </c>
      <c r="G36" s="401">
        <v>4</v>
      </c>
      <c r="H36" s="385">
        <v>39600</v>
      </c>
      <c r="I36" s="383">
        <f t="shared" si="16"/>
        <v>49500</v>
      </c>
      <c r="J36" s="384">
        <f t="shared" si="15"/>
        <v>198000</v>
      </c>
      <c r="K36" s="385">
        <v>39600</v>
      </c>
      <c r="L36" s="385">
        <v>39600</v>
      </c>
      <c r="M36" s="368"/>
      <c r="N36" s="368"/>
      <c r="O36" s="368"/>
      <c r="P36" s="368"/>
      <c r="Q36" s="368"/>
      <c r="R36" s="368"/>
      <c r="S36" s="368"/>
      <c r="T36" s="368"/>
      <c r="U36" s="368"/>
      <c r="V36" s="368"/>
      <c r="W36" s="368"/>
      <c r="X36" s="368"/>
      <c r="Y36" s="368"/>
      <c r="Z36" s="368"/>
      <c r="AA36" s="368"/>
      <c r="AB36" s="368"/>
      <c r="AC36" s="368"/>
      <c r="AD36" s="368"/>
      <c r="AE36" s="368"/>
      <c r="AF36" s="368"/>
      <c r="AG36" s="368"/>
      <c r="AH36" s="368"/>
      <c r="AI36" s="368"/>
      <c r="AJ36" s="368"/>
      <c r="AK36" s="368"/>
      <c r="AL36" s="368"/>
      <c r="AM36" s="368"/>
    </row>
    <row r="37" spans="1:39" ht="26.25" customHeight="1" outlineLevel="1">
      <c r="A37" s="379" t="s">
        <v>4867</v>
      </c>
      <c r="B37" s="380" t="s">
        <v>4868</v>
      </c>
      <c r="C37" s="507" t="s">
        <v>4869</v>
      </c>
      <c r="D37" s="502"/>
      <c r="E37" s="503"/>
      <c r="F37" s="381" t="s">
        <v>586</v>
      </c>
      <c r="G37" s="401">
        <v>4</v>
      </c>
      <c r="H37" s="385">
        <v>39600</v>
      </c>
      <c r="I37" s="383">
        <f t="shared" si="16"/>
        <v>49500</v>
      </c>
      <c r="J37" s="384">
        <f t="shared" si="15"/>
        <v>198000</v>
      </c>
      <c r="K37" s="385">
        <v>39600</v>
      </c>
      <c r="L37" s="385">
        <v>39600</v>
      </c>
      <c r="M37" s="368"/>
      <c r="N37" s="368"/>
      <c r="O37" s="368"/>
      <c r="P37" s="368"/>
      <c r="Q37" s="368"/>
      <c r="R37" s="368"/>
      <c r="S37" s="368"/>
      <c r="T37" s="368"/>
      <c r="U37" s="368"/>
      <c r="V37" s="368"/>
      <c r="W37" s="368"/>
      <c r="X37" s="368"/>
      <c r="Y37" s="368"/>
      <c r="Z37" s="368"/>
      <c r="AA37" s="368"/>
      <c r="AB37" s="368"/>
      <c r="AC37" s="368"/>
      <c r="AD37" s="368"/>
      <c r="AE37" s="368"/>
      <c r="AF37" s="368"/>
      <c r="AG37" s="368"/>
      <c r="AH37" s="368"/>
      <c r="AI37" s="368"/>
      <c r="AJ37" s="368"/>
      <c r="AK37" s="368"/>
      <c r="AL37" s="368"/>
      <c r="AM37" s="368"/>
    </row>
    <row r="38" spans="1:39" ht="26.25" customHeight="1" outlineLevel="1">
      <c r="A38" s="379" t="s">
        <v>4870</v>
      </c>
      <c r="B38" s="380" t="s">
        <v>4871</v>
      </c>
      <c r="C38" s="507" t="s">
        <v>4872</v>
      </c>
      <c r="D38" s="502"/>
      <c r="E38" s="503"/>
      <c r="F38" s="381" t="s">
        <v>586</v>
      </c>
      <c r="G38" s="401">
        <v>8</v>
      </c>
      <c r="H38" s="385">
        <v>29370</v>
      </c>
      <c r="I38" s="383">
        <f t="shared" si="16"/>
        <v>36712.5</v>
      </c>
      <c r="J38" s="384">
        <f t="shared" si="15"/>
        <v>293700</v>
      </c>
      <c r="K38" s="385">
        <v>29370</v>
      </c>
      <c r="L38" s="385">
        <v>29370</v>
      </c>
      <c r="M38" s="368"/>
      <c r="N38" s="368"/>
      <c r="O38" s="368"/>
      <c r="P38" s="368"/>
      <c r="Q38" s="368"/>
      <c r="R38" s="368"/>
      <c r="S38" s="368"/>
      <c r="T38" s="368"/>
      <c r="U38" s="368"/>
      <c r="V38" s="368"/>
      <c r="W38" s="368"/>
      <c r="X38" s="368"/>
      <c r="Y38" s="368"/>
      <c r="Z38" s="368"/>
      <c r="AA38" s="368"/>
      <c r="AB38" s="368"/>
      <c r="AC38" s="368"/>
      <c r="AD38" s="368"/>
      <c r="AE38" s="368"/>
      <c r="AF38" s="368"/>
      <c r="AG38" s="368"/>
      <c r="AH38" s="368"/>
      <c r="AI38" s="368"/>
      <c r="AJ38" s="368"/>
      <c r="AK38" s="368"/>
      <c r="AL38" s="368"/>
      <c r="AM38" s="368"/>
    </row>
    <row r="39" spans="1:39" ht="26.25" customHeight="1" outlineLevel="1">
      <c r="A39" s="379" t="s">
        <v>4873</v>
      </c>
      <c r="B39" s="380" t="s">
        <v>4874</v>
      </c>
      <c r="C39" s="507" t="s">
        <v>4875</v>
      </c>
      <c r="D39" s="502"/>
      <c r="E39" s="503"/>
      <c r="F39" s="381" t="s">
        <v>586</v>
      </c>
      <c r="G39" s="401">
        <v>1</v>
      </c>
      <c r="H39" s="367">
        <v>56700</v>
      </c>
      <c r="I39" s="383">
        <f t="shared" si="16"/>
        <v>70875</v>
      </c>
      <c r="J39" s="384">
        <f t="shared" si="15"/>
        <v>70875</v>
      </c>
      <c r="K39" s="385"/>
      <c r="L39" s="367">
        <v>56700</v>
      </c>
      <c r="M39" s="368"/>
      <c r="N39" s="368"/>
      <c r="O39" s="368"/>
      <c r="P39" s="368"/>
      <c r="Q39" s="368"/>
      <c r="R39" s="368"/>
      <c r="S39" s="368"/>
      <c r="T39" s="368"/>
      <c r="U39" s="368"/>
      <c r="V39" s="368"/>
      <c r="W39" s="368"/>
      <c r="X39" s="368"/>
      <c r="Y39" s="368"/>
      <c r="Z39" s="368"/>
      <c r="AA39" s="368"/>
      <c r="AB39" s="368"/>
      <c r="AC39" s="368"/>
      <c r="AD39" s="368"/>
      <c r="AE39" s="368"/>
      <c r="AF39" s="368"/>
      <c r="AG39" s="368"/>
      <c r="AH39" s="368"/>
      <c r="AI39" s="368"/>
      <c r="AJ39" s="368"/>
      <c r="AK39" s="368"/>
      <c r="AL39" s="368"/>
      <c r="AM39" s="368"/>
    </row>
    <row r="40" spans="1:39" ht="26.25" customHeight="1" outlineLevel="1">
      <c r="A40" s="379" t="s">
        <v>4876</v>
      </c>
      <c r="B40" s="380" t="s">
        <v>4877</v>
      </c>
      <c r="C40" s="507" t="s">
        <v>4878</v>
      </c>
      <c r="D40" s="502"/>
      <c r="E40" s="503"/>
      <c r="F40" s="381" t="s">
        <v>586</v>
      </c>
      <c r="G40" s="401">
        <v>1</v>
      </c>
      <c r="H40" s="367">
        <v>73000</v>
      </c>
      <c r="I40" s="383">
        <f t="shared" si="16"/>
        <v>91250</v>
      </c>
      <c r="J40" s="384">
        <f t="shared" si="15"/>
        <v>91250</v>
      </c>
      <c r="K40" s="385"/>
      <c r="L40" s="367">
        <v>73000</v>
      </c>
      <c r="M40" s="368"/>
      <c r="N40" s="368"/>
      <c r="O40" s="368"/>
      <c r="P40" s="368"/>
      <c r="Q40" s="368"/>
      <c r="R40" s="368"/>
      <c r="S40" s="368"/>
      <c r="T40" s="368"/>
      <c r="U40" s="368"/>
      <c r="V40" s="368"/>
      <c r="W40" s="368"/>
      <c r="X40" s="368"/>
      <c r="Y40" s="368"/>
      <c r="Z40" s="368"/>
      <c r="AA40" s="368"/>
      <c r="AB40" s="368"/>
      <c r="AC40" s="368"/>
      <c r="AD40" s="368"/>
      <c r="AE40" s="368"/>
      <c r="AF40" s="368"/>
      <c r="AG40" s="368"/>
      <c r="AH40" s="368"/>
      <c r="AI40" s="368"/>
      <c r="AJ40" s="368"/>
      <c r="AK40" s="368"/>
      <c r="AL40" s="368"/>
      <c r="AM40" s="368"/>
    </row>
    <row r="41" spans="1:39" ht="26.25" customHeight="1">
      <c r="A41" s="397" t="s">
        <v>4879</v>
      </c>
      <c r="B41" s="509" t="s">
        <v>4880</v>
      </c>
      <c r="C41" s="502"/>
      <c r="D41" s="502"/>
      <c r="E41" s="503"/>
      <c r="F41" s="402" t="s">
        <v>4881</v>
      </c>
      <c r="G41" s="403">
        <v>266.16000000000003</v>
      </c>
      <c r="H41" s="404"/>
      <c r="I41" s="404"/>
      <c r="J41" s="404">
        <f>J42+J45+J48</f>
        <v>1871564.4</v>
      </c>
      <c r="K41" s="385"/>
      <c r="L41" s="367"/>
      <c r="M41" s="368"/>
      <c r="N41" s="368"/>
      <c r="O41" s="368"/>
      <c r="P41" s="368"/>
      <c r="Q41" s="368"/>
      <c r="R41" s="368"/>
      <c r="S41" s="368"/>
      <c r="T41" s="368"/>
      <c r="U41" s="368"/>
      <c r="V41" s="368"/>
      <c r="W41" s="368"/>
      <c r="X41" s="368"/>
      <c r="Y41" s="368"/>
      <c r="Z41" s="368"/>
      <c r="AA41" s="368"/>
      <c r="AB41" s="368"/>
      <c r="AC41" s="368"/>
      <c r="AD41" s="368"/>
      <c r="AE41" s="368"/>
      <c r="AF41" s="368"/>
      <c r="AG41" s="368"/>
      <c r="AH41" s="368"/>
      <c r="AI41" s="368"/>
      <c r="AJ41" s="368"/>
      <c r="AK41" s="368"/>
      <c r="AL41" s="368"/>
      <c r="AM41" s="368"/>
    </row>
    <row r="42" spans="1:39" ht="26.25" customHeight="1">
      <c r="A42" s="405" t="s">
        <v>4882</v>
      </c>
      <c r="B42" s="516" t="s">
        <v>4883</v>
      </c>
      <c r="C42" s="502"/>
      <c r="D42" s="502"/>
      <c r="E42" s="503"/>
      <c r="F42" s="406" t="s">
        <v>74</v>
      </c>
      <c r="G42" s="407">
        <v>2</v>
      </c>
      <c r="H42" s="408">
        <f t="shared" ref="H42:J42" si="17">SUM(H43:H44)</f>
        <v>11368</v>
      </c>
      <c r="I42" s="408">
        <f t="shared" si="17"/>
        <v>14210</v>
      </c>
      <c r="J42" s="408">
        <f t="shared" si="17"/>
        <v>423742.2</v>
      </c>
      <c r="K42" s="385"/>
      <c r="L42" s="367">
        <v>11368</v>
      </c>
      <c r="M42" s="368"/>
      <c r="N42" s="368"/>
      <c r="O42" s="368"/>
      <c r="P42" s="368"/>
      <c r="Q42" s="368"/>
      <c r="R42" s="368"/>
      <c r="S42" s="368"/>
      <c r="T42" s="368"/>
      <c r="U42" s="368"/>
      <c r="V42" s="368"/>
      <c r="W42" s="368"/>
      <c r="X42" s="368"/>
      <c r="Y42" s="368"/>
      <c r="Z42" s="368"/>
      <c r="AA42" s="368"/>
      <c r="AB42" s="368"/>
      <c r="AC42" s="368"/>
      <c r="AD42" s="368"/>
      <c r="AE42" s="368"/>
      <c r="AF42" s="368"/>
      <c r="AG42" s="368"/>
      <c r="AH42" s="368"/>
      <c r="AI42" s="368"/>
      <c r="AJ42" s="368"/>
      <c r="AK42" s="368"/>
      <c r="AL42" s="368"/>
      <c r="AM42" s="368"/>
    </row>
    <row r="43" spans="1:39" ht="39.75" customHeight="1" outlineLevel="1">
      <c r="A43" s="379" t="s">
        <v>4884</v>
      </c>
      <c r="B43" s="380" t="s">
        <v>4885</v>
      </c>
      <c r="C43" s="517" t="s">
        <v>4886</v>
      </c>
      <c r="D43" s="502"/>
      <c r="E43" s="503"/>
      <c r="F43" s="409" t="s">
        <v>4887</v>
      </c>
      <c r="G43" s="410">
        <v>29.82</v>
      </c>
      <c r="H43" s="367">
        <v>5684</v>
      </c>
      <c r="I43" s="411">
        <f t="shared" ref="I43:I44" si="18">H43/(1-$I$2)</f>
        <v>7105</v>
      </c>
      <c r="J43" s="412">
        <f t="shared" ref="J43:J44" si="19">G43*I43</f>
        <v>211871.1</v>
      </c>
      <c r="K43" s="385"/>
      <c r="L43" s="367">
        <v>5684</v>
      </c>
      <c r="M43" s="368"/>
      <c r="N43" s="368"/>
      <c r="O43" s="368"/>
      <c r="P43" s="368"/>
      <c r="Q43" s="368"/>
      <c r="R43" s="368"/>
      <c r="S43" s="368"/>
      <c r="T43" s="368"/>
      <c r="U43" s="368"/>
      <c r="V43" s="368"/>
      <c r="W43" s="368"/>
      <c r="X43" s="368"/>
      <c r="Y43" s="368"/>
      <c r="Z43" s="368"/>
      <c r="AA43" s="368"/>
      <c r="AB43" s="368"/>
      <c r="AC43" s="368"/>
      <c r="AD43" s="368"/>
      <c r="AE43" s="368"/>
      <c r="AF43" s="368"/>
      <c r="AG43" s="368"/>
      <c r="AH43" s="368"/>
      <c r="AI43" s="368"/>
      <c r="AJ43" s="368"/>
      <c r="AK43" s="368"/>
      <c r="AL43" s="368"/>
      <c r="AM43" s="368"/>
    </row>
    <row r="44" spans="1:39" ht="51" customHeight="1" outlineLevel="1">
      <c r="A44" s="379" t="s">
        <v>4888</v>
      </c>
      <c r="B44" s="380" t="s">
        <v>4889</v>
      </c>
      <c r="C44" s="517" t="s">
        <v>4890</v>
      </c>
      <c r="D44" s="502"/>
      <c r="E44" s="503"/>
      <c r="F44" s="409" t="s">
        <v>4887</v>
      </c>
      <c r="G44" s="410">
        <v>29.82</v>
      </c>
      <c r="H44" s="367">
        <v>5684</v>
      </c>
      <c r="I44" s="411">
        <f t="shared" si="18"/>
        <v>7105</v>
      </c>
      <c r="J44" s="412">
        <f t="shared" si="19"/>
        <v>211871.1</v>
      </c>
      <c r="K44" s="385"/>
      <c r="L44" s="367">
        <v>5684</v>
      </c>
      <c r="M44" s="368"/>
      <c r="N44" s="368"/>
      <c r="O44" s="368"/>
      <c r="P44" s="368"/>
      <c r="Q44" s="368"/>
      <c r="R44" s="368"/>
      <c r="S44" s="368"/>
      <c r="T44" s="368"/>
      <c r="U44" s="368"/>
      <c r="V44" s="368"/>
      <c r="W44" s="368"/>
      <c r="X44" s="368"/>
      <c r="Y44" s="368"/>
      <c r="Z44" s="368"/>
      <c r="AA44" s="368"/>
      <c r="AB44" s="368"/>
      <c r="AC44" s="368"/>
      <c r="AD44" s="368"/>
      <c r="AE44" s="368"/>
      <c r="AF44" s="368"/>
      <c r="AG44" s="368"/>
      <c r="AH44" s="368"/>
      <c r="AI44" s="368"/>
      <c r="AJ44" s="368"/>
      <c r="AK44" s="368"/>
      <c r="AL44" s="368"/>
      <c r="AM44" s="368"/>
    </row>
    <row r="45" spans="1:39" ht="26.25" customHeight="1">
      <c r="A45" s="405" t="s">
        <v>4891</v>
      </c>
      <c r="B45" s="516" t="s">
        <v>4892</v>
      </c>
      <c r="C45" s="502"/>
      <c r="D45" s="502"/>
      <c r="E45" s="503"/>
      <c r="F45" s="406" t="s">
        <v>74</v>
      </c>
      <c r="G45" s="413">
        <v>2</v>
      </c>
      <c r="H45" s="414">
        <f t="shared" ref="H45:J45" si="20">SUM(H46:H47)</f>
        <v>10184</v>
      </c>
      <c r="I45" s="414">
        <f t="shared" si="20"/>
        <v>12730</v>
      </c>
      <c r="J45" s="414">
        <f t="shared" si="20"/>
        <v>348745.31999999995</v>
      </c>
      <c r="K45" s="385"/>
      <c r="L45" s="367">
        <v>11368</v>
      </c>
      <c r="M45" s="368"/>
      <c r="N45" s="368"/>
      <c r="O45" s="368"/>
      <c r="P45" s="368"/>
      <c r="Q45" s="368"/>
      <c r="R45" s="368"/>
      <c r="S45" s="368"/>
      <c r="T45" s="368"/>
      <c r="U45" s="368"/>
      <c r="V45" s="368"/>
      <c r="W45" s="368"/>
      <c r="X45" s="368"/>
      <c r="Y45" s="368"/>
      <c r="Z45" s="368"/>
      <c r="AA45" s="368"/>
      <c r="AB45" s="368"/>
      <c r="AC45" s="368"/>
      <c r="AD45" s="368"/>
      <c r="AE45" s="368"/>
      <c r="AF45" s="368"/>
      <c r="AG45" s="368"/>
      <c r="AH45" s="368"/>
      <c r="AI45" s="368"/>
      <c r="AJ45" s="368"/>
      <c r="AK45" s="368"/>
      <c r="AL45" s="368"/>
      <c r="AM45" s="368"/>
    </row>
    <row r="46" spans="1:39" ht="44.25" customHeight="1" outlineLevel="1">
      <c r="A46" s="379" t="s">
        <v>4893</v>
      </c>
      <c r="B46" s="380" t="s">
        <v>4885</v>
      </c>
      <c r="C46" s="517" t="s">
        <v>4894</v>
      </c>
      <c r="D46" s="502"/>
      <c r="E46" s="503"/>
      <c r="F46" s="409" t="s">
        <v>4887</v>
      </c>
      <c r="G46" s="410">
        <v>35.783999999999999</v>
      </c>
      <c r="H46" s="367">
        <v>5684</v>
      </c>
      <c r="I46" s="411">
        <f t="shared" ref="I46:I47" si="21">H46/(1-$I$2)</f>
        <v>7105</v>
      </c>
      <c r="J46" s="412">
        <f t="shared" ref="J46:J47" si="22">G46*I46</f>
        <v>254245.31999999998</v>
      </c>
      <c r="K46" s="385"/>
      <c r="L46" s="367">
        <v>5684</v>
      </c>
      <c r="M46" s="368"/>
      <c r="N46" s="368"/>
      <c r="O46" s="368"/>
      <c r="P46" s="368"/>
      <c r="Q46" s="368"/>
      <c r="R46" s="368"/>
      <c r="S46" s="368"/>
      <c r="T46" s="368"/>
      <c r="U46" s="368"/>
      <c r="V46" s="368"/>
      <c r="W46" s="368"/>
      <c r="X46" s="368"/>
      <c r="Y46" s="368"/>
      <c r="Z46" s="368"/>
      <c r="AA46" s="368"/>
      <c r="AB46" s="368"/>
      <c r="AC46" s="368"/>
      <c r="AD46" s="368"/>
      <c r="AE46" s="368"/>
      <c r="AF46" s="368"/>
      <c r="AG46" s="368"/>
      <c r="AH46" s="368"/>
      <c r="AI46" s="368"/>
      <c r="AJ46" s="368"/>
      <c r="AK46" s="368"/>
      <c r="AL46" s="368"/>
      <c r="AM46" s="368"/>
    </row>
    <row r="47" spans="1:39" ht="49.5" customHeight="1" outlineLevel="1">
      <c r="A47" s="379" t="s">
        <v>4895</v>
      </c>
      <c r="B47" s="380" t="s">
        <v>4889</v>
      </c>
      <c r="C47" s="517" t="s">
        <v>4896</v>
      </c>
      <c r="D47" s="502"/>
      <c r="E47" s="503"/>
      <c r="F47" s="409" t="s">
        <v>4887</v>
      </c>
      <c r="G47" s="410">
        <v>16.8</v>
      </c>
      <c r="H47" s="385">
        <v>4500</v>
      </c>
      <c r="I47" s="411">
        <f t="shared" si="21"/>
        <v>5625</v>
      </c>
      <c r="J47" s="412">
        <f t="shared" si="22"/>
        <v>94500</v>
      </c>
      <c r="K47" s="385">
        <v>4500</v>
      </c>
      <c r="L47" s="385">
        <v>4500</v>
      </c>
      <c r="M47" s="368" t="s">
        <v>4897</v>
      </c>
      <c r="N47" s="368"/>
      <c r="O47" s="368"/>
      <c r="P47" s="368"/>
      <c r="Q47" s="368"/>
      <c r="R47" s="368"/>
      <c r="S47" s="368"/>
      <c r="T47" s="368"/>
      <c r="U47" s="368"/>
      <c r="V47" s="368"/>
      <c r="W47" s="368"/>
      <c r="X47" s="368"/>
      <c r="Y47" s="368"/>
      <c r="Z47" s="368"/>
      <c r="AA47" s="368"/>
      <c r="AB47" s="368"/>
      <c r="AC47" s="368"/>
      <c r="AD47" s="368"/>
      <c r="AE47" s="368"/>
      <c r="AF47" s="368"/>
      <c r="AG47" s="368"/>
      <c r="AH47" s="368"/>
      <c r="AI47" s="368"/>
      <c r="AJ47" s="368"/>
      <c r="AK47" s="368"/>
      <c r="AL47" s="368"/>
      <c r="AM47" s="368"/>
    </row>
    <row r="48" spans="1:39" ht="26.25" customHeight="1">
      <c r="A48" s="405" t="s">
        <v>4898</v>
      </c>
      <c r="B48" s="516" t="s">
        <v>4899</v>
      </c>
      <c r="C48" s="502"/>
      <c r="D48" s="502"/>
      <c r="E48" s="503"/>
      <c r="F48" s="406" t="s">
        <v>74</v>
      </c>
      <c r="G48" s="413">
        <v>1</v>
      </c>
      <c r="H48" s="414">
        <f t="shared" ref="H48:J48" si="23">SUM(H49:H56)</f>
        <v>45168</v>
      </c>
      <c r="I48" s="414">
        <f t="shared" si="23"/>
        <v>56460</v>
      </c>
      <c r="J48" s="414">
        <f t="shared" si="23"/>
        <v>1099076.8799999999</v>
      </c>
      <c r="K48" s="385"/>
      <c r="L48" s="367">
        <v>45472</v>
      </c>
      <c r="M48" s="368"/>
      <c r="N48" s="368"/>
      <c r="O48" s="368"/>
      <c r="P48" s="368"/>
      <c r="Q48" s="368"/>
      <c r="R48" s="368"/>
      <c r="S48" s="368"/>
      <c r="T48" s="368"/>
      <c r="U48" s="368"/>
      <c r="V48" s="368"/>
      <c r="W48" s="368"/>
      <c r="X48" s="368"/>
      <c r="Y48" s="368"/>
      <c r="Z48" s="368"/>
      <c r="AA48" s="368"/>
      <c r="AB48" s="368"/>
      <c r="AC48" s="368"/>
      <c r="AD48" s="368"/>
      <c r="AE48" s="368"/>
      <c r="AF48" s="368"/>
      <c r="AG48" s="368"/>
      <c r="AH48" s="368"/>
      <c r="AI48" s="368"/>
      <c r="AJ48" s="368"/>
      <c r="AK48" s="368"/>
      <c r="AL48" s="368"/>
      <c r="AM48" s="368"/>
    </row>
    <row r="49" spans="1:39" ht="46.5" customHeight="1" outlineLevel="1">
      <c r="A49" s="415" t="s">
        <v>4900</v>
      </c>
      <c r="B49" s="518" t="s">
        <v>4885</v>
      </c>
      <c r="C49" s="507" t="s">
        <v>4901</v>
      </c>
      <c r="D49" s="502"/>
      <c r="E49" s="503"/>
      <c r="F49" s="381" t="s">
        <v>4887</v>
      </c>
      <c r="G49" s="382">
        <v>27.936</v>
      </c>
      <c r="H49" s="385">
        <v>6200</v>
      </c>
      <c r="I49" s="383">
        <f t="shared" ref="I49:I56" si="24">H49/(1-$I$2)</f>
        <v>7750</v>
      </c>
      <c r="J49" s="384">
        <f t="shared" ref="J49:J56" si="25">G49*I49</f>
        <v>216504</v>
      </c>
      <c r="K49" s="385">
        <v>6200</v>
      </c>
      <c r="L49" s="385">
        <v>6200</v>
      </c>
      <c r="M49" s="368" t="s">
        <v>4897</v>
      </c>
      <c r="N49" s="368"/>
      <c r="O49" s="368"/>
      <c r="P49" s="368"/>
      <c r="Q49" s="368"/>
      <c r="R49" s="368"/>
      <c r="S49" s="368"/>
      <c r="T49" s="368"/>
      <c r="U49" s="368"/>
      <c r="V49" s="368"/>
      <c r="W49" s="368"/>
      <c r="X49" s="368"/>
      <c r="Y49" s="368"/>
      <c r="Z49" s="368"/>
      <c r="AA49" s="368"/>
      <c r="AB49" s="368"/>
      <c r="AC49" s="368"/>
      <c r="AD49" s="368"/>
      <c r="AE49" s="368"/>
      <c r="AF49" s="368"/>
      <c r="AG49" s="368"/>
      <c r="AH49" s="368"/>
      <c r="AI49" s="368"/>
      <c r="AJ49" s="368"/>
      <c r="AK49" s="368"/>
      <c r="AL49" s="368"/>
      <c r="AM49" s="368"/>
    </row>
    <row r="50" spans="1:39" ht="47.25" customHeight="1" outlineLevel="1">
      <c r="A50" s="415" t="s">
        <v>4902</v>
      </c>
      <c r="B50" s="519"/>
      <c r="C50" s="507" t="s">
        <v>4903</v>
      </c>
      <c r="D50" s="502"/>
      <c r="E50" s="503"/>
      <c r="F50" s="381" t="s">
        <v>4887</v>
      </c>
      <c r="G50" s="382">
        <v>18.623999999999999</v>
      </c>
      <c r="H50" s="385">
        <v>6200</v>
      </c>
      <c r="I50" s="383">
        <f t="shared" si="24"/>
        <v>7750</v>
      </c>
      <c r="J50" s="384">
        <f t="shared" si="25"/>
        <v>144336</v>
      </c>
      <c r="K50" s="385">
        <v>6200</v>
      </c>
      <c r="L50" s="385">
        <v>6200</v>
      </c>
      <c r="M50" s="368" t="s">
        <v>4897</v>
      </c>
      <c r="N50" s="368"/>
      <c r="O50" s="368"/>
      <c r="P50" s="368"/>
      <c r="Q50" s="368"/>
      <c r="R50" s="368"/>
      <c r="S50" s="368"/>
      <c r="T50" s="368"/>
      <c r="U50" s="368"/>
      <c r="V50" s="368"/>
      <c r="W50" s="368"/>
      <c r="X50" s="368"/>
      <c r="Y50" s="368"/>
      <c r="Z50" s="368"/>
      <c r="AA50" s="368"/>
      <c r="AB50" s="368"/>
      <c r="AC50" s="368"/>
      <c r="AD50" s="368"/>
      <c r="AE50" s="368"/>
      <c r="AF50" s="368"/>
      <c r="AG50" s="368"/>
      <c r="AH50" s="368"/>
      <c r="AI50" s="368"/>
      <c r="AJ50" s="368"/>
      <c r="AK50" s="368"/>
      <c r="AL50" s="368"/>
      <c r="AM50" s="368"/>
    </row>
    <row r="51" spans="1:39" ht="41.25" customHeight="1" outlineLevel="1">
      <c r="A51" s="415" t="s">
        <v>4904</v>
      </c>
      <c r="B51" s="519"/>
      <c r="C51" s="507" t="s">
        <v>4905</v>
      </c>
      <c r="D51" s="502"/>
      <c r="E51" s="503"/>
      <c r="F51" s="381" t="s">
        <v>4887</v>
      </c>
      <c r="G51" s="382">
        <v>18.623999999999999</v>
      </c>
      <c r="H51" s="385">
        <v>6200</v>
      </c>
      <c r="I51" s="383">
        <f t="shared" si="24"/>
        <v>7750</v>
      </c>
      <c r="J51" s="384">
        <f t="shared" si="25"/>
        <v>144336</v>
      </c>
      <c r="K51" s="385">
        <v>6200</v>
      </c>
      <c r="L51" s="385">
        <v>6200</v>
      </c>
      <c r="M51" s="368" t="s">
        <v>4897</v>
      </c>
      <c r="N51" s="368"/>
      <c r="O51" s="368"/>
      <c r="P51" s="368"/>
      <c r="Q51" s="368"/>
      <c r="R51" s="368"/>
      <c r="S51" s="368"/>
      <c r="T51" s="368"/>
      <c r="U51" s="368"/>
      <c r="V51" s="368"/>
      <c r="W51" s="368"/>
      <c r="X51" s="368"/>
      <c r="Y51" s="368"/>
      <c r="Z51" s="368"/>
      <c r="AA51" s="368"/>
      <c r="AB51" s="368"/>
      <c r="AC51" s="368"/>
      <c r="AD51" s="368"/>
      <c r="AE51" s="368"/>
      <c r="AF51" s="368"/>
      <c r="AG51" s="368"/>
      <c r="AH51" s="368"/>
      <c r="AI51" s="368"/>
      <c r="AJ51" s="368"/>
      <c r="AK51" s="368"/>
      <c r="AL51" s="368"/>
      <c r="AM51" s="368"/>
    </row>
    <row r="52" spans="1:39" ht="39.75" customHeight="1" outlineLevel="1">
      <c r="A52" s="415" t="s">
        <v>4906</v>
      </c>
      <c r="B52" s="519"/>
      <c r="C52" s="507" t="s">
        <v>4907</v>
      </c>
      <c r="D52" s="502"/>
      <c r="E52" s="503"/>
      <c r="F52" s="381" t="s">
        <v>4887</v>
      </c>
      <c r="G52" s="382">
        <v>27.936</v>
      </c>
      <c r="H52" s="385">
        <v>6200</v>
      </c>
      <c r="I52" s="383">
        <f t="shared" si="24"/>
        <v>7750</v>
      </c>
      <c r="J52" s="384">
        <f t="shared" si="25"/>
        <v>216504</v>
      </c>
      <c r="K52" s="385">
        <v>6200</v>
      </c>
      <c r="L52" s="385">
        <v>6200</v>
      </c>
      <c r="M52" s="368" t="s">
        <v>4897</v>
      </c>
      <c r="N52" s="368"/>
      <c r="O52" s="368"/>
      <c r="P52" s="368"/>
      <c r="Q52" s="368"/>
      <c r="R52" s="368"/>
      <c r="S52" s="368"/>
      <c r="T52" s="368"/>
      <c r="U52" s="368"/>
      <c r="V52" s="368"/>
      <c r="W52" s="368"/>
      <c r="X52" s="368"/>
      <c r="Y52" s="368"/>
      <c r="Z52" s="368"/>
      <c r="AA52" s="368"/>
      <c r="AB52" s="368"/>
      <c r="AC52" s="368"/>
      <c r="AD52" s="368"/>
      <c r="AE52" s="368"/>
      <c r="AF52" s="368"/>
      <c r="AG52" s="368"/>
      <c r="AH52" s="368"/>
      <c r="AI52" s="368"/>
      <c r="AJ52" s="368"/>
      <c r="AK52" s="368"/>
      <c r="AL52" s="368"/>
      <c r="AM52" s="368"/>
    </row>
    <row r="53" spans="1:39" ht="42" customHeight="1" outlineLevel="1">
      <c r="A53" s="415" t="s">
        <v>4908</v>
      </c>
      <c r="B53" s="519"/>
      <c r="C53" s="507" t="s">
        <v>4909</v>
      </c>
      <c r="D53" s="502"/>
      <c r="E53" s="503"/>
      <c r="F53" s="381" t="s">
        <v>4887</v>
      </c>
      <c r="G53" s="382">
        <v>11.928000000000001</v>
      </c>
      <c r="H53" s="367">
        <v>5684</v>
      </c>
      <c r="I53" s="383">
        <f t="shared" si="24"/>
        <v>7105</v>
      </c>
      <c r="J53" s="384">
        <f t="shared" si="25"/>
        <v>84748.44</v>
      </c>
      <c r="K53" s="385"/>
      <c r="L53" s="367">
        <v>5684</v>
      </c>
      <c r="M53" s="368"/>
      <c r="N53" s="368"/>
      <c r="O53" s="368"/>
      <c r="P53" s="368"/>
      <c r="Q53" s="368"/>
      <c r="R53" s="368"/>
      <c r="S53" s="368"/>
      <c r="T53" s="368"/>
      <c r="U53" s="368"/>
      <c r="V53" s="368"/>
      <c r="W53" s="368"/>
      <c r="X53" s="368"/>
      <c r="Y53" s="368"/>
      <c r="Z53" s="368"/>
      <c r="AA53" s="368"/>
      <c r="AB53" s="368"/>
      <c r="AC53" s="368"/>
      <c r="AD53" s="368"/>
      <c r="AE53" s="368"/>
      <c r="AF53" s="368"/>
      <c r="AG53" s="368"/>
      <c r="AH53" s="368"/>
      <c r="AI53" s="368"/>
      <c r="AJ53" s="368"/>
      <c r="AK53" s="368"/>
      <c r="AL53" s="368"/>
      <c r="AM53" s="368"/>
    </row>
    <row r="54" spans="1:39" ht="38.25" customHeight="1" outlineLevel="1">
      <c r="A54" s="415" t="s">
        <v>4910</v>
      </c>
      <c r="B54" s="511"/>
      <c r="C54" s="507" t="s">
        <v>4909</v>
      </c>
      <c r="D54" s="502"/>
      <c r="E54" s="503"/>
      <c r="F54" s="381" t="s">
        <v>4887</v>
      </c>
      <c r="G54" s="382">
        <v>11.928000000000001</v>
      </c>
      <c r="H54" s="367">
        <v>5684</v>
      </c>
      <c r="I54" s="383">
        <f t="shared" si="24"/>
        <v>7105</v>
      </c>
      <c r="J54" s="384">
        <f t="shared" si="25"/>
        <v>84748.44</v>
      </c>
      <c r="K54" s="385"/>
      <c r="L54" s="367">
        <v>5684</v>
      </c>
      <c r="M54" s="368"/>
      <c r="N54" s="368"/>
      <c r="O54" s="368"/>
      <c r="P54" s="368"/>
      <c r="Q54" s="368"/>
      <c r="R54" s="368"/>
      <c r="S54" s="368"/>
      <c r="T54" s="368"/>
      <c r="U54" s="368"/>
      <c r="V54" s="368"/>
      <c r="W54" s="368"/>
      <c r="X54" s="368"/>
      <c r="Y54" s="368"/>
      <c r="Z54" s="368"/>
      <c r="AA54" s="368"/>
      <c r="AB54" s="368"/>
      <c r="AC54" s="368"/>
      <c r="AD54" s="368"/>
      <c r="AE54" s="368"/>
      <c r="AF54" s="368"/>
      <c r="AG54" s="368"/>
      <c r="AH54" s="368"/>
      <c r="AI54" s="368"/>
      <c r="AJ54" s="368"/>
      <c r="AK54" s="368"/>
      <c r="AL54" s="368"/>
      <c r="AM54" s="368"/>
    </row>
    <row r="55" spans="1:39" ht="39" customHeight="1" outlineLevel="1">
      <c r="A55" s="415" t="s">
        <v>4911</v>
      </c>
      <c r="B55" s="518" t="s">
        <v>4912</v>
      </c>
      <c r="C55" s="507" t="s">
        <v>4913</v>
      </c>
      <c r="D55" s="502"/>
      <c r="E55" s="503"/>
      <c r="F55" s="381" t="s">
        <v>4887</v>
      </c>
      <c r="G55" s="382">
        <v>26.88</v>
      </c>
      <c r="H55" s="385">
        <v>4500</v>
      </c>
      <c r="I55" s="383">
        <f t="shared" si="24"/>
        <v>5625</v>
      </c>
      <c r="J55" s="384">
        <f t="shared" si="25"/>
        <v>151200</v>
      </c>
      <c r="K55" s="385">
        <v>4500</v>
      </c>
      <c r="L55" s="385">
        <v>4500</v>
      </c>
      <c r="M55" s="368" t="s">
        <v>4897</v>
      </c>
      <c r="N55" s="368"/>
      <c r="O55" s="368"/>
      <c r="P55" s="368"/>
      <c r="Q55" s="368"/>
      <c r="R55" s="368"/>
      <c r="S55" s="368"/>
      <c r="T55" s="368"/>
      <c r="U55" s="368"/>
      <c r="V55" s="368"/>
      <c r="W55" s="368"/>
      <c r="X55" s="368"/>
      <c r="Y55" s="368"/>
      <c r="Z55" s="368"/>
      <c r="AA55" s="368"/>
      <c r="AB55" s="368"/>
      <c r="AC55" s="368"/>
      <c r="AD55" s="368"/>
      <c r="AE55" s="368"/>
      <c r="AF55" s="368"/>
      <c r="AG55" s="368"/>
      <c r="AH55" s="368"/>
      <c r="AI55" s="368"/>
      <c r="AJ55" s="368"/>
      <c r="AK55" s="368"/>
      <c r="AL55" s="368"/>
      <c r="AM55" s="368"/>
    </row>
    <row r="56" spans="1:39" ht="42" customHeight="1" outlineLevel="1">
      <c r="A56" s="415" t="s">
        <v>4914</v>
      </c>
      <c r="B56" s="511"/>
      <c r="C56" s="507" t="s">
        <v>4915</v>
      </c>
      <c r="D56" s="502"/>
      <c r="E56" s="503"/>
      <c r="F56" s="381" t="s">
        <v>4887</v>
      </c>
      <c r="G56" s="382">
        <v>10.08</v>
      </c>
      <c r="H56" s="385">
        <v>4500</v>
      </c>
      <c r="I56" s="383">
        <f t="shared" si="24"/>
        <v>5625</v>
      </c>
      <c r="J56" s="384">
        <f t="shared" si="25"/>
        <v>56700</v>
      </c>
      <c r="K56" s="385">
        <v>4500</v>
      </c>
      <c r="L56" s="385">
        <v>4500</v>
      </c>
      <c r="M56" s="368" t="s">
        <v>4897</v>
      </c>
      <c r="N56" s="368"/>
      <c r="O56" s="368"/>
      <c r="P56" s="368"/>
      <c r="Q56" s="368"/>
      <c r="R56" s="368"/>
      <c r="S56" s="368"/>
      <c r="T56" s="368"/>
      <c r="U56" s="368"/>
      <c r="V56" s="368"/>
      <c r="W56" s="368"/>
      <c r="X56" s="368"/>
      <c r="Y56" s="368"/>
      <c r="Z56" s="368"/>
      <c r="AA56" s="368"/>
      <c r="AB56" s="368"/>
      <c r="AC56" s="368"/>
      <c r="AD56" s="368"/>
      <c r="AE56" s="368"/>
      <c r="AF56" s="368"/>
      <c r="AG56" s="368"/>
      <c r="AH56" s="368"/>
      <c r="AI56" s="368"/>
      <c r="AJ56" s="368"/>
      <c r="AK56" s="368"/>
      <c r="AL56" s="368"/>
      <c r="AM56" s="368"/>
    </row>
    <row r="57" spans="1:39" ht="26.25" customHeight="1">
      <c r="A57" s="397" t="s">
        <v>4916</v>
      </c>
      <c r="B57" s="509" t="s">
        <v>4917</v>
      </c>
      <c r="C57" s="502"/>
      <c r="D57" s="502"/>
      <c r="E57" s="503"/>
      <c r="F57" s="402" t="s">
        <v>4918</v>
      </c>
      <c r="G57" s="416">
        <v>119.10913220695301</v>
      </c>
      <c r="H57" s="417"/>
      <c r="I57" s="417"/>
      <c r="J57" s="417">
        <f>J58+J61</f>
        <v>153958542.08159721</v>
      </c>
      <c r="K57" s="385"/>
      <c r="L57" s="367"/>
      <c r="M57" s="368"/>
      <c r="N57" s="368"/>
      <c r="O57" s="368"/>
      <c r="P57" s="368"/>
      <c r="Q57" s="368"/>
      <c r="R57" s="368"/>
      <c r="S57" s="368"/>
      <c r="T57" s="368"/>
      <c r="U57" s="368"/>
      <c r="V57" s="368"/>
      <c r="W57" s="368"/>
      <c r="X57" s="368"/>
      <c r="Y57" s="368"/>
      <c r="Z57" s="368"/>
      <c r="AA57" s="368"/>
      <c r="AB57" s="368"/>
      <c r="AC57" s="368"/>
      <c r="AD57" s="368"/>
      <c r="AE57" s="368"/>
      <c r="AF57" s="368"/>
      <c r="AG57" s="368"/>
      <c r="AH57" s="368"/>
      <c r="AI57" s="368"/>
      <c r="AJ57" s="368"/>
      <c r="AK57" s="368"/>
      <c r="AL57" s="368"/>
      <c r="AM57" s="368"/>
    </row>
    <row r="58" spans="1:39" ht="26.25" customHeight="1">
      <c r="A58" s="379" t="s">
        <v>4919</v>
      </c>
      <c r="B58" s="520" t="s">
        <v>4920</v>
      </c>
      <c r="C58" s="502"/>
      <c r="D58" s="502"/>
      <c r="E58" s="503"/>
      <c r="F58" s="418"/>
      <c r="G58" s="419"/>
      <c r="H58" s="420">
        <f t="shared" ref="H58:J58" si="26">SUM(H59:H60)</f>
        <v>1470000</v>
      </c>
      <c r="I58" s="420">
        <f t="shared" si="26"/>
        <v>1837500</v>
      </c>
      <c r="J58" s="420">
        <f t="shared" si="26"/>
        <v>150559414.20659721</v>
      </c>
      <c r="K58" s="385"/>
      <c r="L58" s="367">
        <v>1470000</v>
      </c>
      <c r="M58" s="368"/>
      <c r="N58" s="368"/>
      <c r="O58" s="368"/>
      <c r="P58" s="368"/>
      <c r="Q58" s="368"/>
      <c r="R58" s="368"/>
      <c r="S58" s="368"/>
      <c r="T58" s="368"/>
      <c r="U58" s="368"/>
      <c r="V58" s="368"/>
      <c r="W58" s="368"/>
      <c r="X58" s="368"/>
      <c r="Y58" s="368"/>
      <c r="Z58" s="368"/>
      <c r="AA58" s="368"/>
      <c r="AB58" s="368"/>
      <c r="AC58" s="368"/>
      <c r="AD58" s="368"/>
      <c r="AE58" s="368"/>
      <c r="AF58" s="368"/>
      <c r="AG58" s="368"/>
      <c r="AH58" s="368"/>
      <c r="AI58" s="368"/>
      <c r="AJ58" s="368"/>
      <c r="AK58" s="368"/>
      <c r="AL58" s="368"/>
      <c r="AM58" s="368"/>
    </row>
    <row r="59" spans="1:39" ht="42" customHeight="1" outlineLevel="1">
      <c r="A59" s="379" t="s">
        <v>4921</v>
      </c>
      <c r="B59" s="380" t="s">
        <v>4922</v>
      </c>
      <c r="C59" s="507" t="s">
        <v>4923</v>
      </c>
      <c r="D59" s="502"/>
      <c r="E59" s="503"/>
      <c r="F59" s="381" t="s">
        <v>594</v>
      </c>
      <c r="G59" s="421">
        <v>3.5311501426349299</v>
      </c>
      <c r="H59" s="367">
        <v>450000</v>
      </c>
      <c r="I59" s="383">
        <f t="shared" ref="I59:I60" si="27">H59/(1-$I$2)</f>
        <v>562500</v>
      </c>
      <c r="J59" s="384">
        <f t="shared" ref="J59:J60" si="28">G59*I59</f>
        <v>1986271.9552321481</v>
      </c>
      <c r="K59" s="385"/>
      <c r="L59" s="367">
        <v>450000</v>
      </c>
      <c r="M59" s="368"/>
      <c r="N59" s="368"/>
      <c r="O59" s="368"/>
      <c r="P59" s="368"/>
      <c r="Q59" s="368"/>
      <c r="R59" s="368"/>
      <c r="S59" s="368"/>
      <c r="T59" s="368"/>
      <c r="U59" s="368"/>
      <c r="V59" s="368"/>
      <c r="W59" s="368"/>
      <c r="X59" s="368"/>
      <c r="Y59" s="368"/>
      <c r="Z59" s="368"/>
      <c r="AA59" s="368"/>
      <c r="AB59" s="368"/>
      <c r="AC59" s="368"/>
      <c r="AD59" s="368"/>
      <c r="AE59" s="368"/>
      <c r="AF59" s="368"/>
      <c r="AG59" s="368"/>
      <c r="AH59" s="368"/>
      <c r="AI59" s="368"/>
      <c r="AJ59" s="368"/>
      <c r="AK59" s="368"/>
      <c r="AL59" s="368"/>
      <c r="AM59" s="368"/>
    </row>
    <row r="60" spans="1:39" ht="33.75" customHeight="1" outlineLevel="1">
      <c r="A60" s="379" t="s">
        <v>4924</v>
      </c>
      <c r="B60" s="380" t="s">
        <v>4925</v>
      </c>
      <c r="C60" s="507" t="s">
        <v>4926</v>
      </c>
      <c r="D60" s="502"/>
      <c r="E60" s="503"/>
      <c r="F60" s="381" t="s">
        <v>594</v>
      </c>
      <c r="G60" s="421">
        <v>116.527954706953</v>
      </c>
      <c r="H60" s="367">
        <v>1020000</v>
      </c>
      <c r="I60" s="383">
        <f t="shared" si="27"/>
        <v>1275000</v>
      </c>
      <c r="J60" s="384">
        <f t="shared" si="28"/>
        <v>148573142.25136507</v>
      </c>
      <c r="K60" s="385"/>
      <c r="L60" s="367">
        <v>1020000</v>
      </c>
      <c r="M60" s="368"/>
      <c r="N60" s="368"/>
      <c r="O60" s="368"/>
      <c r="P60" s="368"/>
      <c r="Q60" s="368"/>
      <c r="R60" s="368"/>
      <c r="S60" s="368"/>
      <c r="T60" s="368"/>
      <c r="U60" s="368"/>
      <c r="V60" s="368"/>
      <c r="W60" s="368"/>
      <c r="X60" s="368"/>
      <c r="Y60" s="368"/>
      <c r="Z60" s="368"/>
      <c r="AA60" s="368"/>
      <c r="AB60" s="368"/>
      <c r="AC60" s="368"/>
      <c r="AD60" s="368"/>
      <c r="AE60" s="368"/>
      <c r="AF60" s="368"/>
      <c r="AG60" s="368"/>
      <c r="AH60" s="368"/>
      <c r="AI60" s="368"/>
      <c r="AJ60" s="368"/>
      <c r="AK60" s="368"/>
      <c r="AL60" s="368"/>
      <c r="AM60" s="368"/>
    </row>
    <row r="61" spans="1:39" ht="26.25" customHeight="1">
      <c r="A61" s="379" t="s">
        <v>4927</v>
      </c>
      <c r="B61" s="520" t="s">
        <v>4928</v>
      </c>
      <c r="C61" s="502"/>
      <c r="D61" s="502"/>
      <c r="E61" s="503"/>
      <c r="F61" s="418"/>
      <c r="G61" s="419"/>
      <c r="H61" s="420">
        <f t="shared" ref="H61:J61" si="29">SUM(H62:H65)</f>
        <v>3510000</v>
      </c>
      <c r="I61" s="420">
        <f t="shared" si="29"/>
        <v>4387500</v>
      </c>
      <c r="J61" s="420">
        <f t="shared" si="29"/>
        <v>3399127.875</v>
      </c>
      <c r="K61" s="385"/>
      <c r="L61" s="367">
        <v>3510000</v>
      </c>
      <c r="M61" s="368"/>
      <c r="N61" s="368"/>
      <c r="O61" s="368"/>
      <c r="P61" s="368"/>
      <c r="Q61" s="368"/>
      <c r="R61" s="368"/>
      <c r="S61" s="368"/>
      <c r="T61" s="368"/>
      <c r="U61" s="368"/>
      <c r="V61" s="368"/>
      <c r="W61" s="368"/>
      <c r="X61" s="368"/>
      <c r="Y61" s="368"/>
      <c r="Z61" s="368"/>
      <c r="AA61" s="368"/>
      <c r="AB61" s="368"/>
      <c r="AC61" s="368"/>
      <c r="AD61" s="368"/>
      <c r="AE61" s="368"/>
      <c r="AF61" s="368"/>
      <c r="AG61" s="368"/>
      <c r="AH61" s="368"/>
      <c r="AI61" s="368"/>
      <c r="AJ61" s="368"/>
      <c r="AK61" s="368"/>
      <c r="AL61" s="368"/>
      <c r="AM61" s="368"/>
    </row>
    <row r="62" spans="1:39" ht="26.25" customHeight="1" outlineLevel="1">
      <c r="A62" s="379" t="s">
        <v>4929</v>
      </c>
      <c r="B62" s="380" t="s">
        <v>4922</v>
      </c>
      <c r="C62" s="507" t="s">
        <v>4923</v>
      </c>
      <c r="D62" s="502"/>
      <c r="E62" s="503"/>
      <c r="F62" s="381" t="s">
        <v>594</v>
      </c>
      <c r="G62" s="421">
        <v>0.19222500000000001</v>
      </c>
      <c r="H62" s="367">
        <v>450000</v>
      </c>
      <c r="I62" s="383">
        <f t="shared" ref="I62:I65" si="30">H62/(1-$I$2)</f>
        <v>562500</v>
      </c>
      <c r="J62" s="384">
        <f t="shared" ref="J62:J65" si="31">G62*I62</f>
        <v>108126.5625</v>
      </c>
      <c r="K62" s="385"/>
      <c r="L62" s="367">
        <v>450000</v>
      </c>
      <c r="M62" s="368"/>
      <c r="N62" s="368"/>
      <c r="O62" s="368"/>
      <c r="P62" s="368"/>
      <c r="Q62" s="368"/>
      <c r="R62" s="368"/>
      <c r="S62" s="368"/>
      <c r="T62" s="368"/>
      <c r="U62" s="368"/>
      <c r="V62" s="368"/>
      <c r="W62" s="368"/>
      <c r="X62" s="368"/>
      <c r="Y62" s="368"/>
      <c r="Z62" s="368"/>
      <c r="AA62" s="368"/>
      <c r="AB62" s="368"/>
      <c r="AC62" s="368"/>
      <c r="AD62" s="368"/>
      <c r="AE62" s="368"/>
      <c r="AF62" s="368"/>
      <c r="AG62" s="368"/>
      <c r="AH62" s="368"/>
      <c r="AI62" s="368"/>
      <c r="AJ62" s="368"/>
      <c r="AK62" s="368"/>
      <c r="AL62" s="368"/>
      <c r="AM62" s="368"/>
    </row>
    <row r="63" spans="1:39" ht="26.25" customHeight="1" outlineLevel="1">
      <c r="A63" s="379" t="s">
        <v>4930</v>
      </c>
      <c r="B63" s="380" t="s">
        <v>4925</v>
      </c>
      <c r="C63" s="507" t="s">
        <v>4931</v>
      </c>
      <c r="D63" s="502"/>
      <c r="E63" s="503"/>
      <c r="F63" s="381" t="s">
        <v>594</v>
      </c>
      <c r="G63" s="421">
        <v>0.54559999999999997</v>
      </c>
      <c r="H63" s="367">
        <v>1020000</v>
      </c>
      <c r="I63" s="383">
        <f t="shared" si="30"/>
        <v>1275000</v>
      </c>
      <c r="J63" s="384">
        <f t="shared" si="31"/>
        <v>695640</v>
      </c>
      <c r="K63" s="385"/>
      <c r="L63" s="367">
        <v>1020000</v>
      </c>
      <c r="M63" s="368"/>
      <c r="N63" s="368"/>
      <c r="O63" s="368"/>
      <c r="P63" s="368"/>
      <c r="Q63" s="368"/>
      <c r="R63" s="368"/>
      <c r="S63" s="368"/>
      <c r="T63" s="368"/>
      <c r="U63" s="368"/>
      <c r="V63" s="368"/>
      <c r="W63" s="368"/>
      <c r="X63" s="368"/>
      <c r="Y63" s="368"/>
      <c r="Z63" s="368"/>
      <c r="AA63" s="368"/>
      <c r="AB63" s="368"/>
      <c r="AC63" s="368"/>
      <c r="AD63" s="368"/>
      <c r="AE63" s="368"/>
      <c r="AF63" s="368"/>
      <c r="AG63" s="368"/>
      <c r="AH63" s="368"/>
      <c r="AI63" s="368"/>
      <c r="AJ63" s="368"/>
      <c r="AK63" s="368"/>
      <c r="AL63" s="368"/>
      <c r="AM63" s="368"/>
    </row>
    <row r="64" spans="1:39" ht="26.25" customHeight="1" outlineLevel="1">
      <c r="A64" s="379" t="s">
        <v>4932</v>
      </c>
      <c r="B64" s="380" t="s">
        <v>4933</v>
      </c>
      <c r="C64" s="507" t="s">
        <v>4934</v>
      </c>
      <c r="D64" s="502"/>
      <c r="E64" s="503"/>
      <c r="F64" s="381" t="s">
        <v>594</v>
      </c>
      <c r="G64" s="421">
        <v>0.88</v>
      </c>
      <c r="H64" s="367">
        <v>1020000</v>
      </c>
      <c r="I64" s="383">
        <f t="shared" si="30"/>
        <v>1275000</v>
      </c>
      <c r="J64" s="384">
        <f t="shared" si="31"/>
        <v>1122000</v>
      </c>
      <c r="K64" s="385"/>
      <c r="L64" s="367">
        <v>1020000</v>
      </c>
      <c r="M64" s="368"/>
      <c r="N64" s="368"/>
      <c r="O64" s="368"/>
      <c r="P64" s="368"/>
      <c r="Q64" s="368"/>
      <c r="R64" s="368"/>
      <c r="S64" s="368"/>
      <c r="T64" s="368"/>
      <c r="U64" s="368"/>
      <c r="V64" s="368"/>
      <c r="W64" s="368"/>
      <c r="X64" s="368"/>
      <c r="Y64" s="368"/>
      <c r="Z64" s="368"/>
      <c r="AA64" s="368"/>
      <c r="AB64" s="368"/>
      <c r="AC64" s="368"/>
      <c r="AD64" s="368"/>
      <c r="AE64" s="368"/>
      <c r="AF64" s="368"/>
      <c r="AG64" s="368"/>
      <c r="AH64" s="368"/>
      <c r="AI64" s="368"/>
      <c r="AJ64" s="368"/>
      <c r="AK64" s="368"/>
      <c r="AL64" s="368"/>
      <c r="AM64" s="368"/>
    </row>
    <row r="65" spans="1:39" ht="26.25" customHeight="1" outlineLevel="1">
      <c r="A65" s="379" t="s">
        <v>4935</v>
      </c>
      <c r="B65" s="380" t="s">
        <v>4936</v>
      </c>
      <c r="C65" s="507" t="s">
        <v>4937</v>
      </c>
      <c r="D65" s="502"/>
      <c r="E65" s="503"/>
      <c r="F65" s="381" t="s">
        <v>594</v>
      </c>
      <c r="G65" s="421">
        <v>1.1555774999999999</v>
      </c>
      <c r="H65" s="367">
        <v>1020000</v>
      </c>
      <c r="I65" s="383">
        <f t="shared" si="30"/>
        <v>1275000</v>
      </c>
      <c r="J65" s="384">
        <f t="shared" si="31"/>
        <v>1473361.3125</v>
      </c>
      <c r="K65" s="385"/>
      <c r="L65" s="367">
        <v>1020000</v>
      </c>
      <c r="M65" s="368"/>
      <c r="N65" s="368"/>
      <c r="O65" s="368"/>
      <c r="P65" s="368"/>
      <c r="Q65" s="368"/>
      <c r="R65" s="368"/>
      <c r="S65" s="368"/>
      <c r="T65" s="368"/>
      <c r="U65" s="368"/>
      <c r="V65" s="368"/>
      <c r="W65" s="368"/>
      <c r="X65" s="368"/>
      <c r="Y65" s="368"/>
      <c r="Z65" s="368"/>
      <c r="AA65" s="368"/>
      <c r="AB65" s="368"/>
      <c r="AC65" s="368"/>
      <c r="AD65" s="368"/>
      <c r="AE65" s="368"/>
      <c r="AF65" s="368"/>
      <c r="AG65" s="368"/>
      <c r="AH65" s="368"/>
      <c r="AI65" s="368"/>
      <c r="AJ65" s="368"/>
      <c r="AK65" s="368"/>
      <c r="AL65" s="368"/>
      <c r="AM65" s="368"/>
    </row>
    <row r="66" spans="1:39" ht="26.25" customHeight="1">
      <c r="A66" s="397" t="s">
        <v>4938</v>
      </c>
      <c r="B66" s="516" t="s">
        <v>4939</v>
      </c>
      <c r="C66" s="502"/>
      <c r="D66" s="502"/>
      <c r="E66" s="502"/>
      <c r="F66" s="502"/>
      <c r="G66" s="503"/>
      <c r="H66" s="417">
        <f t="shared" ref="H66:J66" si="32">SUM(H67:H68)</f>
        <v>331750</v>
      </c>
      <c r="I66" s="417">
        <f t="shared" si="32"/>
        <v>414687.5</v>
      </c>
      <c r="J66" s="417">
        <f t="shared" si="32"/>
        <v>2060750</v>
      </c>
      <c r="K66" s="385"/>
      <c r="L66" s="367"/>
      <c r="M66" s="368"/>
      <c r="N66" s="368"/>
      <c r="O66" s="368"/>
      <c r="P66" s="368"/>
      <c r="Q66" s="368"/>
      <c r="R66" s="368"/>
      <c r="S66" s="368"/>
      <c r="T66" s="368"/>
      <c r="U66" s="368"/>
      <c r="V66" s="368"/>
      <c r="W66" s="368"/>
      <c r="X66" s="368"/>
      <c r="Y66" s="368"/>
      <c r="Z66" s="368"/>
      <c r="AA66" s="368"/>
      <c r="AB66" s="368"/>
      <c r="AC66" s="368"/>
      <c r="AD66" s="368"/>
      <c r="AE66" s="368"/>
      <c r="AF66" s="368"/>
      <c r="AG66" s="368"/>
      <c r="AH66" s="368"/>
      <c r="AI66" s="368"/>
      <c r="AJ66" s="368"/>
      <c r="AK66" s="368"/>
      <c r="AL66" s="368"/>
      <c r="AM66" s="368"/>
    </row>
    <row r="67" spans="1:39" ht="26.25" customHeight="1" outlineLevel="1">
      <c r="A67" s="379" t="s">
        <v>4940</v>
      </c>
      <c r="B67" s="380" t="s">
        <v>4941</v>
      </c>
      <c r="C67" s="507" t="s">
        <v>4942</v>
      </c>
      <c r="D67" s="502"/>
      <c r="E67" s="503"/>
      <c r="F67" s="422" t="s">
        <v>4943</v>
      </c>
      <c r="G67" s="423">
        <v>4</v>
      </c>
      <c r="H67" s="367">
        <v>130750</v>
      </c>
      <c r="I67" s="383">
        <f t="shared" ref="I67:I68" si="33">H67/(1-$I$2)</f>
        <v>163437.5</v>
      </c>
      <c r="J67" s="384">
        <f>G67*I67</f>
        <v>653750</v>
      </c>
      <c r="K67" s="385"/>
      <c r="L67" s="367">
        <v>130750</v>
      </c>
      <c r="M67" s="368"/>
      <c r="N67" s="368"/>
      <c r="O67" s="368"/>
      <c r="P67" s="368"/>
      <c r="Q67" s="368"/>
      <c r="R67" s="368"/>
      <c r="S67" s="368"/>
      <c r="T67" s="368"/>
      <c r="U67" s="368"/>
      <c r="V67" s="368"/>
      <c r="W67" s="368"/>
      <c r="X67" s="368"/>
      <c r="Y67" s="368"/>
      <c r="Z67" s="368"/>
      <c r="AA67" s="368"/>
      <c r="AB67" s="368"/>
      <c r="AC67" s="368"/>
      <c r="AD67" s="368"/>
      <c r="AE67" s="368"/>
      <c r="AF67" s="368"/>
      <c r="AG67" s="368"/>
      <c r="AH67" s="368"/>
      <c r="AI67" s="368"/>
      <c r="AJ67" s="368"/>
      <c r="AK67" s="368"/>
      <c r="AL67" s="368"/>
      <c r="AM67" s="368"/>
    </row>
    <row r="68" spans="1:39" ht="26.25" customHeight="1" outlineLevel="1">
      <c r="A68" s="379" t="s">
        <v>4944</v>
      </c>
      <c r="B68" s="380" t="s">
        <v>4945</v>
      </c>
      <c r="C68" s="507" t="s">
        <v>4946</v>
      </c>
      <c r="D68" s="502"/>
      <c r="E68" s="503"/>
      <c r="F68" s="422" t="s">
        <v>4943</v>
      </c>
      <c r="G68" s="423">
        <v>7</v>
      </c>
      <c r="H68" s="367">
        <v>201000</v>
      </c>
      <c r="I68" s="383">
        <f t="shared" si="33"/>
        <v>251250</v>
      </c>
      <c r="J68" s="384">
        <f>G68*H68</f>
        <v>1407000</v>
      </c>
      <c r="K68" s="385"/>
      <c r="L68" s="367">
        <v>201000</v>
      </c>
      <c r="M68" s="368"/>
      <c r="N68" s="368"/>
      <c r="O68" s="368"/>
      <c r="P68" s="368"/>
      <c r="Q68" s="368"/>
      <c r="R68" s="368"/>
      <c r="S68" s="368"/>
      <c r="T68" s="368"/>
      <c r="U68" s="368"/>
      <c r="V68" s="368"/>
      <c r="W68" s="368"/>
      <c r="X68" s="368"/>
      <c r="Y68" s="368"/>
      <c r="Z68" s="368"/>
      <c r="AA68" s="368"/>
      <c r="AB68" s="368"/>
      <c r="AC68" s="368"/>
      <c r="AD68" s="368"/>
      <c r="AE68" s="368"/>
      <c r="AF68" s="368"/>
      <c r="AG68" s="368"/>
      <c r="AH68" s="368"/>
      <c r="AI68" s="368"/>
      <c r="AJ68" s="368"/>
      <c r="AK68" s="368"/>
      <c r="AL68" s="368"/>
      <c r="AM68" s="368"/>
    </row>
    <row r="69" spans="1:39" ht="26.25" customHeight="1">
      <c r="A69" s="394">
        <v>3.2</v>
      </c>
      <c r="B69" s="508" t="s">
        <v>4947</v>
      </c>
      <c r="C69" s="502"/>
      <c r="D69" s="502"/>
      <c r="E69" s="502"/>
      <c r="F69" s="502"/>
      <c r="G69" s="503"/>
      <c r="H69" s="395"/>
      <c r="I69" s="395"/>
      <c r="J69" s="395">
        <f>J70+J72+J75+J84+J95+J111+J120</f>
        <v>59876371.603108317</v>
      </c>
      <c r="K69" s="385"/>
      <c r="L69" s="367"/>
      <c r="M69" s="385">
        <f>J69/G79</f>
        <v>302405.91718741576</v>
      </c>
      <c r="N69" s="368"/>
      <c r="O69" s="368"/>
      <c r="P69" s="368"/>
      <c r="Q69" s="368"/>
      <c r="R69" s="368"/>
      <c r="S69" s="368"/>
      <c r="T69" s="368"/>
      <c r="U69" s="368"/>
      <c r="V69" s="368"/>
      <c r="W69" s="368"/>
      <c r="X69" s="368"/>
      <c r="Y69" s="368"/>
      <c r="Z69" s="368"/>
      <c r="AA69" s="368"/>
      <c r="AB69" s="368"/>
      <c r="AC69" s="368"/>
      <c r="AD69" s="368"/>
      <c r="AE69" s="368"/>
      <c r="AF69" s="368"/>
      <c r="AG69" s="368"/>
      <c r="AH69" s="368"/>
      <c r="AI69" s="368"/>
      <c r="AJ69" s="368"/>
      <c r="AK69" s="368"/>
      <c r="AL69" s="368"/>
      <c r="AM69" s="368"/>
    </row>
    <row r="70" spans="1:39" ht="26.25" customHeight="1">
      <c r="A70" s="397" t="s">
        <v>152</v>
      </c>
      <c r="B70" s="516" t="s">
        <v>4785</v>
      </c>
      <c r="C70" s="502"/>
      <c r="D70" s="502"/>
      <c r="E70" s="502"/>
      <c r="F70" s="502"/>
      <c r="G70" s="503"/>
      <c r="H70" s="417">
        <f t="shared" ref="H70:J70" si="34">SUM(H71)</f>
        <v>1000000</v>
      </c>
      <c r="I70" s="417">
        <f t="shared" si="34"/>
        <v>1250000</v>
      </c>
      <c r="J70" s="417">
        <f t="shared" si="34"/>
        <v>1250000</v>
      </c>
      <c r="K70" s="385"/>
      <c r="L70" s="367">
        <v>1000000</v>
      </c>
      <c r="M70" s="368"/>
      <c r="N70" s="368"/>
      <c r="O70" s="368"/>
      <c r="P70" s="368"/>
      <c r="Q70" s="368"/>
      <c r="R70" s="368"/>
      <c r="S70" s="368"/>
      <c r="T70" s="368"/>
      <c r="U70" s="368"/>
      <c r="V70" s="368"/>
      <c r="W70" s="368"/>
      <c r="X70" s="368"/>
      <c r="Y70" s="368"/>
      <c r="Z70" s="368"/>
      <c r="AA70" s="368"/>
      <c r="AB70" s="368"/>
      <c r="AC70" s="368"/>
      <c r="AD70" s="368"/>
      <c r="AE70" s="368"/>
      <c r="AF70" s="368"/>
      <c r="AG70" s="368"/>
      <c r="AH70" s="368"/>
      <c r="AI70" s="368"/>
      <c r="AJ70" s="368"/>
      <c r="AK70" s="368"/>
      <c r="AL70" s="368"/>
      <c r="AM70" s="368"/>
    </row>
    <row r="71" spans="1:39" ht="26.25" customHeight="1" outlineLevel="1">
      <c r="A71" s="399" t="s">
        <v>4948</v>
      </c>
      <c r="B71" s="380" t="s">
        <v>4811</v>
      </c>
      <c r="C71" s="517" t="s">
        <v>4812</v>
      </c>
      <c r="D71" s="502"/>
      <c r="E71" s="503"/>
      <c r="F71" s="409" t="s">
        <v>575</v>
      </c>
      <c r="G71" s="410">
        <v>1</v>
      </c>
      <c r="H71" s="424">
        <v>1000000</v>
      </c>
      <c r="I71" s="411">
        <f>H71/(1-$I$2)</f>
        <v>1250000</v>
      </c>
      <c r="J71" s="412">
        <f>G71*I71</f>
        <v>1250000</v>
      </c>
      <c r="K71" s="385"/>
      <c r="L71" s="367">
        <v>1000000</v>
      </c>
      <c r="M71" s="368"/>
      <c r="N71" s="368"/>
      <c r="O71" s="368"/>
      <c r="P71" s="368"/>
      <c r="Q71" s="368"/>
      <c r="R71" s="368"/>
      <c r="S71" s="368"/>
      <c r="T71" s="368"/>
      <c r="U71" s="368"/>
      <c r="V71" s="368"/>
      <c r="W71" s="368"/>
      <c r="X71" s="368"/>
      <c r="Y71" s="368"/>
      <c r="Z71" s="368"/>
      <c r="AA71" s="368"/>
      <c r="AB71" s="368"/>
      <c r="AC71" s="368"/>
      <c r="AD71" s="368"/>
      <c r="AE71" s="368"/>
      <c r="AF71" s="368"/>
      <c r="AG71" s="368"/>
      <c r="AH71" s="368"/>
      <c r="AI71" s="368"/>
      <c r="AJ71" s="368"/>
      <c r="AK71" s="368"/>
      <c r="AL71" s="368"/>
      <c r="AM71" s="368"/>
    </row>
    <row r="72" spans="1:39" ht="26.25" customHeight="1">
      <c r="A72" s="397" t="s">
        <v>156</v>
      </c>
      <c r="B72" s="516" t="s">
        <v>4813</v>
      </c>
      <c r="C72" s="502"/>
      <c r="D72" s="502"/>
      <c r="E72" s="502"/>
      <c r="F72" s="502"/>
      <c r="G72" s="503"/>
      <c r="H72" s="417">
        <f t="shared" ref="H72:J72" si="35">SUM(H73:H74)</f>
        <v>63833.333333333336</v>
      </c>
      <c r="I72" s="417">
        <f t="shared" si="35"/>
        <v>79791.666666666657</v>
      </c>
      <c r="J72" s="417">
        <f t="shared" si="35"/>
        <v>2019253.1408822476</v>
      </c>
      <c r="K72" s="385"/>
      <c r="L72" s="367">
        <v>63833.333333333336</v>
      </c>
      <c r="M72" s="368"/>
      <c r="N72" s="368"/>
      <c r="O72" s="368"/>
      <c r="P72" s="368"/>
      <c r="Q72" s="368"/>
      <c r="R72" s="368"/>
      <c r="S72" s="368"/>
      <c r="T72" s="368"/>
      <c r="U72" s="368"/>
      <c r="V72" s="368"/>
      <c r="W72" s="368"/>
      <c r="X72" s="368"/>
      <c r="Y72" s="368"/>
      <c r="Z72" s="368"/>
      <c r="AA72" s="368"/>
      <c r="AB72" s="368"/>
      <c r="AC72" s="368"/>
      <c r="AD72" s="368"/>
      <c r="AE72" s="368"/>
      <c r="AF72" s="368"/>
      <c r="AG72" s="368"/>
      <c r="AH72" s="368"/>
      <c r="AI72" s="368"/>
      <c r="AJ72" s="368"/>
      <c r="AK72" s="368"/>
      <c r="AL72" s="368"/>
      <c r="AM72" s="368"/>
    </row>
    <row r="73" spans="1:39" ht="26.25" customHeight="1" outlineLevel="1">
      <c r="A73" s="379" t="s">
        <v>4949</v>
      </c>
      <c r="B73" s="380" t="s">
        <v>4815</v>
      </c>
      <c r="C73" s="507" t="s">
        <v>4816</v>
      </c>
      <c r="D73" s="502"/>
      <c r="E73" s="503"/>
      <c r="F73" s="422" t="s">
        <v>594</v>
      </c>
      <c r="G73" s="423">
        <v>25.024308262508502</v>
      </c>
      <c r="H73" s="400">
        <v>45833.333333333336</v>
      </c>
      <c r="I73" s="383">
        <f t="shared" ref="I73:I74" si="36">H73/(1-$I$2)</f>
        <v>57291.666666666664</v>
      </c>
      <c r="J73" s="384">
        <f>G73*I73</f>
        <v>1433684.3275395494</v>
      </c>
      <c r="K73" s="385"/>
      <c r="L73" s="367">
        <v>45833.333333333336</v>
      </c>
      <c r="M73" s="368"/>
      <c r="N73" s="368"/>
      <c r="O73" s="368"/>
      <c r="P73" s="368"/>
      <c r="Q73" s="368"/>
      <c r="R73" s="368"/>
      <c r="S73" s="368"/>
      <c r="T73" s="368"/>
      <c r="U73" s="368"/>
      <c r="V73" s="368"/>
      <c r="W73" s="368"/>
      <c r="X73" s="368"/>
      <c r="Y73" s="368"/>
      <c r="Z73" s="368"/>
      <c r="AA73" s="368"/>
      <c r="AB73" s="368"/>
      <c r="AC73" s="368"/>
      <c r="AD73" s="368"/>
      <c r="AE73" s="368"/>
      <c r="AF73" s="368"/>
      <c r="AG73" s="368"/>
      <c r="AH73" s="368"/>
      <c r="AI73" s="368"/>
      <c r="AJ73" s="368"/>
      <c r="AK73" s="368"/>
      <c r="AL73" s="368"/>
      <c r="AM73" s="368"/>
    </row>
    <row r="74" spans="1:39" ht="26.25" customHeight="1" outlineLevel="1">
      <c r="A74" s="379" t="s">
        <v>4950</v>
      </c>
      <c r="B74" s="380" t="s">
        <v>4818</v>
      </c>
      <c r="C74" s="507" t="s">
        <v>4819</v>
      </c>
      <c r="D74" s="502"/>
      <c r="E74" s="503"/>
      <c r="F74" s="422" t="s">
        <v>594</v>
      </c>
      <c r="G74" s="423">
        <v>32.531600741261002</v>
      </c>
      <c r="H74" s="400">
        <v>18000</v>
      </c>
      <c r="I74" s="383">
        <f t="shared" si="36"/>
        <v>22500</v>
      </c>
      <c r="J74" s="384">
        <f>G74*H74</f>
        <v>585568.81334269803</v>
      </c>
      <c r="K74" s="385"/>
      <c r="L74" s="367">
        <v>18000</v>
      </c>
      <c r="M74" s="368"/>
      <c r="N74" s="368"/>
      <c r="O74" s="368"/>
      <c r="P74" s="368"/>
      <c r="Q74" s="368"/>
      <c r="R74" s="368"/>
      <c r="S74" s="368"/>
      <c r="T74" s="368"/>
      <c r="U74" s="368"/>
      <c r="V74" s="368"/>
      <c r="W74" s="368"/>
      <c r="X74" s="368"/>
      <c r="Y74" s="368"/>
      <c r="Z74" s="368"/>
      <c r="AA74" s="368"/>
      <c r="AB74" s="368"/>
      <c r="AC74" s="368"/>
      <c r="AD74" s="368"/>
      <c r="AE74" s="368"/>
      <c r="AF74" s="368"/>
      <c r="AG74" s="368"/>
      <c r="AH74" s="368"/>
      <c r="AI74" s="368"/>
      <c r="AJ74" s="368"/>
      <c r="AK74" s="368"/>
      <c r="AL74" s="368"/>
      <c r="AM74" s="368"/>
    </row>
    <row r="75" spans="1:39" ht="26.25" customHeight="1">
      <c r="A75" s="397" t="s">
        <v>4951</v>
      </c>
      <c r="B75" s="516" t="s">
        <v>4820</v>
      </c>
      <c r="C75" s="502"/>
      <c r="D75" s="502"/>
      <c r="E75" s="502"/>
      <c r="F75" s="502"/>
      <c r="G75" s="503"/>
      <c r="H75" s="417">
        <f t="shared" ref="H75:J75" si="37">SUM(H76:H83)</f>
        <v>297225</v>
      </c>
      <c r="I75" s="417">
        <f t="shared" si="37"/>
        <v>371531.25</v>
      </c>
      <c r="J75" s="417">
        <f t="shared" si="37"/>
        <v>25230374.782622606</v>
      </c>
      <c r="K75" s="385"/>
      <c r="L75" s="367">
        <v>269710</v>
      </c>
      <c r="M75" s="368"/>
      <c r="N75" s="368"/>
      <c r="O75" s="368"/>
      <c r="P75" s="368"/>
      <c r="Q75" s="368"/>
      <c r="R75" s="368"/>
      <c r="S75" s="368"/>
      <c r="T75" s="368"/>
      <c r="U75" s="368"/>
      <c r="V75" s="368"/>
      <c r="W75" s="368"/>
      <c r="X75" s="368"/>
      <c r="Y75" s="368"/>
      <c r="Z75" s="368"/>
      <c r="AA75" s="368"/>
      <c r="AB75" s="368"/>
      <c r="AC75" s="368"/>
      <c r="AD75" s="368"/>
      <c r="AE75" s="368"/>
      <c r="AF75" s="368"/>
      <c r="AG75" s="368"/>
      <c r="AH75" s="368"/>
      <c r="AI75" s="368"/>
      <c r="AJ75" s="368"/>
      <c r="AK75" s="368"/>
      <c r="AL75" s="368"/>
      <c r="AM75" s="368"/>
    </row>
    <row r="76" spans="1:39" ht="26.25" customHeight="1" outlineLevel="1">
      <c r="A76" s="379" t="s">
        <v>4952</v>
      </c>
      <c r="B76" s="380" t="s">
        <v>4822</v>
      </c>
      <c r="C76" s="507" t="s">
        <v>4823</v>
      </c>
      <c r="D76" s="502"/>
      <c r="E76" s="503"/>
      <c r="F76" s="422" t="s">
        <v>586</v>
      </c>
      <c r="G76" s="423">
        <v>82</v>
      </c>
      <c r="H76" s="385">
        <v>52800</v>
      </c>
      <c r="I76" s="383">
        <f t="shared" ref="I76:I83" si="38">H76/(1-$I$2)</f>
        <v>66000</v>
      </c>
      <c r="J76" s="384">
        <f t="shared" ref="J76:J83" si="39">G76*I76</f>
        <v>5412000</v>
      </c>
      <c r="K76" s="385">
        <v>52800</v>
      </c>
      <c r="L76" s="385">
        <v>52800</v>
      </c>
      <c r="M76" s="368"/>
      <c r="N76" s="368"/>
      <c r="O76" s="368"/>
      <c r="P76" s="368"/>
      <c r="Q76" s="368"/>
      <c r="R76" s="368"/>
      <c r="S76" s="368"/>
      <c r="T76" s="368"/>
      <c r="U76" s="368"/>
      <c r="V76" s="368"/>
      <c r="W76" s="368"/>
      <c r="X76" s="368"/>
      <c r="Y76" s="368"/>
      <c r="Z76" s="368"/>
      <c r="AA76" s="368"/>
      <c r="AB76" s="368"/>
      <c r="AC76" s="368"/>
      <c r="AD76" s="368"/>
      <c r="AE76" s="368"/>
      <c r="AF76" s="368"/>
      <c r="AG76" s="368"/>
      <c r="AH76" s="368"/>
      <c r="AI76" s="368"/>
      <c r="AJ76" s="368"/>
      <c r="AK76" s="368"/>
      <c r="AL76" s="368"/>
      <c r="AM76" s="368"/>
    </row>
    <row r="77" spans="1:39" ht="26.25" customHeight="1" outlineLevel="1">
      <c r="A77" s="379" t="s">
        <v>4953</v>
      </c>
      <c r="B77" s="380" t="s">
        <v>4826</v>
      </c>
      <c r="C77" s="507" t="s">
        <v>4827</v>
      </c>
      <c r="D77" s="502"/>
      <c r="E77" s="503"/>
      <c r="F77" s="422" t="s">
        <v>586</v>
      </c>
      <c r="G77" s="423">
        <v>7</v>
      </c>
      <c r="H77" s="385">
        <v>59400</v>
      </c>
      <c r="I77" s="383">
        <f t="shared" si="38"/>
        <v>74250</v>
      </c>
      <c r="J77" s="384">
        <f t="shared" si="39"/>
        <v>519750</v>
      </c>
      <c r="K77" s="385">
        <v>59400</v>
      </c>
      <c r="L77" s="385">
        <v>59400</v>
      </c>
      <c r="M77" s="368"/>
      <c r="N77" s="368"/>
      <c r="O77" s="368"/>
      <c r="P77" s="368"/>
      <c r="Q77" s="368"/>
      <c r="R77" s="368"/>
      <c r="S77" s="368"/>
      <c r="T77" s="368"/>
      <c r="U77" s="368"/>
      <c r="V77" s="368"/>
      <c r="W77" s="368"/>
      <c r="X77" s="368"/>
      <c r="Y77" s="368"/>
      <c r="Z77" s="368"/>
      <c r="AA77" s="368"/>
      <c r="AB77" s="368"/>
      <c r="AC77" s="368"/>
      <c r="AD77" s="368"/>
      <c r="AE77" s="368"/>
      <c r="AF77" s="368"/>
      <c r="AG77" s="368"/>
      <c r="AH77" s="368"/>
      <c r="AI77" s="368"/>
      <c r="AJ77" s="368"/>
      <c r="AK77" s="368"/>
      <c r="AL77" s="368"/>
      <c r="AM77" s="368"/>
    </row>
    <row r="78" spans="1:39" ht="26.25" customHeight="1" outlineLevel="1">
      <c r="A78" s="379" t="s">
        <v>4954</v>
      </c>
      <c r="B78" s="380" t="s">
        <v>4829</v>
      </c>
      <c r="C78" s="507" t="s">
        <v>4830</v>
      </c>
      <c r="D78" s="502"/>
      <c r="E78" s="503"/>
      <c r="F78" s="422" t="s">
        <v>586</v>
      </c>
      <c r="G78" s="423">
        <v>34</v>
      </c>
      <c r="H78" s="385">
        <v>118800</v>
      </c>
      <c r="I78" s="383">
        <f t="shared" si="38"/>
        <v>148500</v>
      </c>
      <c r="J78" s="384">
        <f t="shared" si="39"/>
        <v>5049000</v>
      </c>
      <c r="K78" s="385">
        <v>118800</v>
      </c>
      <c r="L78" s="385">
        <v>118800</v>
      </c>
      <c r="M78" s="368"/>
      <c r="N78" s="368"/>
      <c r="O78" s="368"/>
      <c r="P78" s="368"/>
      <c r="Q78" s="368"/>
      <c r="R78" s="368"/>
      <c r="S78" s="368"/>
      <c r="T78" s="368"/>
      <c r="U78" s="368"/>
      <c r="V78" s="368"/>
      <c r="W78" s="368"/>
      <c r="X78" s="368"/>
      <c r="Y78" s="368"/>
      <c r="Z78" s="368"/>
      <c r="AA78" s="368"/>
      <c r="AB78" s="368"/>
      <c r="AC78" s="368"/>
      <c r="AD78" s="368"/>
      <c r="AE78" s="368"/>
      <c r="AF78" s="368"/>
      <c r="AG78" s="368"/>
      <c r="AH78" s="368"/>
      <c r="AI78" s="368"/>
      <c r="AJ78" s="368"/>
      <c r="AK78" s="368"/>
      <c r="AL78" s="368"/>
      <c r="AM78" s="368"/>
    </row>
    <row r="79" spans="1:39" ht="26.25" customHeight="1" outlineLevel="1">
      <c r="A79" s="379" t="s">
        <v>4955</v>
      </c>
      <c r="B79" s="380" t="s">
        <v>4832</v>
      </c>
      <c r="C79" s="507" t="s">
        <v>4833</v>
      </c>
      <c r="D79" s="502"/>
      <c r="E79" s="503"/>
      <c r="F79" s="422" t="s">
        <v>154</v>
      </c>
      <c r="G79" s="423">
        <v>198</v>
      </c>
      <c r="H79" s="385">
        <v>44200</v>
      </c>
      <c r="I79" s="383">
        <f t="shared" si="38"/>
        <v>55250</v>
      </c>
      <c r="J79" s="384">
        <f t="shared" si="39"/>
        <v>10939500</v>
      </c>
      <c r="K79" s="385">
        <v>44200</v>
      </c>
      <c r="L79" s="385">
        <v>44200</v>
      </c>
      <c r="M79" s="368"/>
      <c r="N79" s="368"/>
      <c r="O79" s="368"/>
      <c r="P79" s="368"/>
      <c r="Q79" s="368"/>
      <c r="R79" s="368"/>
      <c r="S79" s="368"/>
      <c r="T79" s="368"/>
      <c r="U79" s="368"/>
      <c r="V79" s="368"/>
      <c r="W79" s="368"/>
      <c r="X79" s="368"/>
      <c r="Y79" s="368"/>
      <c r="Z79" s="368"/>
      <c r="AA79" s="368"/>
      <c r="AB79" s="368"/>
      <c r="AC79" s="368"/>
      <c r="AD79" s="368"/>
      <c r="AE79" s="368"/>
      <c r="AF79" s="368"/>
      <c r="AG79" s="368"/>
      <c r="AH79" s="368"/>
      <c r="AI79" s="368"/>
      <c r="AJ79" s="368"/>
      <c r="AK79" s="368"/>
      <c r="AL79" s="368"/>
      <c r="AM79" s="368"/>
    </row>
    <row r="80" spans="1:39" ht="26.25" customHeight="1" outlineLevel="1">
      <c r="A80" s="379" t="s">
        <v>4956</v>
      </c>
      <c r="B80" s="380" t="s">
        <v>4838</v>
      </c>
      <c r="C80" s="507" t="s">
        <v>4839</v>
      </c>
      <c r="D80" s="502"/>
      <c r="E80" s="503"/>
      <c r="F80" s="422" t="s">
        <v>586</v>
      </c>
      <c r="G80" s="423">
        <v>81</v>
      </c>
      <c r="H80" s="385">
        <v>10725</v>
      </c>
      <c r="I80" s="383">
        <f t="shared" si="38"/>
        <v>13406.25</v>
      </c>
      <c r="J80" s="384">
        <f t="shared" si="39"/>
        <v>1085906.25</v>
      </c>
      <c r="K80" s="385">
        <v>10725</v>
      </c>
      <c r="L80" s="385">
        <v>10725</v>
      </c>
      <c r="M80" s="368"/>
      <c r="N80" s="368"/>
      <c r="O80" s="368"/>
      <c r="P80" s="368"/>
      <c r="Q80" s="368"/>
      <c r="R80" s="368"/>
      <c r="S80" s="368"/>
      <c r="T80" s="368"/>
      <c r="U80" s="368"/>
      <c r="V80" s="368"/>
      <c r="W80" s="368"/>
      <c r="X80" s="368"/>
      <c r="Y80" s="368"/>
      <c r="Z80" s="368"/>
      <c r="AA80" s="368"/>
      <c r="AB80" s="368"/>
      <c r="AC80" s="368"/>
      <c r="AD80" s="368"/>
      <c r="AE80" s="368"/>
      <c r="AF80" s="368"/>
      <c r="AG80" s="368"/>
      <c r="AH80" s="368"/>
      <c r="AI80" s="368"/>
      <c r="AJ80" s="368"/>
      <c r="AK80" s="368"/>
      <c r="AL80" s="368"/>
      <c r="AM80" s="368"/>
    </row>
    <row r="81" spans="1:39" ht="26.25" customHeight="1" outlineLevel="1">
      <c r="A81" s="379" t="s">
        <v>4957</v>
      </c>
      <c r="B81" s="380" t="s">
        <v>4842</v>
      </c>
      <c r="C81" s="507" t="s">
        <v>4843</v>
      </c>
      <c r="D81" s="502"/>
      <c r="E81" s="503"/>
      <c r="F81" s="422" t="s">
        <v>586</v>
      </c>
      <c r="G81" s="423">
        <v>82</v>
      </c>
      <c r="H81" s="385">
        <v>4100</v>
      </c>
      <c r="I81" s="383">
        <f t="shared" si="38"/>
        <v>5125</v>
      </c>
      <c r="J81" s="384">
        <f t="shared" si="39"/>
        <v>420250</v>
      </c>
      <c r="K81" s="385">
        <v>4100</v>
      </c>
      <c r="L81" s="385">
        <v>4100</v>
      </c>
      <c r="M81" s="368"/>
      <c r="N81" s="368"/>
      <c r="O81" s="368"/>
      <c r="P81" s="368"/>
      <c r="Q81" s="368"/>
      <c r="R81" s="368"/>
      <c r="S81" s="368"/>
      <c r="T81" s="368"/>
      <c r="U81" s="368"/>
      <c r="V81" s="368"/>
      <c r="W81" s="368"/>
      <c r="X81" s="368"/>
      <c r="Y81" s="368"/>
      <c r="Z81" s="368"/>
      <c r="AA81" s="368"/>
      <c r="AB81" s="368"/>
      <c r="AC81" s="368"/>
      <c r="AD81" s="368"/>
      <c r="AE81" s="368"/>
      <c r="AF81" s="368"/>
      <c r="AG81" s="368"/>
      <c r="AH81" s="368"/>
      <c r="AI81" s="368"/>
      <c r="AJ81" s="368"/>
      <c r="AK81" s="368"/>
      <c r="AL81" s="368"/>
      <c r="AM81" s="368"/>
    </row>
    <row r="82" spans="1:39" ht="26.25" customHeight="1" outlineLevel="1">
      <c r="A82" s="379" t="s">
        <v>4958</v>
      </c>
      <c r="B82" s="380" t="s">
        <v>4845</v>
      </c>
      <c r="C82" s="507" t="s">
        <v>4846</v>
      </c>
      <c r="D82" s="502"/>
      <c r="E82" s="503"/>
      <c r="F82" s="422" t="s">
        <v>154</v>
      </c>
      <c r="G82" s="423">
        <v>201.73932470171999</v>
      </c>
      <c r="H82" s="385">
        <v>4700</v>
      </c>
      <c r="I82" s="383">
        <f t="shared" si="38"/>
        <v>5875</v>
      </c>
      <c r="J82" s="384">
        <f t="shared" si="39"/>
        <v>1185218.5326226049</v>
      </c>
      <c r="K82" s="385">
        <v>4700</v>
      </c>
      <c r="L82" s="385">
        <v>4700</v>
      </c>
      <c r="M82" s="368"/>
      <c r="N82" s="368"/>
      <c r="O82" s="368"/>
      <c r="P82" s="368"/>
      <c r="Q82" s="368"/>
      <c r="R82" s="368"/>
      <c r="S82" s="368"/>
      <c r="T82" s="368"/>
      <c r="U82" s="368"/>
      <c r="V82" s="368"/>
      <c r="W82" s="368"/>
      <c r="X82" s="368"/>
      <c r="Y82" s="368"/>
      <c r="Z82" s="368"/>
      <c r="AA82" s="368"/>
      <c r="AB82" s="368"/>
      <c r="AC82" s="368"/>
      <c r="AD82" s="368"/>
      <c r="AE82" s="368"/>
      <c r="AF82" s="368"/>
      <c r="AG82" s="368"/>
      <c r="AH82" s="368"/>
      <c r="AI82" s="368"/>
      <c r="AJ82" s="368"/>
      <c r="AK82" s="368"/>
      <c r="AL82" s="368"/>
      <c r="AM82" s="368"/>
    </row>
    <row r="83" spans="1:39" ht="26.25" customHeight="1" outlineLevel="1">
      <c r="A83" s="379" t="s">
        <v>4959</v>
      </c>
      <c r="B83" s="380" t="s">
        <v>4960</v>
      </c>
      <c r="C83" s="507" t="s">
        <v>4961</v>
      </c>
      <c r="D83" s="502"/>
      <c r="E83" s="503"/>
      <c r="F83" s="422" t="s">
        <v>154</v>
      </c>
      <c r="G83" s="423">
        <v>198</v>
      </c>
      <c r="H83" s="367">
        <v>2500</v>
      </c>
      <c r="I83" s="383">
        <f t="shared" si="38"/>
        <v>3125</v>
      </c>
      <c r="J83" s="384">
        <f t="shared" si="39"/>
        <v>618750</v>
      </c>
      <c r="K83" s="385"/>
      <c r="L83" s="367">
        <v>2500</v>
      </c>
      <c r="M83" s="368"/>
      <c r="N83" s="368"/>
      <c r="O83" s="368"/>
      <c r="P83" s="368"/>
      <c r="Q83" s="368"/>
      <c r="R83" s="368"/>
      <c r="S83" s="368"/>
      <c r="T83" s="368"/>
      <c r="U83" s="368"/>
      <c r="V83" s="368"/>
      <c r="W83" s="368"/>
      <c r="X83" s="368"/>
      <c r="Y83" s="368"/>
      <c r="Z83" s="368"/>
      <c r="AA83" s="368"/>
      <c r="AB83" s="368"/>
      <c r="AC83" s="368"/>
      <c r="AD83" s="368"/>
      <c r="AE83" s="368"/>
      <c r="AF83" s="368"/>
      <c r="AG83" s="368"/>
      <c r="AH83" s="368"/>
      <c r="AI83" s="368"/>
      <c r="AJ83" s="368"/>
      <c r="AK83" s="368"/>
      <c r="AL83" s="368"/>
      <c r="AM83" s="368"/>
    </row>
    <row r="84" spans="1:39" ht="26.25" customHeight="1">
      <c r="A84" s="397" t="s">
        <v>159</v>
      </c>
      <c r="B84" s="516" t="s">
        <v>4849</v>
      </c>
      <c r="C84" s="502"/>
      <c r="D84" s="502"/>
      <c r="E84" s="502"/>
      <c r="F84" s="502"/>
      <c r="G84" s="503"/>
      <c r="H84" s="417">
        <f t="shared" ref="H84:J84" si="40">SUM(H85:H94)</f>
        <v>577470</v>
      </c>
      <c r="I84" s="417">
        <f t="shared" si="40"/>
        <v>721837.5</v>
      </c>
      <c r="J84" s="417">
        <f t="shared" si="40"/>
        <v>1848325</v>
      </c>
      <c r="K84" s="385"/>
      <c r="L84" s="367">
        <v>552200</v>
      </c>
      <c r="M84" s="368"/>
      <c r="N84" s="368"/>
      <c r="O84" s="368"/>
      <c r="P84" s="368"/>
      <c r="Q84" s="368"/>
      <c r="R84" s="368"/>
      <c r="S84" s="368"/>
      <c r="T84" s="368"/>
      <c r="U84" s="368"/>
      <c r="V84" s="368"/>
      <c r="W84" s="368"/>
      <c r="X84" s="368"/>
      <c r="Y84" s="368"/>
      <c r="Z84" s="368"/>
      <c r="AA84" s="368"/>
      <c r="AB84" s="368"/>
      <c r="AC84" s="368"/>
      <c r="AD84" s="368"/>
      <c r="AE84" s="368"/>
      <c r="AF84" s="368"/>
      <c r="AG84" s="368"/>
      <c r="AH84" s="368"/>
      <c r="AI84" s="368"/>
      <c r="AJ84" s="368"/>
      <c r="AK84" s="368"/>
      <c r="AL84" s="368"/>
      <c r="AM84" s="368"/>
    </row>
    <row r="85" spans="1:39" ht="26.25" customHeight="1" outlineLevel="1">
      <c r="A85" s="379" t="s">
        <v>4962</v>
      </c>
      <c r="B85" s="380" t="s">
        <v>4851</v>
      </c>
      <c r="C85" s="507" t="s">
        <v>4852</v>
      </c>
      <c r="D85" s="502"/>
      <c r="E85" s="503"/>
      <c r="F85" s="422" t="s">
        <v>586</v>
      </c>
      <c r="G85" s="423">
        <v>2</v>
      </c>
      <c r="H85" s="367">
        <v>160000</v>
      </c>
      <c r="I85" s="383">
        <f t="shared" ref="I85:I87" si="41">H85/(1-$I$2)</f>
        <v>200000</v>
      </c>
      <c r="J85" s="384">
        <f t="shared" ref="J85:J87" si="42">G85*I85</f>
        <v>400000</v>
      </c>
      <c r="K85" s="385"/>
      <c r="L85" s="367">
        <v>160000</v>
      </c>
      <c r="M85" s="368"/>
      <c r="N85" s="368"/>
      <c r="O85" s="368"/>
      <c r="P85" s="368"/>
      <c r="Q85" s="368"/>
      <c r="R85" s="368"/>
      <c r="S85" s="368"/>
      <c r="T85" s="368"/>
      <c r="U85" s="368"/>
      <c r="V85" s="368"/>
      <c r="W85" s="368"/>
      <c r="X85" s="368"/>
      <c r="Y85" s="368"/>
      <c r="Z85" s="368"/>
      <c r="AA85" s="368"/>
      <c r="AB85" s="368"/>
      <c r="AC85" s="368"/>
      <c r="AD85" s="368"/>
      <c r="AE85" s="368"/>
      <c r="AF85" s="368"/>
      <c r="AG85" s="368"/>
      <c r="AH85" s="368"/>
      <c r="AI85" s="368"/>
      <c r="AJ85" s="368"/>
      <c r="AK85" s="368"/>
      <c r="AL85" s="368"/>
      <c r="AM85" s="368"/>
    </row>
    <row r="86" spans="1:39" ht="26.25" customHeight="1" outlineLevel="1">
      <c r="A86" s="379" t="s">
        <v>4963</v>
      </c>
      <c r="B86" s="380" t="s">
        <v>4854</v>
      </c>
      <c r="C86" s="507" t="s">
        <v>4855</v>
      </c>
      <c r="D86" s="502"/>
      <c r="E86" s="503"/>
      <c r="F86" s="422" t="s">
        <v>586</v>
      </c>
      <c r="G86" s="423">
        <v>2</v>
      </c>
      <c r="H86" s="385">
        <v>59900</v>
      </c>
      <c r="I86" s="383">
        <f t="shared" si="41"/>
        <v>74875</v>
      </c>
      <c r="J86" s="384">
        <f t="shared" si="42"/>
        <v>149750</v>
      </c>
      <c r="K86" s="385">
        <v>59900</v>
      </c>
      <c r="L86" s="385">
        <v>59900</v>
      </c>
      <c r="M86" s="368"/>
      <c r="N86" s="368"/>
      <c r="O86" s="368"/>
      <c r="P86" s="368"/>
      <c r="Q86" s="368"/>
      <c r="R86" s="368"/>
      <c r="S86" s="368"/>
      <c r="T86" s="368"/>
      <c r="U86" s="368"/>
      <c r="V86" s="368"/>
      <c r="W86" s="368"/>
      <c r="X86" s="368"/>
      <c r="Y86" s="368"/>
      <c r="Z86" s="368"/>
      <c r="AA86" s="368"/>
      <c r="AB86" s="368"/>
      <c r="AC86" s="368"/>
      <c r="AD86" s="368"/>
      <c r="AE86" s="368"/>
      <c r="AF86" s="368"/>
      <c r="AG86" s="368"/>
      <c r="AH86" s="368"/>
      <c r="AI86" s="368"/>
      <c r="AJ86" s="368"/>
      <c r="AK86" s="368"/>
      <c r="AL86" s="368"/>
      <c r="AM86" s="368"/>
    </row>
    <row r="87" spans="1:39" ht="26.25" customHeight="1" outlineLevel="1">
      <c r="A87" s="379" t="s">
        <v>4964</v>
      </c>
      <c r="B87" s="380" t="s">
        <v>4857</v>
      </c>
      <c r="C87" s="507" t="s">
        <v>4858</v>
      </c>
      <c r="D87" s="502"/>
      <c r="E87" s="503"/>
      <c r="F87" s="422" t="s">
        <v>586</v>
      </c>
      <c r="G87" s="523">
        <v>2</v>
      </c>
      <c r="H87" s="524">
        <v>59900</v>
      </c>
      <c r="I87" s="521">
        <f t="shared" si="41"/>
        <v>74875</v>
      </c>
      <c r="J87" s="522">
        <f t="shared" si="42"/>
        <v>149750</v>
      </c>
      <c r="K87" s="385">
        <v>59900</v>
      </c>
      <c r="L87" s="385">
        <v>59900</v>
      </c>
      <c r="M87" s="368"/>
      <c r="N87" s="368"/>
      <c r="O87" s="368"/>
      <c r="P87" s="368"/>
      <c r="Q87" s="368"/>
      <c r="R87" s="368"/>
      <c r="S87" s="368"/>
      <c r="T87" s="368"/>
      <c r="U87" s="368"/>
      <c r="V87" s="368"/>
      <c r="W87" s="368"/>
      <c r="X87" s="368"/>
      <c r="Y87" s="368"/>
      <c r="Z87" s="368"/>
      <c r="AA87" s="368"/>
      <c r="AB87" s="368"/>
      <c r="AC87" s="368"/>
      <c r="AD87" s="368"/>
      <c r="AE87" s="368"/>
      <c r="AF87" s="368"/>
      <c r="AG87" s="368"/>
      <c r="AH87" s="368"/>
      <c r="AI87" s="368"/>
      <c r="AJ87" s="368"/>
      <c r="AK87" s="368"/>
      <c r="AL87" s="368"/>
      <c r="AM87" s="368"/>
    </row>
    <row r="88" spans="1:39" ht="26.25" customHeight="1" outlineLevel="1">
      <c r="A88" s="379" t="s">
        <v>4965</v>
      </c>
      <c r="B88" s="380" t="s">
        <v>4859</v>
      </c>
      <c r="C88" s="507" t="s">
        <v>4860</v>
      </c>
      <c r="D88" s="502"/>
      <c r="E88" s="503"/>
      <c r="F88" s="422" t="s">
        <v>586</v>
      </c>
      <c r="G88" s="511"/>
      <c r="H88" s="464"/>
      <c r="I88" s="511"/>
      <c r="J88" s="511"/>
      <c r="K88" s="425" t="s">
        <v>4966</v>
      </c>
      <c r="L88" s="385" t="s">
        <v>4966</v>
      </c>
      <c r="M88" s="368"/>
      <c r="N88" s="368" t="s">
        <v>4967</v>
      </c>
      <c r="O88" s="368"/>
      <c r="P88" s="368"/>
      <c r="Q88" s="368"/>
      <c r="R88" s="368"/>
      <c r="S88" s="368"/>
      <c r="T88" s="368"/>
      <c r="U88" s="368"/>
      <c r="V88" s="368"/>
      <c r="W88" s="368"/>
      <c r="X88" s="368"/>
      <c r="Y88" s="368"/>
      <c r="Z88" s="368"/>
      <c r="AA88" s="368"/>
      <c r="AB88" s="368"/>
      <c r="AC88" s="368"/>
      <c r="AD88" s="368"/>
      <c r="AE88" s="368"/>
      <c r="AF88" s="368"/>
      <c r="AG88" s="368"/>
      <c r="AH88" s="368"/>
      <c r="AI88" s="368"/>
      <c r="AJ88" s="368"/>
      <c r="AK88" s="368"/>
      <c r="AL88" s="368"/>
      <c r="AM88" s="368"/>
    </row>
    <row r="89" spans="1:39" ht="26.25" customHeight="1" outlineLevel="1">
      <c r="A89" s="379" t="s">
        <v>4968</v>
      </c>
      <c r="B89" s="380" t="s">
        <v>4862</v>
      </c>
      <c r="C89" s="507" t="s">
        <v>4863</v>
      </c>
      <c r="D89" s="502"/>
      <c r="E89" s="503"/>
      <c r="F89" s="422" t="s">
        <v>586</v>
      </c>
      <c r="G89" s="423">
        <v>4</v>
      </c>
      <c r="H89" s="385">
        <v>59400</v>
      </c>
      <c r="I89" s="383">
        <f t="shared" ref="I89:I94" si="43">H89/(1-$I$2)</f>
        <v>74250</v>
      </c>
      <c r="J89" s="384">
        <f t="shared" ref="J89:J94" si="44">G89*I89</f>
        <v>297000</v>
      </c>
      <c r="K89" s="385">
        <v>59400</v>
      </c>
      <c r="L89" s="385">
        <v>59400</v>
      </c>
      <c r="M89" s="368"/>
      <c r="N89" s="368"/>
      <c r="O89" s="368"/>
      <c r="P89" s="368"/>
      <c r="Q89" s="368"/>
      <c r="R89" s="368"/>
      <c r="S89" s="368"/>
      <c r="T89" s="368"/>
      <c r="U89" s="368"/>
      <c r="V89" s="368"/>
      <c r="W89" s="368"/>
      <c r="X89" s="368"/>
      <c r="Y89" s="368"/>
      <c r="Z89" s="368"/>
      <c r="AA89" s="368"/>
      <c r="AB89" s="368"/>
      <c r="AC89" s="368"/>
      <c r="AD89" s="368"/>
      <c r="AE89" s="368"/>
      <c r="AF89" s="368"/>
      <c r="AG89" s="368"/>
      <c r="AH89" s="368"/>
      <c r="AI89" s="368"/>
      <c r="AJ89" s="368"/>
      <c r="AK89" s="368"/>
      <c r="AL89" s="368"/>
      <c r="AM89" s="368"/>
    </row>
    <row r="90" spans="1:39" ht="26.25" customHeight="1" outlineLevel="1">
      <c r="A90" s="379" t="s">
        <v>4969</v>
      </c>
      <c r="B90" s="380" t="s">
        <v>4865</v>
      </c>
      <c r="C90" s="507" t="s">
        <v>4866</v>
      </c>
      <c r="D90" s="502"/>
      <c r="E90" s="503"/>
      <c r="F90" s="422" t="s">
        <v>586</v>
      </c>
      <c r="G90" s="423">
        <v>4</v>
      </c>
      <c r="H90" s="385">
        <v>39600</v>
      </c>
      <c r="I90" s="383">
        <f t="shared" si="43"/>
        <v>49500</v>
      </c>
      <c r="J90" s="384">
        <f t="shared" si="44"/>
        <v>198000</v>
      </c>
      <c r="K90" s="385">
        <v>39600</v>
      </c>
      <c r="L90" s="385">
        <v>39600</v>
      </c>
      <c r="M90" s="368"/>
      <c r="N90" s="368"/>
      <c r="O90" s="368"/>
      <c r="P90" s="368"/>
      <c r="Q90" s="368"/>
      <c r="R90" s="368"/>
      <c r="S90" s="368"/>
      <c r="T90" s="368"/>
      <c r="U90" s="368"/>
      <c r="V90" s="368"/>
      <c r="W90" s="368"/>
      <c r="X90" s="368"/>
      <c r="Y90" s="368"/>
      <c r="Z90" s="368"/>
      <c r="AA90" s="368"/>
      <c r="AB90" s="368"/>
      <c r="AC90" s="368"/>
      <c r="AD90" s="368"/>
      <c r="AE90" s="368"/>
      <c r="AF90" s="368"/>
      <c r="AG90" s="368"/>
      <c r="AH90" s="368"/>
      <c r="AI90" s="368"/>
      <c r="AJ90" s="368"/>
      <c r="AK90" s="368"/>
      <c r="AL90" s="368"/>
      <c r="AM90" s="368"/>
    </row>
    <row r="91" spans="1:39" ht="26.25" customHeight="1" outlineLevel="1">
      <c r="A91" s="379" t="s">
        <v>4970</v>
      </c>
      <c r="B91" s="380" t="s">
        <v>4868</v>
      </c>
      <c r="C91" s="507" t="s">
        <v>4869</v>
      </c>
      <c r="D91" s="502"/>
      <c r="E91" s="503"/>
      <c r="F91" s="422" t="s">
        <v>586</v>
      </c>
      <c r="G91" s="423">
        <v>4</v>
      </c>
      <c r="H91" s="385">
        <v>39600</v>
      </c>
      <c r="I91" s="383">
        <f t="shared" si="43"/>
        <v>49500</v>
      </c>
      <c r="J91" s="384">
        <f t="shared" si="44"/>
        <v>198000</v>
      </c>
      <c r="K91" s="385">
        <v>39600</v>
      </c>
      <c r="L91" s="385">
        <v>39600</v>
      </c>
      <c r="M91" s="368"/>
      <c r="N91" s="368"/>
      <c r="O91" s="368"/>
      <c r="P91" s="368"/>
      <c r="Q91" s="368"/>
      <c r="R91" s="368"/>
      <c r="S91" s="368"/>
      <c r="T91" s="368"/>
      <c r="U91" s="368"/>
      <c r="V91" s="368"/>
      <c r="W91" s="368"/>
      <c r="X91" s="368"/>
      <c r="Y91" s="368"/>
      <c r="Z91" s="368"/>
      <c r="AA91" s="368"/>
      <c r="AB91" s="368"/>
      <c r="AC91" s="368"/>
      <c r="AD91" s="368"/>
      <c r="AE91" s="368"/>
      <c r="AF91" s="368"/>
      <c r="AG91" s="368"/>
      <c r="AH91" s="368"/>
      <c r="AI91" s="368"/>
      <c r="AJ91" s="368"/>
      <c r="AK91" s="368"/>
      <c r="AL91" s="368"/>
      <c r="AM91" s="368"/>
    </row>
    <row r="92" spans="1:39" ht="26.25" customHeight="1" outlineLevel="1">
      <c r="A92" s="379" t="s">
        <v>4971</v>
      </c>
      <c r="B92" s="380" t="s">
        <v>4871</v>
      </c>
      <c r="C92" s="507" t="s">
        <v>4872</v>
      </c>
      <c r="D92" s="502"/>
      <c r="E92" s="503"/>
      <c r="F92" s="422" t="s">
        <v>586</v>
      </c>
      <c r="G92" s="423">
        <v>8</v>
      </c>
      <c r="H92" s="385">
        <v>29370</v>
      </c>
      <c r="I92" s="383">
        <f t="shared" si="43"/>
        <v>36712.5</v>
      </c>
      <c r="J92" s="384">
        <f t="shared" si="44"/>
        <v>293700</v>
      </c>
      <c r="K92" s="385">
        <v>29370</v>
      </c>
      <c r="L92" s="385">
        <v>29370</v>
      </c>
      <c r="M92" s="368"/>
      <c r="N92" s="368"/>
      <c r="O92" s="368"/>
      <c r="P92" s="368"/>
      <c r="Q92" s="368"/>
      <c r="R92" s="368"/>
      <c r="S92" s="368"/>
      <c r="T92" s="368"/>
      <c r="U92" s="368"/>
      <c r="V92" s="368"/>
      <c r="W92" s="368"/>
      <c r="X92" s="368"/>
      <c r="Y92" s="368"/>
      <c r="Z92" s="368"/>
      <c r="AA92" s="368"/>
      <c r="AB92" s="368"/>
      <c r="AC92" s="368"/>
      <c r="AD92" s="368"/>
      <c r="AE92" s="368"/>
      <c r="AF92" s="368"/>
      <c r="AG92" s="368"/>
      <c r="AH92" s="368"/>
      <c r="AI92" s="368"/>
      <c r="AJ92" s="368"/>
      <c r="AK92" s="368"/>
      <c r="AL92" s="368"/>
      <c r="AM92" s="368"/>
    </row>
    <row r="93" spans="1:39" ht="26.25" customHeight="1" outlineLevel="1">
      <c r="A93" s="379" t="s">
        <v>4972</v>
      </c>
      <c r="B93" s="380" t="s">
        <v>4874</v>
      </c>
      <c r="C93" s="507" t="s">
        <v>4875</v>
      </c>
      <c r="D93" s="502"/>
      <c r="E93" s="503"/>
      <c r="F93" s="422" t="s">
        <v>586</v>
      </c>
      <c r="G93" s="423">
        <v>1</v>
      </c>
      <c r="H93" s="367">
        <v>56700</v>
      </c>
      <c r="I93" s="383">
        <f t="shared" si="43"/>
        <v>70875</v>
      </c>
      <c r="J93" s="384">
        <f t="shared" si="44"/>
        <v>70875</v>
      </c>
      <c r="K93" s="385"/>
      <c r="L93" s="367">
        <v>56700</v>
      </c>
      <c r="M93" s="368"/>
      <c r="N93" s="368"/>
      <c r="O93" s="368"/>
      <c r="P93" s="368"/>
      <c r="Q93" s="368"/>
      <c r="R93" s="368"/>
      <c r="S93" s="368"/>
      <c r="T93" s="368"/>
      <c r="U93" s="368"/>
      <c r="V93" s="368"/>
      <c r="W93" s="368"/>
      <c r="X93" s="368"/>
      <c r="Y93" s="368"/>
      <c r="Z93" s="368"/>
      <c r="AA93" s="368"/>
      <c r="AB93" s="368"/>
      <c r="AC93" s="368"/>
      <c r="AD93" s="368"/>
      <c r="AE93" s="368"/>
      <c r="AF93" s="368"/>
      <c r="AG93" s="368"/>
      <c r="AH93" s="368"/>
      <c r="AI93" s="368"/>
      <c r="AJ93" s="368"/>
      <c r="AK93" s="368"/>
      <c r="AL93" s="368"/>
      <c r="AM93" s="368"/>
    </row>
    <row r="94" spans="1:39" ht="26.25" customHeight="1" outlineLevel="1">
      <c r="A94" s="379" t="s">
        <v>4973</v>
      </c>
      <c r="B94" s="380" t="s">
        <v>4877</v>
      </c>
      <c r="C94" s="507" t="s">
        <v>4878</v>
      </c>
      <c r="D94" s="502"/>
      <c r="E94" s="503"/>
      <c r="F94" s="422" t="s">
        <v>586</v>
      </c>
      <c r="G94" s="423">
        <v>1</v>
      </c>
      <c r="H94" s="367">
        <v>73000</v>
      </c>
      <c r="I94" s="383">
        <f t="shared" si="43"/>
        <v>91250</v>
      </c>
      <c r="J94" s="384">
        <f t="shared" si="44"/>
        <v>91250</v>
      </c>
      <c r="K94" s="385"/>
      <c r="L94" s="367">
        <v>73000</v>
      </c>
      <c r="M94" s="368"/>
      <c r="N94" s="368"/>
      <c r="O94" s="368"/>
      <c r="P94" s="368"/>
      <c r="Q94" s="368"/>
      <c r="R94" s="368"/>
      <c r="S94" s="368"/>
      <c r="T94" s="368"/>
      <c r="U94" s="368"/>
      <c r="V94" s="368"/>
      <c r="W94" s="368"/>
      <c r="X94" s="368"/>
      <c r="Y94" s="368"/>
      <c r="Z94" s="368"/>
      <c r="AA94" s="368"/>
      <c r="AB94" s="368"/>
      <c r="AC94" s="368"/>
      <c r="AD94" s="368"/>
      <c r="AE94" s="368"/>
      <c r="AF94" s="368"/>
      <c r="AG94" s="368"/>
      <c r="AH94" s="368"/>
      <c r="AI94" s="368"/>
      <c r="AJ94" s="368"/>
      <c r="AK94" s="368"/>
      <c r="AL94" s="368"/>
      <c r="AM94" s="368"/>
    </row>
    <row r="95" spans="1:39" ht="26.25" customHeight="1">
      <c r="A95" s="426" t="s">
        <v>4974</v>
      </c>
      <c r="B95" s="525" t="s">
        <v>4880</v>
      </c>
      <c r="C95" s="502"/>
      <c r="D95" s="502"/>
      <c r="E95" s="503"/>
      <c r="F95" s="402" t="s">
        <v>4881</v>
      </c>
      <c r="G95" s="416">
        <v>266.16000000000003</v>
      </c>
      <c r="H95" s="420"/>
      <c r="I95" s="420"/>
      <c r="J95" s="420">
        <f>J96+J99+J102</f>
        <v>1871564.4</v>
      </c>
      <c r="K95" s="385"/>
      <c r="L95" s="367"/>
      <c r="M95" s="368"/>
      <c r="N95" s="368"/>
      <c r="O95" s="368"/>
      <c r="P95" s="368"/>
      <c r="Q95" s="368"/>
      <c r="R95" s="368"/>
      <c r="S95" s="368"/>
      <c r="T95" s="368"/>
      <c r="U95" s="368"/>
      <c r="V95" s="368"/>
      <c r="W95" s="368"/>
      <c r="X95" s="368"/>
      <c r="Y95" s="368"/>
      <c r="Z95" s="368"/>
      <c r="AA95" s="368"/>
      <c r="AB95" s="368"/>
      <c r="AC95" s="368"/>
      <c r="AD95" s="368"/>
      <c r="AE95" s="368"/>
      <c r="AF95" s="368"/>
      <c r="AG95" s="368"/>
      <c r="AH95" s="368"/>
      <c r="AI95" s="368"/>
      <c r="AJ95" s="368"/>
      <c r="AK95" s="368"/>
      <c r="AL95" s="368"/>
      <c r="AM95" s="368"/>
    </row>
    <row r="96" spans="1:39" ht="26.25" customHeight="1">
      <c r="A96" s="427" t="s">
        <v>4975</v>
      </c>
      <c r="B96" s="526" t="s">
        <v>4883</v>
      </c>
      <c r="C96" s="502"/>
      <c r="D96" s="502"/>
      <c r="E96" s="503"/>
      <c r="F96" s="428" t="s">
        <v>74</v>
      </c>
      <c r="G96" s="429">
        <v>2</v>
      </c>
      <c r="H96" s="430">
        <f t="shared" ref="H96:J96" si="45">SUM(H97:H98)</f>
        <v>11368</v>
      </c>
      <c r="I96" s="430">
        <f t="shared" si="45"/>
        <v>14210</v>
      </c>
      <c r="J96" s="430">
        <f t="shared" si="45"/>
        <v>423742.2</v>
      </c>
      <c r="K96" s="385"/>
      <c r="L96" s="367">
        <v>11368</v>
      </c>
      <c r="M96" s="368"/>
      <c r="N96" s="368"/>
      <c r="O96" s="368"/>
      <c r="P96" s="368"/>
      <c r="Q96" s="368"/>
      <c r="R96" s="368"/>
      <c r="S96" s="368"/>
      <c r="T96" s="368"/>
      <c r="U96" s="368"/>
      <c r="V96" s="368"/>
      <c r="W96" s="368"/>
      <c r="X96" s="368"/>
      <c r="Y96" s="368"/>
      <c r="Z96" s="368"/>
      <c r="AA96" s="368"/>
      <c r="AB96" s="368"/>
      <c r="AC96" s="368"/>
      <c r="AD96" s="368"/>
      <c r="AE96" s="368"/>
      <c r="AF96" s="368"/>
      <c r="AG96" s="368"/>
      <c r="AH96" s="368"/>
      <c r="AI96" s="368"/>
      <c r="AJ96" s="368"/>
      <c r="AK96" s="368"/>
      <c r="AL96" s="368"/>
      <c r="AM96" s="368"/>
    </row>
    <row r="97" spans="1:39" ht="42" customHeight="1" outlineLevel="1">
      <c r="A97" s="379" t="s">
        <v>4976</v>
      </c>
      <c r="B97" s="527" t="s">
        <v>4885</v>
      </c>
      <c r="C97" s="507" t="s">
        <v>4886</v>
      </c>
      <c r="D97" s="502"/>
      <c r="E97" s="503"/>
      <c r="F97" s="422" t="s">
        <v>4887</v>
      </c>
      <c r="G97" s="423">
        <v>29.82</v>
      </c>
      <c r="H97" s="367">
        <v>5684</v>
      </c>
      <c r="I97" s="383">
        <f t="shared" ref="I97:I98" si="46">H97/(1-$I$2)</f>
        <v>7105</v>
      </c>
      <c r="J97" s="384">
        <f t="shared" ref="J97:J98" si="47">G97*I97</f>
        <v>211871.1</v>
      </c>
      <c r="K97" s="385"/>
      <c r="L97" s="367">
        <v>5684</v>
      </c>
      <c r="M97" s="368"/>
      <c r="N97" s="368"/>
      <c r="O97" s="368"/>
      <c r="P97" s="368"/>
      <c r="Q97" s="368"/>
      <c r="R97" s="368"/>
      <c r="S97" s="368"/>
      <c r="T97" s="368"/>
      <c r="U97" s="368"/>
      <c r="V97" s="368"/>
      <c r="W97" s="368"/>
      <c r="X97" s="368"/>
      <c r="Y97" s="368"/>
      <c r="Z97" s="368"/>
      <c r="AA97" s="368"/>
      <c r="AB97" s="368"/>
      <c r="AC97" s="368"/>
      <c r="AD97" s="368"/>
      <c r="AE97" s="368"/>
      <c r="AF97" s="368"/>
      <c r="AG97" s="368"/>
      <c r="AH97" s="368"/>
      <c r="AI97" s="368"/>
      <c r="AJ97" s="368"/>
      <c r="AK97" s="368"/>
      <c r="AL97" s="368"/>
      <c r="AM97" s="368"/>
    </row>
    <row r="98" spans="1:39" ht="48" customHeight="1" outlineLevel="1">
      <c r="A98" s="379" t="s">
        <v>4977</v>
      </c>
      <c r="B98" s="511"/>
      <c r="C98" s="507" t="s">
        <v>4886</v>
      </c>
      <c r="D98" s="502"/>
      <c r="E98" s="503"/>
      <c r="F98" s="422" t="s">
        <v>4887</v>
      </c>
      <c r="G98" s="423">
        <v>29.82</v>
      </c>
      <c r="H98" s="367">
        <v>5684</v>
      </c>
      <c r="I98" s="383">
        <f t="shared" si="46"/>
        <v>7105</v>
      </c>
      <c r="J98" s="384">
        <f t="shared" si="47"/>
        <v>211871.1</v>
      </c>
      <c r="K98" s="385"/>
      <c r="L98" s="367">
        <v>5684</v>
      </c>
      <c r="M98" s="368"/>
      <c r="N98" s="368"/>
      <c r="O98" s="368"/>
      <c r="P98" s="368"/>
      <c r="Q98" s="368"/>
      <c r="R98" s="368"/>
      <c r="S98" s="368"/>
      <c r="T98" s="368"/>
      <c r="U98" s="368"/>
      <c r="V98" s="368"/>
      <c r="W98" s="368"/>
      <c r="X98" s="368"/>
      <c r="Y98" s="368"/>
      <c r="Z98" s="368"/>
      <c r="AA98" s="368"/>
      <c r="AB98" s="368"/>
      <c r="AC98" s="368"/>
      <c r="AD98" s="368"/>
      <c r="AE98" s="368"/>
      <c r="AF98" s="368"/>
      <c r="AG98" s="368"/>
      <c r="AH98" s="368"/>
      <c r="AI98" s="368"/>
      <c r="AJ98" s="368"/>
      <c r="AK98" s="368"/>
      <c r="AL98" s="368"/>
      <c r="AM98" s="368"/>
    </row>
    <row r="99" spans="1:39" ht="26.25" customHeight="1">
      <c r="A99" s="427" t="s">
        <v>4978</v>
      </c>
      <c r="B99" s="526" t="s">
        <v>4892</v>
      </c>
      <c r="C99" s="502"/>
      <c r="D99" s="502"/>
      <c r="E99" s="503"/>
      <c r="F99" s="428" t="s">
        <v>74</v>
      </c>
      <c r="G99" s="431">
        <v>2</v>
      </c>
      <c r="H99" s="430">
        <f t="shared" ref="H99:J99" si="48">SUM(H100:H101)</f>
        <v>10184</v>
      </c>
      <c r="I99" s="430">
        <f t="shared" si="48"/>
        <v>12730</v>
      </c>
      <c r="J99" s="430">
        <f t="shared" si="48"/>
        <v>348745.31999999995</v>
      </c>
      <c r="K99" s="385"/>
      <c r="L99" s="367">
        <v>11368</v>
      </c>
      <c r="M99" s="368"/>
      <c r="N99" s="368"/>
      <c r="O99" s="368"/>
      <c r="P99" s="368"/>
      <c r="Q99" s="368"/>
      <c r="R99" s="368"/>
      <c r="S99" s="368"/>
      <c r="T99" s="368"/>
      <c r="U99" s="368"/>
      <c r="V99" s="368"/>
      <c r="W99" s="368"/>
      <c r="X99" s="368"/>
      <c r="Y99" s="368"/>
      <c r="Z99" s="368"/>
      <c r="AA99" s="368"/>
      <c r="AB99" s="368"/>
      <c r="AC99" s="368"/>
      <c r="AD99" s="368"/>
      <c r="AE99" s="368"/>
      <c r="AF99" s="368"/>
      <c r="AG99" s="368"/>
      <c r="AH99" s="368"/>
      <c r="AI99" s="368"/>
      <c r="AJ99" s="368"/>
      <c r="AK99" s="368"/>
      <c r="AL99" s="368"/>
      <c r="AM99" s="368"/>
    </row>
    <row r="100" spans="1:39" ht="40.5" customHeight="1" outlineLevel="1">
      <c r="A100" s="379" t="s">
        <v>4979</v>
      </c>
      <c r="B100" s="380" t="s">
        <v>4885</v>
      </c>
      <c r="C100" s="507" t="s">
        <v>4980</v>
      </c>
      <c r="D100" s="502"/>
      <c r="E100" s="503"/>
      <c r="F100" s="422" t="s">
        <v>4887</v>
      </c>
      <c r="G100" s="423">
        <v>35.783999999999999</v>
      </c>
      <c r="H100" s="367">
        <v>5684</v>
      </c>
      <c r="I100" s="383">
        <f t="shared" ref="I100:I101" si="49">H100/(1-$I$2)</f>
        <v>7105</v>
      </c>
      <c r="J100" s="384">
        <f t="shared" ref="J100:J101" si="50">G100*I100</f>
        <v>254245.31999999998</v>
      </c>
      <c r="K100" s="385"/>
      <c r="L100" s="367">
        <v>5684</v>
      </c>
      <c r="M100" s="368"/>
      <c r="N100" s="368"/>
      <c r="O100" s="368"/>
      <c r="P100" s="368"/>
      <c r="Q100" s="368"/>
      <c r="R100" s="368"/>
      <c r="S100" s="368"/>
      <c r="T100" s="368"/>
      <c r="U100" s="368"/>
      <c r="V100" s="368"/>
      <c r="W100" s="368"/>
      <c r="X100" s="368"/>
      <c r="Y100" s="368"/>
      <c r="Z100" s="368"/>
      <c r="AA100" s="368"/>
      <c r="AB100" s="368"/>
      <c r="AC100" s="368"/>
      <c r="AD100" s="368"/>
      <c r="AE100" s="368"/>
      <c r="AF100" s="368"/>
      <c r="AG100" s="368"/>
      <c r="AH100" s="368"/>
      <c r="AI100" s="368"/>
      <c r="AJ100" s="368"/>
      <c r="AK100" s="368"/>
      <c r="AL100" s="368"/>
      <c r="AM100" s="368"/>
    </row>
    <row r="101" spans="1:39" ht="45" customHeight="1" outlineLevel="1">
      <c r="A101" s="379" t="s">
        <v>4981</v>
      </c>
      <c r="B101" s="380" t="s">
        <v>4889</v>
      </c>
      <c r="C101" s="507" t="s">
        <v>4982</v>
      </c>
      <c r="D101" s="502"/>
      <c r="E101" s="503"/>
      <c r="F101" s="422" t="s">
        <v>4887</v>
      </c>
      <c r="G101" s="423">
        <v>16.8</v>
      </c>
      <c r="H101" s="385">
        <v>4500</v>
      </c>
      <c r="I101" s="383">
        <f t="shared" si="49"/>
        <v>5625</v>
      </c>
      <c r="J101" s="384">
        <f t="shared" si="50"/>
        <v>94500</v>
      </c>
      <c r="K101" s="385">
        <v>4500</v>
      </c>
      <c r="L101" s="385">
        <v>4500</v>
      </c>
      <c r="M101" s="368"/>
      <c r="N101" s="368"/>
      <c r="O101" s="368"/>
      <c r="P101" s="368"/>
      <c r="Q101" s="368"/>
      <c r="R101" s="368"/>
      <c r="S101" s="368"/>
      <c r="T101" s="368"/>
      <c r="U101" s="368"/>
      <c r="V101" s="368"/>
      <c r="W101" s="368"/>
      <c r="X101" s="368"/>
      <c r="Y101" s="368"/>
      <c r="Z101" s="368"/>
      <c r="AA101" s="368"/>
      <c r="AB101" s="368"/>
      <c r="AC101" s="368"/>
      <c r="AD101" s="368"/>
      <c r="AE101" s="368"/>
      <c r="AF101" s="368"/>
      <c r="AG101" s="368"/>
      <c r="AH101" s="368"/>
      <c r="AI101" s="368"/>
      <c r="AJ101" s="368"/>
      <c r="AK101" s="368"/>
      <c r="AL101" s="368"/>
      <c r="AM101" s="368"/>
    </row>
    <row r="102" spans="1:39" ht="26.25" customHeight="1">
      <c r="A102" s="427" t="s">
        <v>4898</v>
      </c>
      <c r="B102" s="526" t="s">
        <v>4899</v>
      </c>
      <c r="C102" s="502"/>
      <c r="D102" s="502"/>
      <c r="E102" s="503"/>
      <c r="F102" s="428" t="s">
        <v>74</v>
      </c>
      <c r="G102" s="431">
        <v>1</v>
      </c>
      <c r="H102" s="430">
        <f t="shared" ref="H102:J102" si="51">SUM(H103:H110)</f>
        <v>45168</v>
      </c>
      <c r="I102" s="430">
        <f t="shared" si="51"/>
        <v>56460</v>
      </c>
      <c r="J102" s="430">
        <f t="shared" si="51"/>
        <v>1099076.8799999999</v>
      </c>
      <c r="K102" s="385"/>
      <c r="L102" s="367">
        <v>45472</v>
      </c>
      <c r="M102" s="368"/>
      <c r="N102" s="368"/>
      <c r="O102" s="368"/>
      <c r="P102" s="368"/>
      <c r="Q102" s="368"/>
      <c r="R102" s="368"/>
      <c r="S102" s="368"/>
      <c r="T102" s="368"/>
      <c r="U102" s="368"/>
      <c r="V102" s="368"/>
      <c r="W102" s="368"/>
      <c r="X102" s="368"/>
      <c r="Y102" s="368"/>
      <c r="Z102" s="368"/>
      <c r="AA102" s="368"/>
      <c r="AB102" s="368"/>
      <c r="AC102" s="368"/>
      <c r="AD102" s="368"/>
      <c r="AE102" s="368"/>
      <c r="AF102" s="368"/>
      <c r="AG102" s="368"/>
      <c r="AH102" s="368"/>
      <c r="AI102" s="368"/>
      <c r="AJ102" s="368"/>
      <c r="AK102" s="368"/>
      <c r="AL102" s="368"/>
      <c r="AM102" s="368"/>
    </row>
    <row r="103" spans="1:39" ht="41.25" customHeight="1" outlineLevel="1">
      <c r="A103" s="415" t="s">
        <v>4983</v>
      </c>
      <c r="B103" s="518" t="s">
        <v>4885</v>
      </c>
      <c r="C103" s="507" t="s">
        <v>4901</v>
      </c>
      <c r="D103" s="502"/>
      <c r="E103" s="503"/>
      <c r="F103" s="381" t="s">
        <v>4887</v>
      </c>
      <c r="G103" s="382">
        <v>27.936</v>
      </c>
      <c r="H103" s="385">
        <v>6200</v>
      </c>
      <c r="I103" s="383">
        <f t="shared" ref="I103:I110" si="52">H103/(1-$I$2)</f>
        <v>7750</v>
      </c>
      <c r="J103" s="384">
        <f t="shared" ref="J103:J110" si="53">G103*I103</f>
        <v>216504</v>
      </c>
      <c r="K103" s="385">
        <v>6200</v>
      </c>
      <c r="L103" s="385">
        <v>6200</v>
      </c>
      <c r="M103" s="368"/>
      <c r="N103" s="368"/>
      <c r="O103" s="368"/>
      <c r="P103" s="368"/>
      <c r="Q103" s="368"/>
      <c r="R103" s="368"/>
      <c r="S103" s="368"/>
      <c r="T103" s="368"/>
      <c r="U103" s="368"/>
      <c r="V103" s="368"/>
      <c r="W103" s="368"/>
      <c r="X103" s="368"/>
      <c r="Y103" s="368"/>
      <c r="Z103" s="368"/>
      <c r="AA103" s="368"/>
      <c r="AB103" s="368"/>
      <c r="AC103" s="368"/>
      <c r="AD103" s="368"/>
      <c r="AE103" s="368"/>
      <c r="AF103" s="368"/>
      <c r="AG103" s="368"/>
      <c r="AH103" s="368"/>
      <c r="AI103" s="368"/>
      <c r="AJ103" s="368"/>
      <c r="AK103" s="368"/>
      <c r="AL103" s="368"/>
      <c r="AM103" s="368"/>
    </row>
    <row r="104" spans="1:39" ht="43.5" customHeight="1" outlineLevel="1">
      <c r="A104" s="415" t="s">
        <v>4984</v>
      </c>
      <c r="B104" s="519"/>
      <c r="C104" s="507" t="s">
        <v>4985</v>
      </c>
      <c r="D104" s="502"/>
      <c r="E104" s="503"/>
      <c r="F104" s="381" t="s">
        <v>4887</v>
      </c>
      <c r="G104" s="382">
        <v>18.623999999999999</v>
      </c>
      <c r="H104" s="385">
        <v>6200</v>
      </c>
      <c r="I104" s="383">
        <f t="shared" si="52"/>
        <v>7750</v>
      </c>
      <c r="J104" s="384">
        <f t="shared" si="53"/>
        <v>144336</v>
      </c>
      <c r="K104" s="385">
        <v>6200</v>
      </c>
      <c r="L104" s="385">
        <v>6200</v>
      </c>
      <c r="M104" s="368"/>
      <c r="N104" s="368"/>
      <c r="O104" s="368"/>
      <c r="P104" s="368"/>
      <c r="Q104" s="368"/>
      <c r="R104" s="368"/>
      <c r="S104" s="368"/>
      <c r="T104" s="368"/>
      <c r="U104" s="368"/>
      <c r="V104" s="368"/>
      <c r="W104" s="368"/>
      <c r="X104" s="368"/>
      <c r="Y104" s="368"/>
      <c r="Z104" s="368"/>
      <c r="AA104" s="368"/>
      <c r="AB104" s="368"/>
      <c r="AC104" s="368"/>
      <c r="AD104" s="368"/>
      <c r="AE104" s="368"/>
      <c r="AF104" s="368"/>
      <c r="AG104" s="368"/>
      <c r="AH104" s="368"/>
      <c r="AI104" s="368"/>
      <c r="AJ104" s="368"/>
      <c r="AK104" s="368"/>
      <c r="AL104" s="368"/>
      <c r="AM104" s="368"/>
    </row>
    <row r="105" spans="1:39" ht="37.5" customHeight="1" outlineLevel="1">
      <c r="A105" s="415" t="s">
        <v>4986</v>
      </c>
      <c r="B105" s="519"/>
      <c r="C105" s="507" t="s">
        <v>4905</v>
      </c>
      <c r="D105" s="502"/>
      <c r="E105" s="503"/>
      <c r="F105" s="381" t="s">
        <v>4887</v>
      </c>
      <c r="G105" s="382">
        <v>18.623999999999999</v>
      </c>
      <c r="H105" s="385">
        <v>6200</v>
      </c>
      <c r="I105" s="383">
        <f t="shared" si="52"/>
        <v>7750</v>
      </c>
      <c r="J105" s="384">
        <f t="shared" si="53"/>
        <v>144336</v>
      </c>
      <c r="K105" s="385">
        <v>6200</v>
      </c>
      <c r="L105" s="385">
        <v>6200</v>
      </c>
      <c r="M105" s="368"/>
      <c r="N105" s="368"/>
      <c r="O105" s="368"/>
      <c r="P105" s="368"/>
      <c r="Q105" s="368"/>
      <c r="R105" s="368"/>
      <c r="S105" s="368"/>
      <c r="T105" s="368"/>
      <c r="U105" s="368"/>
      <c r="V105" s="368"/>
      <c r="W105" s="368"/>
      <c r="X105" s="368"/>
      <c r="Y105" s="368"/>
      <c r="Z105" s="368"/>
      <c r="AA105" s="368"/>
      <c r="AB105" s="368"/>
      <c r="AC105" s="368"/>
      <c r="AD105" s="368"/>
      <c r="AE105" s="368"/>
      <c r="AF105" s="368"/>
      <c r="AG105" s="368"/>
      <c r="AH105" s="368"/>
      <c r="AI105" s="368"/>
      <c r="AJ105" s="368"/>
      <c r="AK105" s="368"/>
      <c r="AL105" s="368"/>
      <c r="AM105" s="368"/>
    </row>
    <row r="106" spans="1:39" ht="53.25" customHeight="1" outlineLevel="1">
      <c r="A106" s="415" t="s">
        <v>4987</v>
      </c>
      <c r="B106" s="519"/>
      <c r="C106" s="507" t="s">
        <v>4988</v>
      </c>
      <c r="D106" s="502"/>
      <c r="E106" s="503"/>
      <c r="F106" s="381" t="s">
        <v>4887</v>
      </c>
      <c r="G106" s="382">
        <v>27.936</v>
      </c>
      <c r="H106" s="385">
        <v>6200</v>
      </c>
      <c r="I106" s="383">
        <f t="shared" si="52"/>
        <v>7750</v>
      </c>
      <c r="J106" s="384">
        <f t="shared" si="53"/>
        <v>216504</v>
      </c>
      <c r="K106" s="385">
        <v>6200</v>
      </c>
      <c r="L106" s="385">
        <v>6200</v>
      </c>
      <c r="M106" s="368"/>
      <c r="N106" s="368"/>
      <c r="O106" s="368"/>
      <c r="P106" s="368"/>
      <c r="Q106" s="368"/>
      <c r="R106" s="368"/>
      <c r="S106" s="368"/>
      <c r="T106" s="368"/>
      <c r="U106" s="368"/>
      <c r="V106" s="368"/>
      <c r="W106" s="368"/>
      <c r="X106" s="368"/>
      <c r="Y106" s="368"/>
      <c r="Z106" s="368"/>
      <c r="AA106" s="368"/>
      <c r="AB106" s="368"/>
      <c r="AC106" s="368"/>
      <c r="AD106" s="368"/>
      <c r="AE106" s="368"/>
      <c r="AF106" s="368"/>
      <c r="AG106" s="368"/>
      <c r="AH106" s="368"/>
      <c r="AI106" s="368"/>
      <c r="AJ106" s="368"/>
      <c r="AK106" s="368"/>
      <c r="AL106" s="368"/>
      <c r="AM106" s="368"/>
    </row>
    <row r="107" spans="1:39" ht="36" customHeight="1" outlineLevel="1">
      <c r="A107" s="415" t="s">
        <v>4989</v>
      </c>
      <c r="B107" s="519"/>
      <c r="C107" s="507" t="s">
        <v>4990</v>
      </c>
      <c r="D107" s="502"/>
      <c r="E107" s="503"/>
      <c r="F107" s="381" t="s">
        <v>4887</v>
      </c>
      <c r="G107" s="382">
        <v>11.928000000000001</v>
      </c>
      <c r="H107" s="367">
        <v>5684</v>
      </c>
      <c r="I107" s="383">
        <f t="shared" si="52"/>
        <v>7105</v>
      </c>
      <c r="J107" s="384">
        <f t="shared" si="53"/>
        <v>84748.44</v>
      </c>
      <c r="K107" s="385"/>
      <c r="L107" s="367">
        <v>5684</v>
      </c>
      <c r="M107" s="368"/>
      <c r="N107" s="368"/>
      <c r="O107" s="368"/>
      <c r="P107" s="368"/>
      <c r="Q107" s="368"/>
      <c r="R107" s="368"/>
      <c r="S107" s="368"/>
      <c r="T107" s="368"/>
      <c r="U107" s="368"/>
      <c r="V107" s="368"/>
      <c r="W107" s="368"/>
      <c r="X107" s="368"/>
      <c r="Y107" s="368"/>
      <c r="Z107" s="368"/>
      <c r="AA107" s="368"/>
      <c r="AB107" s="368"/>
      <c r="AC107" s="368"/>
      <c r="AD107" s="368"/>
      <c r="AE107" s="368"/>
      <c r="AF107" s="368"/>
      <c r="AG107" s="368"/>
      <c r="AH107" s="368"/>
      <c r="AI107" s="368"/>
      <c r="AJ107" s="368"/>
      <c r="AK107" s="368"/>
      <c r="AL107" s="368"/>
      <c r="AM107" s="368"/>
    </row>
    <row r="108" spans="1:39" ht="39.75" customHeight="1" outlineLevel="1">
      <c r="A108" s="415" t="s">
        <v>4991</v>
      </c>
      <c r="B108" s="511"/>
      <c r="C108" s="507" t="s">
        <v>4990</v>
      </c>
      <c r="D108" s="502"/>
      <c r="E108" s="503"/>
      <c r="F108" s="381" t="s">
        <v>4887</v>
      </c>
      <c r="G108" s="382">
        <v>11.928000000000001</v>
      </c>
      <c r="H108" s="367">
        <v>5684</v>
      </c>
      <c r="I108" s="383">
        <f t="shared" si="52"/>
        <v>7105</v>
      </c>
      <c r="J108" s="384">
        <f t="shared" si="53"/>
        <v>84748.44</v>
      </c>
      <c r="K108" s="385"/>
      <c r="L108" s="367">
        <v>5684</v>
      </c>
      <c r="M108" s="368"/>
      <c r="N108" s="368"/>
      <c r="O108" s="368"/>
      <c r="P108" s="368"/>
      <c r="Q108" s="368"/>
      <c r="R108" s="368"/>
      <c r="S108" s="368"/>
      <c r="T108" s="368"/>
      <c r="U108" s="368"/>
      <c r="V108" s="368"/>
      <c r="W108" s="368"/>
      <c r="X108" s="368"/>
      <c r="Y108" s="368"/>
      <c r="Z108" s="368"/>
      <c r="AA108" s="368"/>
      <c r="AB108" s="368"/>
      <c r="AC108" s="368"/>
      <c r="AD108" s="368"/>
      <c r="AE108" s="368"/>
      <c r="AF108" s="368"/>
      <c r="AG108" s="368"/>
      <c r="AH108" s="368"/>
      <c r="AI108" s="368"/>
      <c r="AJ108" s="368"/>
      <c r="AK108" s="368"/>
      <c r="AL108" s="368"/>
      <c r="AM108" s="368"/>
    </row>
    <row r="109" spans="1:39" ht="41.25" customHeight="1" outlineLevel="1">
      <c r="A109" s="415" t="s">
        <v>4992</v>
      </c>
      <c r="B109" s="518" t="s">
        <v>4889</v>
      </c>
      <c r="C109" s="507" t="s">
        <v>4993</v>
      </c>
      <c r="D109" s="502"/>
      <c r="E109" s="503"/>
      <c r="F109" s="381" t="s">
        <v>4887</v>
      </c>
      <c r="G109" s="382">
        <v>26.88</v>
      </c>
      <c r="H109" s="385">
        <v>4500</v>
      </c>
      <c r="I109" s="383">
        <f t="shared" si="52"/>
        <v>5625</v>
      </c>
      <c r="J109" s="384">
        <f t="shared" si="53"/>
        <v>151200</v>
      </c>
      <c r="K109" s="385">
        <v>4500</v>
      </c>
      <c r="L109" s="385">
        <v>4500</v>
      </c>
      <c r="M109" s="368"/>
      <c r="N109" s="368"/>
      <c r="O109" s="368"/>
      <c r="P109" s="368"/>
      <c r="Q109" s="368"/>
      <c r="R109" s="368"/>
      <c r="S109" s="368"/>
      <c r="T109" s="368"/>
      <c r="U109" s="368"/>
      <c r="V109" s="368"/>
      <c r="W109" s="368"/>
      <c r="X109" s="368"/>
      <c r="Y109" s="368"/>
      <c r="Z109" s="368"/>
      <c r="AA109" s="368"/>
      <c r="AB109" s="368"/>
      <c r="AC109" s="368"/>
      <c r="AD109" s="368"/>
      <c r="AE109" s="368"/>
      <c r="AF109" s="368"/>
      <c r="AG109" s="368"/>
      <c r="AH109" s="368"/>
      <c r="AI109" s="368"/>
      <c r="AJ109" s="368"/>
      <c r="AK109" s="368"/>
      <c r="AL109" s="368"/>
      <c r="AM109" s="368"/>
    </row>
    <row r="110" spans="1:39" ht="40.5" customHeight="1" outlineLevel="1">
      <c r="A110" s="415" t="s">
        <v>4994</v>
      </c>
      <c r="B110" s="511"/>
      <c r="C110" s="507" t="s">
        <v>4995</v>
      </c>
      <c r="D110" s="502"/>
      <c r="E110" s="503"/>
      <c r="F110" s="381" t="s">
        <v>4887</v>
      </c>
      <c r="G110" s="382">
        <v>10.08</v>
      </c>
      <c r="H110" s="385">
        <v>4500</v>
      </c>
      <c r="I110" s="383">
        <f t="shared" si="52"/>
        <v>5625</v>
      </c>
      <c r="J110" s="384">
        <f t="shared" si="53"/>
        <v>56700</v>
      </c>
      <c r="K110" s="385">
        <v>4500</v>
      </c>
      <c r="L110" s="385">
        <v>4500</v>
      </c>
      <c r="M110" s="368"/>
      <c r="N110" s="368"/>
      <c r="O110" s="368"/>
      <c r="P110" s="368"/>
      <c r="Q110" s="368"/>
      <c r="R110" s="368"/>
      <c r="S110" s="368"/>
      <c r="T110" s="368"/>
      <c r="U110" s="368"/>
      <c r="V110" s="368"/>
      <c r="W110" s="368"/>
      <c r="X110" s="368"/>
      <c r="Y110" s="368"/>
      <c r="Z110" s="368"/>
      <c r="AA110" s="368"/>
      <c r="AB110" s="368"/>
      <c r="AC110" s="368"/>
      <c r="AD110" s="368"/>
      <c r="AE110" s="368"/>
      <c r="AF110" s="368"/>
      <c r="AG110" s="368"/>
      <c r="AH110" s="368"/>
      <c r="AI110" s="368"/>
      <c r="AJ110" s="368"/>
      <c r="AK110" s="368"/>
      <c r="AL110" s="368"/>
      <c r="AM110" s="368"/>
    </row>
    <row r="111" spans="1:39" ht="26.25" customHeight="1">
      <c r="A111" s="397" t="s">
        <v>4996</v>
      </c>
      <c r="B111" s="509" t="s">
        <v>4917</v>
      </c>
      <c r="C111" s="502"/>
      <c r="D111" s="502"/>
      <c r="E111" s="503"/>
      <c r="F111" s="402" t="s">
        <v>4918</v>
      </c>
      <c r="G111" s="416">
        <v>21.0348927471865</v>
      </c>
      <c r="H111" s="417"/>
      <c r="I111" s="417"/>
      <c r="J111" s="417">
        <f>J112+J115</f>
        <v>27242166.779603466</v>
      </c>
      <c r="K111" s="385"/>
      <c r="L111" s="367"/>
      <c r="M111" s="368"/>
      <c r="N111" s="368"/>
      <c r="O111" s="368"/>
      <c r="P111" s="368"/>
      <c r="Q111" s="368"/>
      <c r="R111" s="368"/>
      <c r="S111" s="368"/>
      <c r="T111" s="368"/>
      <c r="U111" s="368"/>
      <c r="V111" s="368"/>
      <c r="W111" s="368"/>
      <c r="X111" s="368"/>
      <c r="Y111" s="368"/>
      <c r="Z111" s="368"/>
      <c r="AA111" s="368"/>
      <c r="AB111" s="368"/>
      <c r="AC111" s="368"/>
      <c r="AD111" s="368"/>
      <c r="AE111" s="368"/>
      <c r="AF111" s="368"/>
      <c r="AG111" s="368"/>
      <c r="AH111" s="368"/>
      <c r="AI111" s="368"/>
      <c r="AJ111" s="368"/>
      <c r="AK111" s="368"/>
      <c r="AL111" s="368"/>
      <c r="AM111" s="368"/>
    </row>
    <row r="112" spans="1:39" ht="26.25" customHeight="1">
      <c r="A112" s="432" t="s">
        <v>4997</v>
      </c>
      <c r="B112" s="528" t="s">
        <v>4920</v>
      </c>
      <c r="C112" s="502"/>
      <c r="D112" s="502"/>
      <c r="E112" s="503"/>
      <c r="F112" s="433"/>
      <c r="G112" s="434"/>
      <c r="H112" s="417">
        <f t="shared" ref="H112:J112" si="54">SUM(H113:H114)</f>
        <v>1470000</v>
      </c>
      <c r="I112" s="417">
        <f t="shared" si="54"/>
        <v>1837500</v>
      </c>
      <c r="J112" s="417">
        <f t="shared" si="54"/>
        <v>23843038.904603466</v>
      </c>
      <c r="K112" s="385"/>
      <c r="L112" s="367">
        <v>1470000</v>
      </c>
      <c r="M112" s="368"/>
      <c r="N112" s="368"/>
      <c r="O112" s="368"/>
      <c r="P112" s="368"/>
      <c r="Q112" s="368"/>
      <c r="R112" s="368"/>
      <c r="S112" s="368"/>
      <c r="T112" s="368"/>
      <c r="U112" s="368"/>
      <c r="V112" s="368"/>
      <c r="W112" s="368"/>
      <c r="X112" s="368"/>
      <c r="Y112" s="368"/>
      <c r="Z112" s="368"/>
      <c r="AA112" s="368"/>
      <c r="AB112" s="368"/>
      <c r="AC112" s="368"/>
      <c r="AD112" s="368"/>
      <c r="AE112" s="368"/>
      <c r="AF112" s="368"/>
      <c r="AG112" s="368"/>
      <c r="AH112" s="368"/>
      <c r="AI112" s="368"/>
      <c r="AJ112" s="368"/>
      <c r="AK112" s="368"/>
      <c r="AL112" s="368"/>
      <c r="AM112" s="368"/>
    </row>
    <row r="113" spans="1:39" ht="26.25" customHeight="1" outlineLevel="1">
      <c r="A113" s="379" t="s">
        <v>4998</v>
      </c>
      <c r="B113" s="380" t="s">
        <v>4922</v>
      </c>
      <c r="C113" s="507" t="s">
        <v>4923</v>
      </c>
      <c r="D113" s="502"/>
      <c r="E113" s="503"/>
      <c r="F113" s="381" t="s">
        <v>594</v>
      </c>
      <c r="G113" s="421">
        <v>0.55920349233898303</v>
      </c>
      <c r="H113" s="367">
        <v>450000</v>
      </c>
      <c r="I113" s="383">
        <f t="shared" ref="I113:I114" si="55">H113/(1-$I$2)</f>
        <v>562500</v>
      </c>
      <c r="J113" s="384">
        <f t="shared" ref="J113:J114" si="56">G113*I113</f>
        <v>314551.96444067796</v>
      </c>
      <c r="K113" s="385"/>
      <c r="L113" s="367">
        <v>450000</v>
      </c>
      <c r="M113" s="368"/>
      <c r="N113" s="368"/>
      <c r="O113" s="368"/>
      <c r="P113" s="368"/>
      <c r="Q113" s="368"/>
      <c r="R113" s="368"/>
      <c r="S113" s="368"/>
      <c r="T113" s="368"/>
      <c r="U113" s="368"/>
      <c r="V113" s="368"/>
      <c r="W113" s="368"/>
      <c r="X113" s="368"/>
      <c r="Y113" s="368"/>
      <c r="Z113" s="368"/>
      <c r="AA113" s="368"/>
      <c r="AB113" s="368"/>
      <c r="AC113" s="368"/>
      <c r="AD113" s="368"/>
      <c r="AE113" s="368"/>
      <c r="AF113" s="368"/>
      <c r="AG113" s="368"/>
      <c r="AH113" s="368"/>
      <c r="AI113" s="368"/>
      <c r="AJ113" s="368"/>
      <c r="AK113" s="368"/>
      <c r="AL113" s="368"/>
      <c r="AM113" s="368"/>
    </row>
    <row r="114" spans="1:39" ht="26.25" customHeight="1" outlineLevel="1">
      <c r="A114" s="379" t="s">
        <v>4999</v>
      </c>
      <c r="B114" s="380" t="s">
        <v>4925</v>
      </c>
      <c r="C114" s="507" t="s">
        <v>4926</v>
      </c>
      <c r="D114" s="502"/>
      <c r="E114" s="503"/>
      <c r="F114" s="381" t="s">
        <v>594</v>
      </c>
      <c r="G114" s="421">
        <v>18.453715247186501</v>
      </c>
      <c r="H114" s="367">
        <v>1020000</v>
      </c>
      <c r="I114" s="383">
        <f t="shared" si="55"/>
        <v>1275000</v>
      </c>
      <c r="J114" s="384">
        <f t="shared" si="56"/>
        <v>23528486.940162789</v>
      </c>
      <c r="K114" s="385"/>
      <c r="L114" s="367">
        <v>1020000</v>
      </c>
      <c r="M114" s="368"/>
      <c r="N114" s="368"/>
      <c r="O114" s="368"/>
      <c r="P114" s="368"/>
      <c r="Q114" s="368"/>
      <c r="R114" s="368"/>
      <c r="S114" s="368"/>
      <c r="T114" s="368"/>
      <c r="U114" s="368"/>
      <c r="V114" s="368"/>
      <c r="W114" s="368"/>
      <c r="X114" s="368"/>
      <c r="Y114" s="368"/>
      <c r="Z114" s="368"/>
      <c r="AA114" s="368"/>
      <c r="AB114" s="368"/>
      <c r="AC114" s="368"/>
      <c r="AD114" s="368"/>
      <c r="AE114" s="368"/>
      <c r="AF114" s="368"/>
      <c r="AG114" s="368"/>
      <c r="AH114" s="368"/>
      <c r="AI114" s="368"/>
      <c r="AJ114" s="368"/>
      <c r="AK114" s="368"/>
      <c r="AL114" s="368"/>
      <c r="AM114" s="368"/>
    </row>
    <row r="115" spans="1:39" ht="26.25" customHeight="1">
      <c r="A115" s="432" t="s">
        <v>5000</v>
      </c>
      <c r="B115" s="528" t="s">
        <v>4928</v>
      </c>
      <c r="C115" s="502"/>
      <c r="D115" s="502"/>
      <c r="E115" s="503"/>
      <c r="F115" s="433"/>
      <c r="G115" s="434"/>
      <c r="H115" s="417">
        <f t="shared" ref="H115:J115" si="57">SUM(H116:H119)</f>
        <v>3510000</v>
      </c>
      <c r="I115" s="417">
        <f t="shared" si="57"/>
        <v>4387500</v>
      </c>
      <c r="J115" s="417">
        <f t="shared" si="57"/>
        <v>3399127.875</v>
      </c>
      <c r="K115" s="385"/>
      <c r="L115" s="367">
        <v>3510000</v>
      </c>
      <c r="M115" s="368"/>
      <c r="N115" s="368"/>
      <c r="O115" s="368"/>
      <c r="P115" s="368"/>
      <c r="Q115" s="368"/>
      <c r="R115" s="368"/>
      <c r="S115" s="368"/>
      <c r="T115" s="368"/>
      <c r="U115" s="368"/>
      <c r="V115" s="368"/>
      <c r="W115" s="368"/>
      <c r="X115" s="368"/>
      <c r="Y115" s="368"/>
      <c r="Z115" s="368"/>
      <c r="AA115" s="368"/>
      <c r="AB115" s="368"/>
      <c r="AC115" s="368"/>
      <c r="AD115" s="368"/>
      <c r="AE115" s="368"/>
      <c r="AF115" s="368"/>
      <c r="AG115" s="368"/>
      <c r="AH115" s="368"/>
      <c r="AI115" s="368"/>
      <c r="AJ115" s="368"/>
      <c r="AK115" s="368"/>
      <c r="AL115" s="368"/>
      <c r="AM115" s="368"/>
    </row>
    <row r="116" spans="1:39" ht="26.25" customHeight="1" outlineLevel="1">
      <c r="A116" s="379" t="s">
        <v>5001</v>
      </c>
      <c r="B116" s="380" t="s">
        <v>4922</v>
      </c>
      <c r="C116" s="507" t="s">
        <v>4923</v>
      </c>
      <c r="D116" s="502"/>
      <c r="E116" s="503"/>
      <c r="F116" s="381" t="s">
        <v>594</v>
      </c>
      <c r="G116" s="421">
        <v>0.19222500000000001</v>
      </c>
      <c r="H116" s="367">
        <v>450000</v>
      </c>
      <c r="I116" s="383">
        <f t="shared" ref="I116:I119" si="58">H116/(1-$I$2)</f>
        <v>562500</v>
      </c>
      <c r="J116" s="384">
        <f t="shared" ref="J116:J119" si="59">G116*I116</f>
        <v>108126.5625</v>
      </c>
      <c r="K116" s="385"/>
      <c r="L116" s="367">
        <v>450000</v>
      </c>
      <c r="M116" s="368"/>
      <c r="N116" s="368"/>
      <c r="O116" s="368"/>
      <c r="P116" s="368"/>
      <c r="Q116" s="368"/>
      <c r="R116" s="368"/>
      <c r="S116" s="368"/>
      <c r="T116" s="368"/>
      <c r="U116" s="368"/>
      <c r="V116" s="368"/>
      <c r="W116" s="368"/>
      <c r="X116" s="368"/>
      <c r="Y116" s="368"/>
      <c r="Z116" s="368"/>
      <c r="AA116" s="368"/>
      <c r="AB116" s="368"/>
      <c r="AC116" s="368"/>
      <c r="AD116" s="368"/>
      <c r="AE116" s="368"/>
      <c r="AF116" s="368"/>
      <c r="AG116" s="368"/>
      <c r="AH116" s="368"/>
      <c r="AI116" s="368"/>
      <c r="AJ116" s="368"/>
      <c r="AK116" s="368"/>
      <c r="AL116" s="368"/>
      <c r="AM116" s="368"/>
    </row>
    <row r="117" spans="1:39" ht="26.25" customHeight="1" outlineLevel="1">
      <c r="A117" s="379" t="s">
        <v>5002</v>
      </c>
      <c r="B117" s="380" t="s">
        <v>4925</v>
      </c>
      <c r="C117" s="507" t="s">
        <v>4931</v>
      </c>
      <c r="D117" s="502"/>
      <c r="E117" s="503"/>
      <c r="F117" s="381" t="s">
        <v>594</v>
      </c>
      <c r="G117" s="421">
        <v>0.54559999999999997</v>
      </c>
      <c r="H117" s="367">
        <v>1020000</v>
      </c>
      <c r="I117" s="383">
        <f t="shared" si="58"/>
        <v>1275000</v>
      </c>
      <c r="J117" s="384">
        <f t="shared" si="59"/>
        <v>695640</v>
      </c>
      <c r="K117" s="385"/>
      <c r="L117" s="367">
        <v>1020000</v>
      </c>
      <c r="M117" s="368"/>
      <c r="N117" s="368"/>
      <c r="O117" s="368"/>
      <c r="P117" s="368"/>
      <c r="Q117" s="368"/>
      <c r="R117" s="368"/>
      <c r="S117" s="368"/>
      <c r="T117" s="368"/>
      <c r="U117" s="368"/>
      <c r="V117" s="368"/>
      <c r="W117" s="368"/>
      <c r="X117" s="368"/>
      <c r="Y117" s="368"/>
      <c r="Z117" s="368"/>
      <c r="AA117" s="368"/>
      <c r="AB117" s="368"/>
      <c r="AC117" s="368"/>
      <c r="AD117" s="368"/>
      <c r="AE117" s="368"/>
      <c r="AF117" s="368"/>
      <c r="AG117" s="368"/>
      <c r="AH117" s="368"/>
      <c r="AI117" s="368"/>
      <c r="AJ117" s="368"/>
      <c r="AK117" s="368"/>
      <c r="AL117" s="368"/>
      <c r="AM117" s="368"/>
    </row>
    <row r="118" spans="1:39" ht="26.25" customHeight="1" outlineLevel="1">
      <c r="A118" s="379" t="s">
        <v>5003</v>
      </c>
      <c r="B118" s="380" t="s">
        <v>4933</v>
      </c>
      <c r="C118" s="507" t="s">
        <v>4934</v>
      </c>
      <c r="D118" s="502"/>
      <c r="E118" s="503"/>
      <c r="F118" s="381" t="s">
        <v>594</v>
      </c>
      <c r="G118" s="421">
        <v>0.88</v>
      </c>
      <c r="H118" s="367">
        <v>1020000</v>
      </c>
      <c r="I118" s="383">
        <f t="shared" si="58"/>
        <v>1275000</v>
      </c>
      <c r="J118" s="384">
        <f t="shared" si="59"/>
        <v>1122000</v>
      </c>
      <c r="K118" s="385"/>
      <c r="L118" s="367">
        <v>1020000</v>
      </c>
      <c r="M118" s="368"/>
      <c r="N118" s="368"/>
      <c r="O118" s="368"/>
      <c r="P118" s="368"/>
      <c r="Q118" s="368"/>
      <c r="R118" s="368"/>
      <c r="S118" s="368"/>
      <c r="T118" s="368"/>
      <c r="U118" s="368"/>
      <c r="V118" s="368"/>
      <c r="W118" s="368"/>
      <c r="X118" s="368"/>
      <c r="Y118" s="368"/>
      <c r="Z118" s="368"/>
      <c r="AA118" s="368"/>
      <c r="AB118" s="368"/>
      <c r="AC118" s="368"/>
      <c r="AD118" s="368"/>
      <c r="AE118" s="368"/>
      <c r="AF118" s="368"/>
      <c r="AG118" s="368"/>
      <c r="AH118" s="368"/>
      <c r="AI118" s="368"/>
      <c r="AJ118" s="368"/>
      <c r="AK118" s="368"/>
      <c r="AL118" s="368"/>
      <c r="AM118" s="368"/>
    </row>
    <row r="119" spans="1:39" ht="26.25" customHeight="1" outlineLevel="1">
      <c r="A119" s="379" t="s">
        <v>5004</v>
      </c>
      <c r="B119" s="380" t="s">
        <v>4936</v>
      </c>
      <c r="C119" s="507" t="s">
        <v>4937</v>
      </c>
      <c r="D119" s="502"/>
      <c r="E119" s="503"/>
      <c r="F119" s="381" t="s">
        <v>594</v>
      </c>
      <c r="G119" s="421">
        <v>1.1555774999999999</v>
      </c>
      <c r="H119" s="367">
        <v>1020000</v>
      </c>
      <c r="I119" s="383">
        <f t="shared" si="58"/>
        <v>1275000</v>
      </c>
      <c r="J119" s="384">
        <f t="shared" si="59"/>
        <v>1473361.3125</v>
      </c>
      <c r="K119" s="385"/>
      <c r="L119" s="367">
        <v>1020000</v>
      </c>
      <c r="M119" s="368"/>
      <c r="N119" s="368"/>
      <c r="O119" s="368"/>
      <c r="P119" s="368"/>
      <c r="Q119" s="368"/>
      <c r="R119" s="368"/>
      <c r="S119" s="368"/>
      <c r="T119" s="368"/>
      <c r="U119" s="368"/>
      <c r="V119" s="368"/>
      <c r="W119" s="368"/>
      <c r="X119" s="368"/>
      <c r="Y119" s="368"/>
      <c r="Z119" s="368"/>
      <c r="AA119" s="368"/>
      <c r="AB119" s="368"/>
      <c r="AC119" s="368"/>
      <c r="AD119" s="368"/>
      <c r="AE119" s="368"/>
      <c r="AF119" s="368"/>
      <c r="AG119" s="368"/>
      <c r="AH119" s="368"/>
      <c r="AI119" s="368"/>
      <c r="AJ119" s="368"/>
      <c r="AK119" s="368"/>
      <c r="AL119" s="368"/>
      <c r="AM119" s="368"/>
    </row>
    <row r="120" spans="1:39" ht="26.25" customHeight="1">
      <c r="A120" s="397" t="s">
        <v>5005</v>
      </c>
      <c r="B120" s="516" t="s">
        <v>4939</v>
      </c>
      <c r="C120" s="502"/>
      <c r="D120" s="502"/>
      <c r="E120" s="502"/>
      <c r="F120" s="502"/>
      <c r="G120" s="503"/>
      <c r="H120" s="417">
        <f t="shared" ref="H120:J120" si="60">SUM(H121:H122)</f>
        <v>331750</v>
      </c>
      <c r="I120" s="417">
        <f t="shared" si="60"/>
        <v>414687.5</v>
      </c>
      <c r="J120" s="417">
        <f t="shared" si="60"/>
        <v>414687.5</v>
      </c>
      <c r="K120" s="385"/>
      <c r="L120" s="367">
        <v>331750</v>
      </c>
      <c r="M120" s="368"/>
      <c r="N120" s="368"/>
      <c r="O120" s="368"/>
      <c r="P120" s="368"/>
      <c r="Q120" s="368"/>
      <c r="R120" s="368"/>
      <c r="S120" s="368"/>
      <c r="T120" s="368"/>
      <c r="U120" s="368"/>
      <c r="V120" s="368"/>
      <c r="W120" s="368"/>
      <c r="X120" s="368"/>
      <c r="Y120" s="368"/>
      <c r="Z120" s="368"/>
      <c r="AA120" s="368"/>
      <c r="AB120" s="368"/>
      <c r="AC120" s="368"/>
      <c r="AD120" s="368"/>
      <c r="AE120" s="368"/>
      <c r="AF120" s="368"/>
      <c r="AG120" s="368"/>
      <c r="AH120" s="368"/>
      <c r="AI120" s="368"/>
      <c r="AJ120" s="368"/>
      <c r="AK120" s="368"/>
      <c r="AL120" s="368"/>
      <c r="AM120" s="368"/>
    </row>
    <row r="121" spans="1:39" ht="26.25" customHeight="1" outlineLevel="1">
      <c r="A121" s="379" t="s">
        <v>5006</v>
      </c>
      <c r="B121" s="380" t="s">
        <v>4941</v>
      </c>
      <c r="C121" s="507" t="s">
        <v>4942</v>
      </c>
      <c r="D121" s="502"/>
      <c r="E121" s="503"/>
      <c r="F121" s="422" t="s">
        <v>4943</v>
      </c>
      <c r="G121" s="423">
        <v>1</v>
      </c>
      <c r="H121" s="367">
        <v>130750</v>
      </c>
      <c r="I121" s="383">
        <f t="shared" ref="I121:I122" si="61">H121/(1-$I$2)</f>
        <v>163437.5</v>
      </c>
      <c r="J121" s="384">
        <f t="shared" ref="J121:J122" si="62">G121*I121</f>
        <v>163437.5</v>
      </c>
      <c r="K121" s="385"/>
      <c r="L121" s="367">
        <v>130750</v>
      </c>
      <c r="M121" s="368"/>
      <c r="N121" s="368"/>
      <c r="O121" s="368"/>
      <c r="P121" s="368"/>
      <c r="Q121" s="368"/>
      <c r="R121" s="368"/>
      <c r="S121" s="368"/>
      <c r="T121" s="368"/>
      <c r="U121" s="368"/>
      <c r="V121" s="368"/>
      <c r="W121" s="368"/>
      <c r="X121" s="368"/>
      <c r="Y121" s="368"/>
      <c r="Z121" s="368"/>
      <c r="AA121" s="368"/>
      <c r="AB121" s="368"/>
      <c r="AC121" s="368"/>
      <c r="AD121" s="368"/>
      <c r="AE121" s="368"/>
      <c r="AF121" s="368"/>
      <c r="AG121" s="368"/>
      <c r="AH121" s="368"/>
      <c r="AI121" s="368"/>
      <c r="AJ121" s="368"/>
      <c r="AK121" s="368"/>
      <c r="AL121" s="368"/>
      <c r="AM121" s="368"/>
    </row>
    <row r="122" spans="1:39" ht="26.25" customHeight="1" outlineLevel="1">
      <c r="A122" s="379" t="s">
        <v>5007</v>
      </c>
      <c r="B122" s="380" t="s">
        <v>4945</v>
      </c>
      <c r="C122" s="507" t="s">
        <v>4946</v>
      </c>
      <c r="D122" s="502"/>
      <c r="E122" s="503"/>
      <c r="F122" s="422" t="s">
        <v>4943</v>
      </c>
      <c r="G122" s="423">
        <v>1</v>
      </c>
      <c r="H122" s="367">
        <v>201000</v>
      </c>
      <c r="I122" s="383">
        <f t="shared" si="61"/>
        <v>251250</v>
      </c>
      <c r="J122" s="384">
        <f t="shared" si="62"/>
        <v>251250</v>
      </c>
      <c r="K122" s="385"/>
      <c r="L122" s="367">
        <v>201000</v>
      </c>
      <c r="M122" s="368"/>
      <c r="N122" s="368"/>
      <c r="O122" s="368"/>
      <c r="P122" s="368"/>
      <c r="Q122" s="368"/>
      <c r="R122" s="368"/>
      <c r="S122" s="368"/>
      <c r="T122" s="368"/>
      <c r="U122" s="368"/>
      <c r="V122" s="368"/>
      <c r="W122" s="368"/>
      <c r="X122" s="368"/>
      <c r="Y122" s="368"/>
      <c r="Z122" s="368"/>
      <c r="AA122" s="368"/>
      <c r="AB122" s="368"/>
      <c r="AC122" s="368"/>
      <c r="AD122" s="368"/>
      <c r="AE122" s="368"/>
      <c r="AF122" s="368"/>
      <c r="AG122" s="368"/>
      <c r="AH122" s="368"/>
      <c r="AI122" s="368"/>
      <c r="AJ122" s="368"/>
      <c r="AK122" s="368"/>
      <c r="AL122" s="368"/>
      <c r="AM122" s="368"/>
    </row>
    <row r="123" spans="1:39" ht="26.25" customHeight="1">
      <c r="A123" s="392" t="s">
        <v>5008</v>
      </c>
      <c r="B123" s="506" t="s">
        <v>5009</v>
      </c>
      <c r="C123" s="502"/>
      <c r="D123" s="502"/>
      <c r="E123" s="502"/>
      <c r="F123" s="502"/>
      <c r="G123" s="503"/>
      <c r="H123" s="393">
        <f t="shared" ref="H123:J123" si="63">SUM(H124:H125)</f>
        <v>6300000</v>
      </c>
      <c r="I123" s="393">
        <f t="shared" si="63"/>
        <v>7875000</v>
      </c>
      <c r="J123" s="393">
        <f t="shared" si="63"/>
        <v>7175000</v>
      </c>
      <c r="K123" s="385"/>
      <c r="L123" s="367">
        <v>6300000</v>
      </c>
      <c r="M123" s="368"/>
      <c r="N123" s="368"/>
      <c r="O123" s="389" t="s">
        <v>5010</v>
      </c>
      <c r="P123" s="368"/>
      <c r="Q123" s="368"/>
      <c r="R123" s="368"/>
      <c r="S123" s="368"/>
      <c r="T123" s="368"/>
      <c r="U123" s="368"/>
      <c r="V123" s="368"/>
      <c r="W123" s="368"/>
      <c r="X123" s="368"/>
      <c r="Y123" s="368"/>
      <c r="Z123" s="368"/>
      <c r="AA123" s="368"/>
      <c r="AB123" s="368"/>
      <c r="AC123" s="368"/>
      <c r="AD123" s="368"/>
      <c r="AE123" s="368"/>
      <c r="AF123" s="368"/>
      <c r="AG123" s="368"/>
      <c r="AH123" s="368"/>
      <c r="AI123" s="368"/>
      <c r="AJ123" s="368"/>
      <c r="AK123" s="368"/>
      <c r="AL123" s="368"/>
      <c r="AM123" s="368"/>
    </row>
    <row r="124" spans="1:39" ht="26.25" customHeight="1" outlineLevel="1">
      <c r="A124" s="379">
        <v>4.0999999999999996</v>
      </c>
      <c r="B124" s="380" t="s">
        <v>618</v>
      </c>
      <c r="C124" s="529" t="s">
        <v>5011</v>
      </c>
      <c r="D124" s="502"/>
      <c r="E124" s="503"/>
      <c r="F124" s="381" t="s">
        <v>586</v>
      </c>
      <c r="G124" s="382">
        <v>1</v>
      </c>
      <c r="H124" s="367">
        <v>3500000</v>
      </c>
      <c r="I124" s="383">
        <f t="shared" ref="I124:I125" si="64">H124/(1-$I$2)</f>
        <v>4375000</v>
      </c>
      <c r="J124" s="384">
        <f>G124*I124</f>
        <v>4375000</v>
      </c>
      <c r="K124" s="385"/>
      <c r="L124" s="367">
        <v>3500000</v>
      </c>
      <c r="M124" s="368"/>
      <c r="N124" s="389" t="s">
        <v>5012</v>
      </c>
      <c r="O124" s="368"/>
      <c r="P124" s="368"/>
      <c r="Q124" s="368"/>
      <c r="R124" s="368"/>
      <c r="S124" s="368"/>
      <c r="T124" s="368"/>
      <c r="U124" s="368"/>
      <c r="V124" s="368"/>
      <c r="W124" s="368"/>
      <c r="X124" s="368"/>
      <c r="Y124" s="368"/>
      <c r="Z124" s="368"/>
      <c r="AA124" s="368"/>
      <c r="AB124" s="368"/>
      <c r="AC124" s="368"/>
      <c r="AD124" s="368"/>
      <c r="AE124" s="368"/>
      <c r="AF124" s="368"/>
      <c r="AG124" s="368"/>
      <c r="AH124" s="368"/>
      <c r="AI124" s="368"/>
      <c r="AJ124" s="368"/>
      <c r="AK124" s="368"/>
      <c r="AL124" s="368"/>
      <c r="AM124" s="368"/>
    </row>
    <row r="125" spans="1:39" ht="26.25" customHeight="1" outlineLevel="1">
      <c r="A125" s="379">
        <v>4.2</v>
      </c>
      <c r="B125" s="380" t="s">
        <v>620</v>
      </c>
      <c r="C125" s="507" t="s">
        <v>5013</v>
      </c>
      <c r="D125" s="502"/>
      <c r="E125" s="503"/>
      <c r="F125" s="381" t="s">
        <v>586</v>
      </c>
      <c r="G125" s="382">
        <v>1</v>
      </c>
      <c r="H125" s="367">
        <v>2800000</v>
      </c>
      <c r="I125" s="383">
        <f t="shared" si="64"/>
        <v>3500000</v>
      </c>
      <c r="J125" s="384">
        <f>G125*H125</f>
        <v>2800000</v>
      </c>
      <c r="K125" s="385"/>
      <c r="L125" s="367">
        <v>2800000</v>
      </c>
      <c r="M125" s="368"/>
      <c r="N125" s="389" t="s">
        <v>5012</v>
      </c>
      <c r="O125" s="368"/>
      <c r="P125" s="368"/>
      <c r="Q125" s="368"/>
      <c r="R125" s="368"/>
      <c r="S125" s="368"/>
      <c r="T125" s="368"/>
      <c r="U125" s="368"/>
      <c r="V125" s="368"/>
      <c r="W125" s="368"/>
      <c r="X125" s="368"/>
      <c r="Y125" s="368"/>
      <c r="Z125" s="368"/>
      <c r="AA125" s="368"/>
      <c r="AB125" s="368"/>
      <c r="AC125" s="368"/>
      <c r="AD125" s="368"/>
      <c r="AE125" s="368"/>
      <c r="AF125" s="368"/>
      <c r="AG125" s="368"/>
      <c r="AH125" s="368"/>
      <c r="AI125" s="368"/>
      <c r="AJ125" s="368"/>
      <c r="AK125" s="368"/>
      <c r="AL125" s="368"/>
      <c r="AM125" s="368"/>
    </row>
    <row r="126" spans="1:39" ht="26.25" customHeight="1">
      <c r="A126" s="392" t="s">
        <v>5014</v>
      </c>
      <c r="B126" s="506" t="s">
        <v>5015</v>
      </c>
      <c r="C126" s="502"/>
      <c r="D126" s="502"/>
      <c r="E126" s="502"/>
      <c r="F126" s="502"/>
      <c r="G126" s="503"/>
      <c r="H126" s="393">
        <f t="shared" ref="H126:J126" si="65">SUM(H127:H132)</f>
        <v>1715463</v>
      </c>
      <c r="I126" s="393">
        <f t="shared" si="65"/>
        <v>2144328.75</v>
      </c>
      <c r="J126" s="393">
        <f t="shared" si="65"/>
        <v>203427314</v>
      </c>
      <c r="K126" s="385"/>
      <c r="L126" s="367">
        <v>1229166.6666666665</v>
      </c>
      <c r="M126" s="368"/>
      <c r="N126" s="368"/>
      <c r="O126" s="368"/>
      <c r="P126" s="368"/>
      <c r="Q126" s="368"/>
      <c r="R126" s="368"/>
      <c r="S126" s="368"/>
      <c r="T126" s="368"/>
      <c r="U126" s="368"/>
      <c r="V126" s="368"/>
      <c r="W126" s="368"/>
      <c r="X126" s="368"/>
      <c r="Y126" s="368"/>
      <c r="Z126" s="368"/>
      <c r="AA126" s="368"/>
      <c r="AB126" s="368"/>
      <c r="AC126" s="368"/>
      <c r="AD126" s="368"/>
      <c r="AE126" s="368"/>
      <c r="AF126" s="368"/>
      <c r="AG126" s="368"/>
      <c r="AH126" s="368"/>
      <c r="AI126" s="368"/>
      <c r="AJ126" s="368"/>
      <c r="AK126" s="368"/>
      <c r="AL126" s="368"/>
      <c r="AM126" s="368"/>
    </row>
    <row r="127" spans="1:39" ht="26.25" customHeight="1" outlineLevel="1">
      <c r="A127" s="379">
        <v>5.0999999999999996</v>
      </c>
      <c r="B127" s="380" t="s">
        <v>574</v>
      </c>
      <c r="C127" s="507" t="s">
        <v>5016</v>
      </c>
      <c r="D127" s="502"/>
      <c r="E127" s="503"/>
      <c r="F127" s="381" t="s">
        <v>575</v>
      </c>
      <c r="G127" s="382">
        <v>0.5</v>
      </c>
      <c r="H127" s="367">
        <v>1000000</v>
      </c>
      <c r="I127" s="383">
        <f t="shared" ref="I127:I132" si="66">H127/(1-$I$2)</f>
        <v>1250000</v>
      </c>
      <c r="J127" s="384">
        <f t="shared" ref="J127:J132" si="67">G127*I127</f>
        <v>625000</v>
      </c>
      <c r="K127" s="385"/>
      <c r="L127" s="367">
        <v>1000000</v>
      </c>
      <c r="M127" s="368"/>
      <c r="N127" s="368"/>
      <c r="O127" s="368"/>
      <c r="P127" s="368"/>
      <c r="Q127" s="368"/>
      <c r="R127" s="368"/>
      <c r="S127" s="368"/>
      <c r="T127" s="368"/>
      <c r="U127" s="368"/>
      <c r="V127" s="368"/>
      <c r="W127" s="368"/>
      <c r="X127" s="368"/>
      <c r="Y127" s="368"/>
      <c r="Z127" s="368"/>
      <c r="AA127" s="368"/>
      <c r="AB127" s="368"/>
      <c r="AC127" s="368"/>
      <c r="AD127" s="368"/>
      <c r="AE127" s="368"/>
      <c r="AF127" s="368"/>
      <c r="AG127" s="368"/>
      <c r="AH127" s="368"/>
      <c r="AI127" s="368"/>
      <c r="AJ127" s="368"/>
      <c r="AK127" s="368"/>
      <c r="AL127" s="368"/>
      <c r="AM127" s="368"/>
    </row>
    <row r="128" spans="1:39" ht="26.25" customHeight="1" outlineLevel="1">
      <c r="A128" s="379">
        <v>5.2</v>
      </c>
      <c r="B128" s="380" t="s">
        <v>625</v>
      </c>
      <c r="C128" s="507" t="s">
        <v>5017</v>
      </c>
      <c r="D128" s="502"/>
      <c r="E128" s="503"/>
      <c r="F128" s="381" t="s">
        <v>594</v>
      </c>
      <c r="G128" s="382">
        <v>602.03</v>
      </c>
      <c r="H128" s="385">
        <v>37500</v>
      </c>
      <c r="I128" s="383">
        <f t="shared" si="66"/>
        <v>46875</v>
      </c>
      <c r="J128" s="384">
        <f t="shared" si="67"/>
        <v>28220156.25</v>
      </c>
      <c r="K128" s="385">
        <v>37500</v>
      </c>
      <c r="L128" s="385">
        <v>37500</v>
      </c>
      <c r="M128" s="368" t="s">
        <v>5018</v>
      </c>
      <c r="N128" s="368"/>
      <c r="O128" s="389" t="s">
        <v>5019</v>
      </c>
      <c r="P128" s="368"/>
      <c r="Q128" s="368"/>
      <c r="R128" s="368"/>
      <c r="S128" s="368"/>
      <c r="T128" s="368"/>
      <c r="U128" s="368"/>
      <c r="V128" s="368"/>
      <c r="W128" s="368"/>
      <c r="X128" s="368"/>
      <c r="Y128" s="368"/>
      <c r="Z128" s="368"/>
      <c r="AA128" s="368"/>
      <c r="AB128" s="368"/>
      <c r="AC128" s="368"/>
      <c r="AD128" s="368"/>
      <c r="AE128" s="368"/>
      <c r="AF128" s="368"/>
      <c r="AG128" s="368"/>
      <c r="AH128" s="368"/>
      <c r="AI128" s="368"/>
      <c r="AJ128" s="368"/>
      <c r="AK128" s="368"/>
      <c r="AL128" s="368"/>
      <c r="AM128" s="368"/>
    </row>
    <row r="129" spans="1:39" ht="26.25" customHeight="1" outlineLevel="1">
      <c r="A129" s="379">
        <v>5.3</v>
      </c>
      <c r="B129" s="380" t="s">
        <v>5020</v>
      </c>
      <c r="C129" s="507" t="s">
        <v>5021</v>
      </c>
      <c r="D129" s="502"/>
      <c r="E129" s="503"/>
      <c r="F129" s="381" t="s">
        <v>594</v>
      </c>
      <c r="G129" s="382">
        <v>2.9</v>
      </c>
      <c r="H129" s="385">
        <v>157300</v>
      </c>
      <c r="I129" s="383">
        <f t="shared" si="66"/>
        <v>196625</v>
      </c>
      <c r="J129" s="384">
        <f t="shared" si="67"/>
        <v>570212.5</v>
      </c>
      <c r="K129" s="385">
        <v>157300</v>
      </c>
      <c r="L129" s="385">
        <v>157300</v>
      </c>
      <c r="M129" s="389" t="s">
        <v>5022</v>
      </c>
      <c r="N129" s="389" t="s">
        <v>5023</v>
      </c>
      <c r="O129" s="368"/>
      <c r="P129" s="368"/>
      <c r="Q129" s="368"/>
      <c r="R129" s="368"/>
      <c r="S129" s="368"/>
      <c r="T129" s="368"/>
      <c r="U129" s="368"/>
      <c r="V129" s="368"/>
      <c r="W129" s="368"/>
      <c r="X129" s="368"/>
      <c r="Y129" s="368"/>
      <c r="Z129" s="368"/>
      <c r="AA129" s="368"/>
      <c r="AB129" s="368"/>
      <c r="AC129" s="368"/>
      <c r="AD129" s="368"/>
      <c r="AE129" s="368"/>
      <c r="AF129" s="368"/>
      <c r="AG129" s="368"/>
      <c r="AH129" s="368"/>
      <c r="AI129" s="368"/>
      <c r="AJ129" s="368"/>
      <c r="AK129" s="368"/>
      <c r="AL129" s="368"/>
      <c r="AM129" s="368"/>
    </row>
    <row r="130" spans="1:39" ht="26.25" customHeight="1" outlineLevel="1">
      <c r="A130" s="379">
        <v>5.4</v>
      </c>
      <c r="B130" s="380" t="s">
        <v>5024</v>
      </c>
      <c r="C130" s="507" t="s">
        <v>5025</v>
      </c>
      <c r="D130" s="502"/>
      <c r="E130" s="503"/>
      <c r="F130" s="381" t="s">
        <v>594</v>
      </c>
      <c r="G130" s="382">
        <v>526.24</v>
      </c>
      <c r="H130" s="385">
        <v>173030</v>
      </c>
      <c r="I130" s="383">
        <f t="shared" si="66"/>
        <v>216287.5</v>
      </c>
      <c r="J130" s="384">
        <f t="shared" si="67"/>
        <v>113819134</v>
      </c>
      <c r="K130" s="385">
        <f t="shared" ref="K130:K131" si="68">K129*1.1</f>
        <v>173030</v>
      </c>
      <c r="L130" s="385">
        <v>173030</v>
      </c>
      <c r="O130" s="368"/>
      <c r="P130" s="368"/>
      <c r="Q130" s="368"/>
      <c r="R130" s="368"/>
      <c r="S130" s="368"/>
      <c r="T130" s="368"/>
      <c r="U130" s="368"/>
      <c r="V130" s="368"/>
      <c r="W130" s="368"/>
      <c r="X130" s="368"/>
      <c r="Y130" s="368"/>
      <c r="Z130" s="368"/>
      <c r="AA130" s="368"/>
      <c r="AB130" s="368"/>
      <c r="AC130" s="368"/>
      <c r="AD130" s="368"/>
      <c r="AE130" s="368"/>
      <c r="AF130" s="368"/>
      <c r="AG130" s="368"/>
      <c r="AH130" s="368"/>
      <c r="AI130" s="368"/>
      <c r="AJ130" s="368"/>
      <c r="AK130" s="368"/>
      <c r="AL130" s="368"/>
      <c r="AM130" s="368"/>
    </row>
    <row r="131" spans="1:39" ht="26.25" customHeight="1" outlineLevel="1">
      <c r="A131" s="379">
        <v>5.5</v>
      </c>
      <c r="B131" s="380" t="s">
        <v>5026</v>
      </c>
      <c r="C131" s="507" t="s">
        <v>5027</v>
      </c>
      <c r="D131" s="502"/>
      <c r="E131" s="503"/>
      <c r="F131" s="381" t="s">
        <v>594</v>
      </c>
      <c r="G131" s="382">
        <v>253</v>
      </c>
      <c r="H131" s="385">
        <v>190333.00000000003</v>
      </c>
      <c r="I131" s="383">
        <f t="shared" si="66"/>
        <v>237916.25000000003</v>
      </c>
      <c r="J131" s="384">
        <f t="shared" si="67"/>
        <v>60192811.250000007</v>
      </c>
      <c r="K131" s="385">
        <f t="shared" si="68"/>
        <v>190333.00000000003</v>
      </c>
      <c r="L131" s="385">
        <v>190333.00000000003</v>
      </c>
      <c r="M131" s="368"/>
      <c r="N131" s="368"/>
      <c r="O131" s="368"/>
      <c r="P131" s="368"/>
      <c r="Q131" s="368"/>
      <c r="R131" s="368"/>
      <c r="S131" s="368"/>
      <c r="T131" s="368"/>
      <c r="U131" s="368"/>
      <c r="V131" s="368"/>
      <c r="W131" s="368"/>
      <c r="X131" s="368"/>
      <c r="Y131" s="368"/>
      <c r="Z131" s="368"/>
      <c r="AA131" s="368"/>
      <c r="AB131" s="368"/>
      <c r="AC131" s="368"/>
      <c r="AD131" s="368"/>
      <c r="AE131" s="368"/>
      <c r="AF131" s="368"/>
      <c r="AG131" s="368"/>
      <c r="AH131" s="368"/>
      <c r="AI131" s="368"/>
      <c r="AJ131" s="368"/>
      <c r="AK131" s="368"/>
      <c r="AL131" s="368"/>
      <c r="AM131" s="368"/>
    </row>
    <row r="132" spans="1:39" ht="26.25" customHeight="1" outlineLevel="1">
      <c r="A132" s="379">
        <v>5.6</v>
      </c>
      <c r="B132" s="380" t="s">
        <v>5028</v>
      </c>
      <c r="C132" s="507" t="s">
        <v>5029</v>
      </c>
      <c r="D132" s="502"/>
      <c r="E132" s="503"/>
      <c r="F132" s="381" t="s">
        <v>594</v>
      </c>
      <c r="G132" s="382">
        <v>0</v>
      </c>
      <c r="H132" s="385">
        <v>157300</v>
      </c>
      <c r="I132" s="383">
        <f t="shared" si="66"/>
        <v>196625</v>
      </c>
      <c r="J132" s="384">
        <f t="shared" si="67"/>
        <v>0</v>
      </c>
      <c r="K132" s="385">
        <f>K129</f>
        <v>157300</v>
      </c>
      <c r="L132" s="385">
        <v>157300</v>
      </c>
      <c r="M132" s="368"/>
      <c r="N132" s="368"/>
      <c r="O132" s="368"/>
      <c r="P132" s="368"/>
      <c r="Q132" s="368"/>
      <c r="R132" s="368"/>
      <c r="S132" s="368"/>
      <c r="T132" s="368"/>
      <c r="U132" s="368"/>
      <c r="V132" s="368"/>
      <c r="W132" s="368"/>
      <c r="X132" s="368"/>
      <c r="Y132" s="368"/>
      <c r="Z132" s="368"/>
      <c r="AA132" s="368"/>
      <c r="AB132" s="368"/>
      <c r="AC132" s="368"/>
      <c r="AD132" s="368"/>
      <c r="AE132" s="368"/>
      <c r="AF132" s="368"/>
      <c r="AG132" s="368"/>
      <c r="AH132" s="368"/>
      <c r="AI132" s="368"/>
      <c r="AJ132" s="368"/>
      <c r="AK132" s="368"/>
      <c r="AL132" s="368"/>
      <c r="AM132" s="368"/>
    </row>
    <row r="133" spans="1:39" ht="26.25" customHeight="1">
      <c r="A133" s="392" t="s">
        <v>5030</v>
      </c>
      <c r="B133" s="506" t="s">
        <v>5031</v>
      </c>
      <c r="C133" s="502"/>
      <c r="D133" s="502"/>
      <c r="E133" s="502"/>
      <c r="F133" s="502"/>
      <c r="G133" s="503"/>
      <c r="H133" s="393">
        <f t="shared" ref="H133:I133" si="69">SUM(H134)</f>
        <v>1000000</v>
      </c>
      <c r="I133" s="393">
        <f t="shared" si="69"/>
        <v>1250000</v>
      </c>
      <c r="J133" s="393">
        <f>J134+J136+J158</f>
        <v>109973167.46328124</v>
      </c>
      <c r="K133" s="385"/>
      <c r="L133" s="367">
        <v>1000000</v>
      </c>
      <c r="M133" s="389" t="s">
        <v>4800</v>
      </c>
      <c r="N133" s="389" t="s">
        <v>5032</v>
      </c>
      <c r="O133" s="368"/>
      <c r="P133" s="368"/>
      <c r="Q133" s="368"/>
      <c r="R133" s="368"/>
      <c r="S133" s="368"/>
      <c r="T133" s="368"/>
      <c r="U133" s="368"/>
      <c r="V133" s="368"/>
      <c r="W133" s="368"/>
      <c r="X133" s="368"/>
      <c r="Y133" s="368"/>
      <c r="Z133" s="368"/>
      <c r="AA133" s="368"/>
      <c r="AB133" s="368"/>
      <c r="AC133" s="368"/>
      <c r="AD133" s="368"/>
      <c r="AE133" s="368"/>
      <c r="AF133" s="368"/>
      <c r="AG133" s="368"/>
      <c r="AH133" s="368"/>
      <c r="AI133" s="368"/>
      <c r="AJ133" s="368"/>
      <c r="AK133" s="368"/>
      <c r="AL133" s="368"/>
      <c r="AM133" s="368"/>
    </row>
    <row r="134" spans="1:39" ht="26.25" customHeight="1">
      <c r="A134" s="394">
        <v>6.1</v>
      </c>
      <c r="B134" s="508" t="s">
        <v>4785</v>
      </c>
      <c r="C134" s="502"/>
      <c r="D134" s="502"/>
      <c r="E134" s="502"/>
      <c r="F134" s="502"/>
      <c r="G134" s="503"/>
      <c r="H134" s="395">
        <f t="shared" ref="H134:J134" si="70">SUM(H135)</f>
        <v>1000000</v>
      </c>
      <c r="I134" s="395">
        <f t="shared" si="70"/>
        <v>1250000</v>
      </c>
      <c r="J134" s="395">
        <f t="shared" si="70"/>
        <v>1000000</v>
      </c>
      <c r="K134" s="385"/>
      <c r="L134" s="367">
        <v>1000000</v>
      </c>
      <c r="M134" s="368"/>
      <c r="N134" s="368"/>
      <c r="O134" s="368"/>
      <c r="P134" s="368"/>
      <c r="Q134" s="368"/>
      <c r="R134" s="368"/>
      <c r="S134" s="368"/>
      <c r="T134" s="368"/>
      <c r="U134" s="368"/>
      <c r="V134" s="368"/>
      <c r="W134" s="368"/>
      <c r="X134" s="368"/>
      <c r="Y134" s="368"/>
      <c r="Z134" s="368"/>
      <c r="AA134" s="368"/>
      <c r="AB134" s="368"/>
      <c r="AC134" s="368"/>
      <c r="AD134" s="368"/>
      <c r="AE134" s="368"/>
      <c r="AF134" s="368"/>
      <c r="AG134" s="368"/>
      <c r="AH134" s="368"/>
      <c r="AI134" s="368"/>
      <c r="AJ134" s="368"/>
      <c r="AK134" s="368"/>
      <c r="AL134" s="368"/>
      <c r="AM134" s="368"/>
    </row>
    <row r="135" spans="1:39" ht="26.25" customHeight="1" outlineLevel="1">
      <c r="A135" s="379" t="s">
        <v>190</v>
      </c>
      <c r="B135" s="380" t="s">
        <v>574</v>
      </c>
      <c r="C135" s="507"/>
      <c r="D135" s="502"/>
      <c r="E135" s="503"/>
      <c r="F135" s="381" t="s">
        <v>5033</v>
      </c>
      <c r="G135" s="382">
        <v>1</v>
      </c>
      <c r="H135" s="367">
        <v>1000000</v>
      </c>
      <c r="I135" s="383">
        <f>H135/(1-$I$2)</f>
        <v>1250000</v>
      </c>
      <c r="J135" s="384">
        <f>G135*H135</f>
        <v>1000000</v>
      </c>
      <c r="K135" s="385"/>
      <c r="L135" s="367">
        <v>1000000</v>
      </c>
      <c r="M135" s="368"/>
      <c r="N135" s="368"/>
      <c r="O135" s="368"/>
      <c r="P135" s="368"/>
      <c r="Q135" s="368"/>
      <c r="R135" s="368"/>
      <c r="S135" s="368"/>
      <c r="T135" s="368"/>
      <c r="U135" s="368"/>
      <c r="V135" s="368"/>
      <c r="W135" s="368"/>
      <c r="X135" s="368"/>
      <c r="Y135" s="368"/>
      <c r="Z135" s="368"/>
      <c r="AA135" s="368"/>
      <c r="AB135" s="368"/>
      <c r="AC135" s="368"/>
      <c r="AD135" s="368"/>
      <c r="AE135" s="368"/>
      <c r="AF135" s="368"/>
      <c r="AG135" s="368"/>
      <c r="AH135" s="368"/>
      <c r="AI135" s="368"/>
      <c r="AJ135" s="368"/>
      <c r="AK135" s="368"/>
      <c r="AL135" s="368"/>
      <c r="AM135" s="368"/>
    </row>
    <row r="136" spans="1:39" ht="26.25" customHeight="1">
      <c r="A136" s="394">
        <v>6.2</v>
      </c>
      <c r="B136" s="508" t="s">
        <v>5034</v>
      </c>
      <c r="C136" s="502"/>
      <c r="D136" s="502"/>
      <c r="E136" s="502"/>
      <c r="F136" s="502"/>
      <c r="G136" s="503"/>
      <c r="H136" s="395">
        <f t="shared" ref="H136:I136" si="71">SUM(H137)</f>
        <v>245000</v>
      </c>
      <c r="I136" s="395">
        <f t="shared" si="71"/>
        <v>306250</v>
      </c>
      <c r="J136" s="395">
        <f>J137+J140+J146+J150+J156</f>
        <v>91138639.243749991</v>
      </c>
      <c r="K136" s="385"/>
      <c r="L136" s="367">
        <v>245000</v>
      </c>
      <c r="M136" s="368"/>
      <c r="N136" s="368"/>
      <c r="O136" s="368"/>
      <c r="P136" s="368"/>
      <c r="Q136" s="368"/>
      <c r="R136" s="368"/>
      <c r="S136" s="368"/>
      <c r="T136" s="368"/>
      <c r="U136" s="368"/>
      <c r="V136" s="368"/>
      <c r="W136" s="368"/>
      <c r="X136" s="368"/>
      <c r="Y136" s="368"/>
      <c r="Z136" s="368"/>
      <c r="AA136" s="368"/>
      <c r="AB136" s="368"/>
      <c r="AC136" s="368"/>
      <c r="AD136" s="368"/>
      <c r="AE136" s="368"/>
      <c r="AF136" s="368"/>
      <c r="AG136" s="368"/>
      <c r="AH136" s="368"/>
      <c r="AI136" s="368"/>
      <c r="AJ136" s="368"/>
      <c r="AK136" s="368"/>
      <c r="AL136" s="368"/>
      <c r="AM136" s="368"/>
    </row>
    <row r="137" spans="1:39" ht="26.25" customHeight="1">
      <c r="A137" s="435" t="s">
        <v>196</v>
      </c>
      <c r="B137" s="530" t="s">
        <v>5035</v>
      </c>
      <c r="C137" s="502"/>
      <c r="D137" s="502"/>
      <c r="E137" s="503"/>
      <c r="F137" s="402" t="s">
        <v>4918</v>
      </c>
      <c r="G137" s="416">
        <v>36.93732</v>
      </c>
      <c r="H137" s="417">
        <f t="shared" ref="H137:J137" si="72">SUM(H138:H139)</f>
        <v>245000</v>
      </c>
      <c r="I137" s="417">
        <f t="shared" si="72"/>
        <v>306250</v>
      </c>
      <c r="J137" s="417">
        <f t="shared" si="72"/>
        <v>7676036.8125</v>
      </c>
      <c r="K137" s="385"/>
      <c r="L137" s="367">
        <v>245000</v>
      </c>
      <c r="M137" s="368"/>
      <c r="N137" s="368"/>
      <c r="O137" s="368"/>
      <c r="P137" s="368"/>
      <c r="Q137" s="368"/>
      <c r="R137" s="368"/>
      <c r="S137" s="368"/>
      <c r="T137" s="368"/>
      <c r="U137" s="368"/>
      <c r="V137" s="368"/>
      <c r="W137" s="368"/>
      <c r="X137" s="368"/>
      <c r="Y137" s="368"/>
      <c r="Z137" s="368"/>
      <c r="AA137" s="368"/>
      <c r="AB137" s="368"/>
      <c r="AC137" s="368"/>
      <c r="AD137" s="368"/>
      <c r="AE137" s="368"/>
      <c r="AF137" s="368"/>
      <c r="AG137" s="368"/>
      <c r="AH137" s="368"/>
      <c r="AI137" s="368"/>
      <c r="AJ137" s="368"/>
      <c r="AK137" s="368"/>
      <c r="AL137" s="368"/>
      <c r="AM137" s="368"/>
    </row>
    <row r="138" spans="1:39" ht="26.25" customHeight="1" outlineLevel="1">
      <c r="A138" s="379" t="s">
        <v>5036</v>
      </c>
      <c r="B138" s="380" t="s">
        <v>5037</v>
      </c>
      <c r="C138" s="436" t="s">
        <v>5038</v>
      </c>
      <c r="D138" s="436">
        <v>1</v>
      </c>
      <c r="E138" s="437" t="s">
        <v>5039</v>
      </c>
      <c r="F138" s="381" t="s">
        <v>594</v>
      </c>
      <c r="G138" s="382">
        <v>36.93732</v>
      </c>
      <c r="H138" s="367">
        <v>140000</v>
      </c>
      <c r="I138" s="383">
        <f t="shared" ref="I138:I139" si="73">H138/(1-$I$2)</f>
        <v>175000</v>
      </c>
      <c r="J138" s="384">
        <f t="shared" ref="J138:J139" si="74">G138*I138</f>
        <v>6464031</v>
      </c>
      <c r="K138" s="385"/>
      <c r="L138" s="367">
        <v>140000</v>
      </c>
      <c r="M138" s="368"/>
      <c r="N138" s="368"/>
      <c r="O138" s="368"/>
      <c r="P138" s="368"/>
      <c r="Q138" s="368"/>
      <c r="R138" s="368"/>
      <c r="S138" s="368"/>
      <c r="T138" s="368"/>
      <c r="U138" s="368"/>
      <c r="V138" s="368"/>
      <c r="W138" s="368"/>
      <c r="X138" s="368"/>
      <c r="Y138" s="368"/>
      <c r="Z138" s="368"/>
      <c r="AA138" s="368"/>
      <c r="AB138" s="368"/>
      <c r="AC138" s="368"/>
      <c r="AD138" s="368"/>
      <c r="AE138" s="368"/>
      <c r="AF138" s="368"/>
      <c r="AG138" s="368"/>
      <c r="AH138" s="368"/>
      <c r="AI138" s="368"/>
      <c r="AJ138" s="368"/>
      <c r="AK138" s="368"/>
      <c r="AL138" s="368"/>
      <c r="AM138" s="368"/>
    </row>
    <row r="139" spans="1:39" ht="26.25" customHeight="1" outlineLevel="1">
      <c r="A139" s="379" t="s">
        <v>5040</v>
      </c>
      <c r="B139" s="380" t="s">
        <v>5041</v>
      </c>
      <c r="C139" s="507" t="s">
        <v>5042</v>
      </c>
      <c r="D139" s="502"/>
      <c r="E139" s="503"/>
      <c r="F139" s="381" t="s">
        <v>594</v>
      </c>
      <c r="G139" s="382">
        <v>9.2343299999999999</v>
      </c>
      <c r="H139" s="367">
        <v>105000</v>
      </c>
      <c r="I139" s="383">
        <f t="shared" si="73"/>
        <v>131250</v>
      </c>
      <c r="J139" s="384">
        <f t="shared" si="74"/>
        <v>1212005.8125</v>
      </c>
      <c r="K139" s="385"/>
      <c r="L139" s="367">
        <v>105000</v>
      </c>
      <c r="M139" s="368"/>
      <c r="N139" s="368"/>
      <c r="O139" s="368"/>
      <c r="P139" s="368"/>
      <c r="Q139" s="368"/>
      <c r="R139" s="368"/>
      <c r="S139" s="368"/>
      <c r="T139" s="368"/>
      <c r="U139" s="368"/>
      <c r="V139" s="368"/>
      <c r="W139" s="368"/>
      <c r="X139" s="368"/>
      <c r="Y139" s="368"/>
      <c r="Z139" s="368"/>
      <c r="AA139" s="368"/>
      <c r="AB139" s="368"/>
      <c r="AC139" s="368"/>
      <c r="AD139" s="368"/>
      <c r="AE139" s="368"/>
      <c r="AF139" s="368"/>
      <c r="AG139" s="368"/>
      <c r="AH139" s="368"/>
      <c r="AI139" s="368"/>
      <c r="AJ139" s="368"/>
      <c r="AK139" s="368"/>
      <c r="AL139" s="368"/>
      <c r="AM139" s="368"/>
    </row>
    <row r="140" spans="1:39" ht="26.25" customHeight="1">
      <c r="A140" s="435" t="s">
        <v>5043</v>
      </c>
      <c r="B140" s="509" t="s">
        <v>5044</v>
      </c>
      <c r="C140" s="502"/>
      <c r="D140" s="502"/>
      <c r="E140" s="503"/>
      <c r="F140" s="402" t="s">
        <v>4918</v>
      </c>
      <c r="G140" s="416">
        <v>64.525859999999994</v>
      </c>
      <c r="H140" s="417">
        <f t="shared" ref="H140:J140" si="75">SUM(H141:H145)</f>
        <v>1545000</v>
      </c>
      <c r="I140" s="417">
        <f t="shared" si="75"/>
        <v>1931250</v>
      </c>
      <c r="J140" s="417">
        <f t="shared" si="75"/>
        <v>14670306</v>
      </c>
      <c r="K140" s="385"/>
      <c r="L140" s="367">
        <v>1545000</v>
      </c>
      <c r="M140" s="368"/>
      <c r="N140" s="368"/>
      <c r="O140" s="368"/>
      <c r="P140" s="368"/>
      <c r="Q140" s="368"/>
      <c r="R140" s="368"/>
      <c r="S140" s="368"/>
      <c r="T140" s="368"/>
      <c r="U140" s="368"/>
      <c r="V140" s="368"/>
      <c r="W140" s="368"/>
      <c r="X140" s="368"/>
      <c r="Y140" s="368"/>
      <c r="Z140" s="368"/>
      <c r="AA140" s="368"/>
      <c r="AB140" s="368"/>
      <c r="AC140" s="368"/>
      <c r="AD140" s="368"/>
      <c r="AE140" s="368"/>
      <c r="AF140" s="368"/>
      <c r="AG140" s="368"/>
      <c r="AH140" s="368"/>
      <c r="AI140" s="368"/>
      <c r="AJ140" s="368"/>
      <c r="AK140" s="368"/>
      <c r="AL140" s="368"/>
      <c r="AM140" s="368"/>
    </row>
    <row r="141" spans="1:39" ht="26.25" customHeight="1" outlineLevel="1">
      <c r="A141" s="379" t="s">
        <v>5045</v>
      </c>
      <c r="B141" s="380" t="s">
        <v>5046</v>
      </c>
      <c r="C141" s="436" t="s">
        <v>5038</v>
      </c>
      <c r="D141" s="436">
        <v>6</v>
      </c>
      <c r="E141" s="437" t="s">
        <v>5047</v>
      </c>
      <c r="F141" s="381" t="s">
        <v>594</v>
      </c>
      <c r="G141" s="382">
        <v>27.740159999999999</v>
      </c>
      <c r="H141" s="367">
        <v>140000</v>
      </c>
      <c r="I141" s="383">
        <f t="shared" ref="I141:I145" si="76">H141/(1-$I$2)</f>
        <v>175000</v>
      </c>
      <c r="J141" s="384">
        <f t="shared" ref="J141:J145" si="77">G141*I141</f>
        <v>4854528</v>
      </c>
      <c r="K141" s="385"/>
      <c r="L141" s="367">
        <v>140000</v>
      </c>
      <c r="M141" s="368"/>
      <c r="N141" s="368"/>
      <c r="O141" s="368"/>
      <c r="P141" s="368"/>
      <c r="Q141" s="368"/>
      <c r="R141" s="368"/>
      <c r="S141" s="368"/>
      <c r="T141" s="368"/>
      <c r="U141" s="368"/>
      <c r="V141" s="368"/>
      <c r="W141" s="368"/>
      <c r="X141" s="368"/>
      <c r="Y141" s="368"/>
      <c r="Z141" s="368"/>
      <c r="AA141" s="368"/>
      <c r="AB141" s="368"/>
      <c r="AC141" s="368"/>
      <c r="AD141" s="368"/>
      <c r="AE141" s="368"/>
      <c r="AF141" s="368"/>
      <c r="AG141" s="368"/>
      <c r="AH141" s="368"/>
      <c r="AI141" s="368"/>
      <c r="AJ141" s="368"/>
      <c r="AK141" s="368"/>
      <c r="AL141" s="368"/>
      <c r="AM141" s="368"/>
    </row>
    <row r="142" spans="1:39" ht="26.25" customHeight="1" outlineLevel="1">
      <c r="A142" s="379" t="s">
        <v>5048</v>
      </c>
      <c r="B142" s="380" t="s">
        <v>5046</v>
      </c>
      <c r="C142" s="436" t="s">
        <v>5038</v>
      </c>
      <c r="D142" s="436">
        <v>7</v>
      </c>
      <c r="E142" s="437" t="s">
        <v>5049</v>
      </c>
      <c r="F142" s="381" t="s">
        <v>594</v>
      </c>
      <c r="G142" s="382">
        <v>36.785699999999999</v>
      </c>
      <c r="H142" s="367">
        <v>140000</v>
      </c>
      <c r="I142" s="383">
        <f t="shared" si="76"/>
        <v>175000</v>
      </c>
      <c r="J142" s="384">
        <f t="shared" si="77"/>
        <v>6437497.5</v>
      </c>
      <c r="K142" s="385"/>
      <c r="L142" s="367">
        <v>140000</v>
      </c>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row>
    <row r="143" spans="1:39" ht="26.25" customHeight="1" outlineLevel="1">
      <c r="A143" s="379" t="s">
        <v>5050</v>
      </c>
      <c r="B143" s="380" t="s">
        <v>5046</v>
      </c>
      <c r="C143" s="436" t="s">
        <v>5038</v>
      </c>
      <c r="D143" s="436">
        <v>8</v>
      </c>
      <c r="E143" s="437" t="s">
        <v>5051</v>
      </c>
      <c r="F143" s="381" t="s">
        <v>594</v>
      </c>
      <c r="G143" s="382">
        <v>2.3205</v>
      </c>
      <c r="H143" s="367">
        <v>140000</v>
      </c>
      <c r="I143" s="383">
        <f t="shared" si="76"/>
        <v>175000</v>
      </c>
      <c r="J143" s="384">
        <f t="shared" si="77"/>
        <v>406087.5</v>
      </c>
      <c r="K143" s="385"/>
      <c r="L143" s="367">
        <v>140000</v>
      </c>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row>
    <row r="144" spans="1:39" ht="26.25" customHeight="1" outlineLevel="1">
      <c r="A144" s="379" t="s">
        <v>5052</v>
      </c>
      <c r="B144" s="380" t="s">
        <v>5041</v>
      </c>
      <c r="C144" s="507" t="s">
        <v>5053</v>
      </c>
      <c r="D144" s="502"/>
      <c r="E144" s="503"/>
      <c r="F144" s="381" t="s">
        <v>594</v>
      </c>
      <c r="G144" s="382">
        <v>14.781079999999999</v>
      </c>
      <c r="H144" s="367">
        <v>105000</v>
      </c>
      <c r="I144" s="383">
        <f t="shared" si="76"/>
        <v>131250</v>
      </c>
      <c r="J144" s="384">
        <f t="shared" si="77"/>
        <v>1940016.75</v>
      </c>
      <c r="K144" s="385"/>
      <c r="L144" s="367">
        <v>105000</v>
      </c>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row>
    <row r="145" spans="1:39" ht="26.25" customHeight="1" outlineLevel="1">
      <c r="A145" s="379" t="s">
        <v>5054</v>
      </c>
      <c r="B145" s="380" t="s">
        <v>5055</v>
      </c>
      <c r="C145" s="507" t="s">
        <v>5056</v>
      </c>
      <c r="D145" s="502"/>
      <c r="E145" s="503"/>
      <c r="F145" s="438" t="s">
        <v>594</v>
      </c>
      <c r="G145" s="439">
        <v>0.80954999999999999</v>
      </c>
      <c r="H145" s="367">
        <v>1020000</v>
      </c>
      <c r="I145" s="383">
        <f t="shared" si="76"/>
        <v>1275000</v>
      </c>
      <c r="J145" s="384">
        <f t="shared" si="77"/>
        <v>1032176.25</v>
      </c>
      <c r="K145" s="440"/>
      <c r="L145" s="367">
        <v>1020000</v>
      </c>
      <c r="M145" s="368"/>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row>
    <row r="146" spans="1:39" ht="26.25" customHeight="1">
      <c r="A146" s="435" t="s">
        <v>198</v>
      </c>
      <c r="B146" s="509" t="s">
        <v>5057</v>
      </c>
      <c r="C146" s="502"/>
      <c r="D146" s="502"/>
      <c r="E146" s="503"/>
      <c r="F146" s="402" t="s">
        <v>4918</v>
      </c>
      <c r="G146" s="416">
        <v>77.394980000000004</v>
      </c>
      <c r="H146" s="417">
        <f t="shared" ref="H146:J146" si="78">SUM(H147:H149)</f>
        <v>1265000</v>
      </c>
      <c r="I146" s="417">
        <f t="shared" si="78"/>
        <v>1581250</v>
      </c>
      <c r="J146" s="417">
        <f t="shared" si="78"/>
        <v>22934774.75</v>
      </c>
      <c r="K146" s="385"/>
      <c r="L146" s="367">
        <v>1300000</v>
      </c>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row>
    <row r="147" spans="1:39" ht="26.25" customHeight="1" outlineLevel="1">
      <c r="A147" s="379" t="s">
        <v>5058</v>
      </c>
      <c r="B147" s="380" t="s">
        <v>5059</v>
      </c>
      <c r="C147" s="436" t="s">
        <v>5038</v>
      </c>
      <c r="D147" s="436">
        <v>2</v>
      </c>
      <c r="E147" s="437" t="s">
        <v>5060</v>
      </c>
      <c r="F147" s="381" t="s">
        <v>594</v>
      </c>
      <c r="G147" s="382">
        <v>77.394980000000004</v>
      </c>
      <c r="H147" s="367">
        <v>140000</v>
      </c>
      <c r="I147" s="383">
        <f t="shared" ref="I147:I149" si="79">H147/(1-$I$2)</f>
        <v>175000</v>
      </c>
      <c r="J147" s="384">
        <f t="shared" ref="J147:J149" si="80">G147*I147</f>
        <v>13544121.5</v>
      </c>
      <c r="K147" s="385"/>
      <c r="L147" s="367">
        <v>140000</v>
      </c>
      <c r="M147" s="368"/>
      <c r="N147" s="368"/>
      <c r="O147" s="368"/>
      <c r="P147" s="368"/>
      <c r="Q147" s="368"/>
      <c r="R147" s="368"/>
      <c r="S147" s="368"/>
      <c r="T147" s="368"/>
      <c r="U147" s="368"/>
      <c r="V147" s="368"/>
      <c r="W147" s="368"/>
      <c r="X147" s="368"/>
      <c r="Y147" s="368"/>
      <c r="Z147" s="368"/>
      <c r="AA147" s="368"/>
      <c r="AB147" s="368"/>
      <c r="AC147" s="368"/>
      <c r="AD147" s="368"/>
      <c r="AE147" s="368"/>
      <c r="AF147" s="368"/>
      <c r="AG147" s="368"/>
      <c r="AH147" s="368"/>
      <c r="AI147" s="368"/>
      <c r="AJ147" s="368"/>
      <c r="AK147" s="368"/>
      <c r="AL147" s="368"/>
      <c r="AM147" s="368"/>
    </row>
    <row r="148" spans="1:39" ht="26.25" customHeight="1" outlineLevel="1">
      <c r="A148" s="379" t="s">
        <v>5061</v>
      </c>
      <c r="B148" s="380" t="s">
        <v>5041</v>
      </c>
      <c r="C148" s="507" t="s">
        <v>5062</v>
      </c>
      <c r="D148" s="502"/>
      <c r="E148" s="503"/>
      <c r="F148" s="381" t="s">
        <v>594</v>
      </c>
      <c r="G148" s="382">
        <v>20.367100000000001</v>
      </c>
      <c r="H148" s="385">
        <v>105000</v>
      </c>
      <c r="I148" s="383">
        <f t="shared" si="79"/>
        <v>131250</v>
      </c>
      <c r="J148" s="384">
        <f t="shared" si="80"/>
        <v>2673181.875</v>
      </c>
      <c r="K148" s="385">
        <v>105000</v>
      </c>
      <c r="L148" s="385">
        <v>105000</v>
      </c>
      <c r="M148" s="368" t="s">
        <v>5063</v>
      </c>
      <c r="N148" s="368"/>
      <c r="O148" s="368"/>
      <c r="P148" s="368"/>
      <c r="Q148" s="368"/>
      <c r="R148" s="368"/>
      <c r="S148" s="368"/>
      <c r="T148" s="368"/>
      <c r="U148" s="368"/>
      <c r="V148" s="368"/>
      <c r="W148" s="368"/>
      <c r="X148" s="368"/>
      <c r="Y148" s="368"/>
      <c r="Z148" s="368"/>
      <c r="AA148" s="368"/>
      <c r="AB148" s="368"/>
      <c r="AC148" s="368"/>
      <c r="AD148" s="368"/>
      <c r="AE148" s="368"/>
      <c r="AF148" s="368"/>
      <c r="AG148" s="368"/>
      <c r="AH148" s="368"/>
      <c r="AI148" s="368"/>
      <c r="AJ148" s="368"/>
      <c r="AK148" s="368"/>
      <c r="AL148" s="368"/>
      <c r="AM148" s="368"/>
    </row>
    <row r="149" spans="1:39" ht="26.25" customHeight="1" outlineLevel="1">
      <c r="A149" s="379" t="s">
        <v>5064</v>
      </c>
      <c r="B149" s="380" t="s">
        <v>5055</v>
      </c>
      <c r="C149" s="507" t="s">
        <v>5065</v>
      </c>
      <c r="D149" s="502"/>
      <c r="E149" s="503"/>
      <c r="F149" s="381" t="s">
        <v>594</v>
      </c>
      <c r="G149" s="382">
        <v>5.268605</v>
      </c>
      <c r="H149" s="367">
        <v>1020000</v>
      </c>
      <c r="I149" s="383">
        <f t="shared" si="79"/>
        <v>1275000</v>
      </c>
      <c r="J149" s="384">
        <f t="shared" si="80"/>
        <v>6717471.375</v>
      </c>
      <c r="K149" s="385"/>
      <c r="L149" s="367">
        <v>1020000</v>
      </c>
      <c r="M149" s="368"/>
      <c r="N149" s="368"/>
      <c r="O149" s="368"/>
      <c r="P149" s="368"/>
      <c r="Q149" s="368"/>
      <c r="R149" s="368"/>
      <c r="S149" s="368"/>
      <c r="T149" s="368"/>
      <c r="U149" s="368"/>
      <c r="V149" s="368"/>
      <c r="W149" s="368"/>
      <c r="X149" s="368"/>
      <c r="Y149" s="368"/>
      <c r="Z149" s="368"/>
      <c r="AA149" s="368"/>
      <c r="AB149" s="368"/>
      <c r="AC149" s="368"/>
      <c r="AD149" s="368"/>
      <c r="AE149" s="368"/>
      <c r="AF149" s="368"/>
      <c r="AG149" s="368"/>
      <c r="AH149" s="368"/>
      <c r="AI149" s="368"/>
      <c r="AJ149" s="368"/>
      <c r="AK149" s="368"/>
      <c r="AL149" s="368"/>
      <c r="AM149" s="368"/>
    </row>
    <row r="150" spans="1:39" ht="26.25" customHeight="1">
      <c r="A150" s="435" t="s">
        <v>200</v>
      </c>
      <c r="B150" s="509" t="s">
        <v>5066</v>
      </c>
      <c r="C150" s="502"/>
      <c r="D150" s="502"/>
      <c r="E150" s="503"/>
      <c r="F150" s="402" t="s">
        <v>4918</v>
      </c>
      <c r="G150" s="416">
        <v>197.928347</v>
      </c>
      <c r="H150" s="417">
        <f t="shared" ref="H150:J150" si="81">SUM(H151:H155)</f>
        <v>1510000</v>
      </c>
      <c r="I150" s="417">
        <f t="shared" si="81"/>
        <v>1887500</v>
      </c>
      <c r="J150" s="417">
        <f t="shared" si="81"/>
        <v>34779807.481249996</v>
      </c>
      <c r="K150" s="385"/>
      <c r="L150" s="367">
        <v>1510000</v>
      </c>
      <c r="M150" s="368"/>
      <c r="N150" s="368"/>
      <c r="O150" s="368"/>
      <c r="P150" s="368"/>
      <c r="Q150" s="368"/>
      <c r="R150" s="368"/>
      <c r="S150" s="368"/>
      <c r="T150" s="368"/>
      <c r="U150" s="368"/>
      <c r="V150" s="368"/>
      <c r="W150" s="368"/>
      <c r="X150" s="368"/>
      <c r="Y150" s="368"/>
      <c r="Z150" s="368"/>
      <c r="AA150" s="368"/>
      <c r="AB150" s="368"/>
      <c r="AC150" s="368"/>
      <c r="AD150" s="368"/>
      <c r="AE150" s="368"/>
      <c r="AF150" s="368"/>
      <c r="AG150" s="368"/>
      <c r="AH150" s="368"/>
      <c r="AI150" s="368"/>
      <c r="AJ150" s="368"/>
      <c r="AK150" s="368"/>
      <c r="AL150" s="368"/>
      <c r="AM150" s="368"/>
    </row>
    <row r="151" spans="1:39" ht="26.25" customHeight="1" outlineLevel="1">
      <c r="A151" s="379" t="s">
        <v>5067</v>
      </c>
      <c r="B151" s="380" t="s">
        <v>5068</v>
      </c>
      <c r="C151" s="436" t="s">
        <v>5038</v>
      </c>
      <c r="D151" s="436">
        <v>5</v>
      </c>
      <c r="E151" s="437" t="s">
        <v>5069</v>
      </c>
      <c r="F151" s="436" t="s">
        <v>594</v>
      </c>
      <c r="G151" s="382">
        <v>11.210373000000001</v>
      </c>
      <c r="H151" s="367">
        <v>105000</v>
      </c>
      <c r="I151" s="383">
        <f t="shared" ref="I151:I155" si="82">H151/(1-$I$2)</f>
        <v>131250</v>
      </c>
      <c r="J151" s="384">
        <f t="shared" ref="J151:J155" si="83">G151*I151</f>
        <v>1471361.45625</v>
      </c>
      <c r="K151" s="385"/>
      <c r="L151" s="367">
        <v>105000</v>
      </c>
      <c r="M151" s="368"/>
      <c r="N151" s="368"/>
      <c r="O151" s="368"/>
      <c r="P151" s="368"/>
      <c r="Q151" s="368"/>
      <c r="R151" s="368"/>
      <c r="S151" s="368"/>
      <c r="T151" s="368"/>
      <c r="U151" s="368"/>
      <c r="V151" s="368"/>
      <c r="W151" s="368"/>
      <c r="X151" s="368"/>
      <c r="Y151" s="368"/>
      <c r="Z151" s="368"/>
      <c r="AA151" s="368"/>
      <c r="AB151" s="368"/>
      <c r="AC151" s="368"/>
      <c r="AD151" s="368"/>
      <c r="AE151" s="368"/>
      <c r="AF151" s="368"/>
      <c r="AG151" s="368"/>
      <c r="AH151" s="368"/>
      <c r="AI151" s="368"/>
      <c r="AJ151" s="368"/>
      <c r="AK151" s="368"/>
      <c r="AL151" s="368"/>
      <c r="AM151" s="368"/>
    </row>
    <row r="152" spans="1:39" ht="26.25" customHeight="1" outlineLevel="1">
      <c r="A152" s="379" t="s">
        <v>5070</v>
      </c>
      <c r="B152" s="380" t="s">
        <v>5071</v>
      </c>
      <c r="C152" s="436" t="s">
        <v>5038</v>
      </c>
      <c r="D152" s="436">
        <v>4</v>
      </c>
      <c r="E152" s="437" t="s">
        <v>5072</v>
      </c>
      <c r="F152" s="436" t="s">
        <v>594</v>
      </c>
      <c r="G152" s="382">
        <v>55.270674</v>
      </c>
      <c r="H152" s="367">
        <v>140000</v>
      </c>
      <c r="I152" s="383">
        <f t="shared" si="82"/>
        <v>175000</v>
      </c>
      <c r="J152" s="384">
        <f t="shared" si="83"/>
        <v>9672367.9499999993</v>
      </c>
      <c r="K152" s="385"/>
      <c r="L152" s="367">
        <v>140000</v>
      </c>
      <c r="M152" s="368"/>
      <c r="N152" s="368"/>
      <c r="O152" s="368"/>
      <c r="P152" s="368"/>
      <c r="Q152" s="368"/>
      <c r="R152" s="368"/>
      <c r="S152" s="368"/>
      <c r="T152" s="368"/>
      <c r="U152" s="368"/>
      <c r="V152" s="368"/>
      <c r="W152" s="368"/>
      <c r="X152" s="368"/>
      <c r="Y152" s="368"/>
      <c r="Z152" s="368"/>
      <c r="AA152" s="368"/>
      <c r="AB152" s="368"/>
      <c r="AC152" s="368"/>
      <c r="AD152" s="368"/>
      <c r="AE152" s="368"/>
      <c r="AF152" s="368"/>
      <c r="AG152" s="368"/>
      <c r="AH152" s="368"/>
      <c r="AI152" s="368"/>
      <c r="AJ152" s="368"/>
      <c r="AK152" s="368"/>
      <c r="AL152" s="368"/>
      <c r="AM152" s="368"/>
    </row>
    <row r="153" spans="1:39" ht="26.25" customHeight="1" outlineLevel="1">
      <c r="A153" s="379" t="s">
        <v>5073</v>
      </c>
      <c r="B153" s="380" t="s">
        <v>5074</v>
      </c>
      <c r="C153" s="436" t="s">
        <v>5038</v>
      </c>
      <c r="D153" s="436">
        <v>9</v>
      </c>
      <c r="E153" s="437" t="s">
        <v>5075</v>
      </c>
      <c r="F153" s="381" t="s">
        <v>594</v>
      </c>
      <c r="G153" s="382">
        <v>131.44730000000001</v>
      </c>
      <c r="H153" s="367">
        <v>140000</v>
      </c>
      <c r="I153" s="383">
        <f t="shared" si="82"/>
        <v>175000</v>
      </c>
      <c r="J153" s="384">
        <f t="shared" si="83"/>
        <v>23003277.500000004</v>
      </c>
      <c r="K153" s="385"/>
      <c r="L153" s="367">
        <v>140000</v>
      </c>
      <c r="M153" s="368"/>
      <c r="N153" s="368"/>
      <c r="O153" s="368"/>
      <c r="P153" s="368"/>
      <c r="Q153" s="368"/>
      <c r="R153" s="368"/>
      <c r="S153" s="368"/>
      <c r="T153" s="368"/>
      <c r="U153" s="368"/>
      <c r="V153" s="368"/>
      <c r="W153" s="368"/>
      <c r="X153" s="368"/>
      <c r="Y153" s="368"/>
      <c r="Z153" s="368"/>
      <c r="AA153" s="368"/>
      <c r="AB153" s="368"/>
      <c r="AC153" s="368"/>
      <c r="AD153" s="368"/>
      <c r="AE153" s="368"/>
      <c r="AF153" s="368"/>
      <c r="AG153" s="368"/>
      <c r="AH153" s="368"/>
      <c r="AI153" s="368"/>
      <c r="AJ153" s="368"/>
      <c r="AK153" s="368"/>
      <c r="AL153" s="368"/>
      <c r="AM153" s="368"/>
    </row>
    <row r="154" spans="1:39" ht="26.25" customHeight="1" outlineLevel="1">
      <c r="A154" s="379" t="s">
        <v>5076</v>
      </c>
      <c r="B154" s="380" t="s">
        <v>5041</v>
      </c>
      <c r="C154" s="507" t="s">
        <v>5077</v>
      </c>
      <c r="D154" s="502"/>
      <c r="E154" s="503"/>
      <c r="F154" s="436" t="s">
        <v>594</v>
      </c>
      <c r="G154" s="382">
        <v>2.0078279999999999</v>
      </c>
      <c r="H154" s="367">
        <v>105000</v>
      </c>
      <c r="I154" s="383">
        <f t="shared" si="82"/>
        <v>131250</v>
      </c>
      <c r="J154" s="384">
        <f t="shared" si="83"/>
        <v>263527.42499999999</v>
      </c>
      <c r="K154" s="385"/>
      <c r="L154" s="367">
        <v>105000</v>
      </c>
      <c r="M154" s="368"/>
      <c r="N154" s="368"/>
      <c r="O154" s="368"/>
      <c r="P154" s="368"/>
      <c r="Q154" s="368"/>
      <c r="R154" s="368"/>
      <c r="S154" s="368"/>
      <c r="T154" s="368"/>
      <c r="U154" s="368"/>
      <c r="V154" s="368"/>
      <c r="W154" s="368"/>
      <c r="X154" s="368"/>
      <c r="Y154" s="368"/>
      <c r="Z154" s="368"/>
      <c r="AA154" s="368"/>
      <c r="AB154" s="368"/>
      <c r="AC154" s="368"/>
      <c r="AD154" s="368"/>
      <c r="AE154" s="368"/>
      <c r="AF154" s="368"/>
      <c r="AG154" s="368"/>
      <c r="AH154" s="368"/>
      <c r="AI154" s="368"/>
      <c r="AJ154" s="368"/>
      <c r="AK154" s="368"/>
      <c r="AL154" s="368"/>
      <c r="AM154" s="368"/>
    </row>
    <row r="155" spans="1:39" ht="26.25" customHeight="1" outlineLevel="1">
      <c r="A155" s="379" t="s">
        <v>5078</v>
      </c>
      <c r="B155" s="380" t="s">
        <v>5055</v>
      </c>
      <c r="C155" s="507" t="s">
        <v>5079</v>
      </c>
      <c r="D155" s="502"/>
      <c r="E155" s="503"/>
      <c r="F155" s="436" t="s">
        <v>594</v>
      </c>
      <c r="G155" s="382">
        <v>0.28962599999999999</v>
      </c>
      <c r="H155" s="367">
        <v>1020000</v>
      </c>
      <c r="I155" s="383">
        <f t="shared" si="82"/>
        <v>1275000</v>
      </c>
      <c r="J155" s="384">
        <f t="shared" si="83"/>
        <v>369273.14999999997</v>
      </c>
      <c r="K155" s="385"/>
      <c r="L155" s="367">
        <v>1020000</v>
      </c>
      <c r="M155" s="368"/>
      <c r="N155" s="368"/>
      <c r="O155" s="368"/>
      <c r="P155" s="368"/>
      <c r="Q155" s="368"/>
      <c r="R155" s="368"/>
      <c r="S155" s="368"/>
      <c r="T155" s="368"/>
      <c r="U155" s="368"/>
      <c r="V155" s="368"/>
      <c r="W155" s="368"/>
      <c r="X155" s="368"/>
      <c r="Y155" s="368"/>
      <c r="Z155" s="368"/>
      <c r="AA155" s="368"/>
      <c r="AB155" s="368"/>
      <c r="AC155" s="368"/>
      <c r="AD155" s="368"/>
      <c r="AE155" s="368"/>
      <c r="AF155" s="368"/>
      <c r="AG155" s="368"/>
      <c r="AH155" s="368"/>
      <c r="AI155" s="368"/>
      <c r="AJ155" s="368"/>
      <c r="AK155" s="368"/>
      <c r="AL155" s="368"/>
      <c r="AM155" s="368"/>
    </row>
    <row r="156" spans="1:39" ht="26.25" customHeight="1">
      <c r="A156" s="435" t="s">
        <v>202</v>
      </c>
      <c r="B156" s="509" t="s">
        <v>5080</v>
      </c>
      <c r="C156" s="502"/>
      <c r="D156" s="502"/>
      <c r="E156" s="503"/>
      <c r="F156" s="402" t="s">
        <v>4918</v>
      </c>
      <c r="G156" s="416">
        <v>63.301223999999998</v>
      </c>
      <c r="H156" s="417">
        <f t="shared" ref="H156:J156" si="84">SUM(H157)</f>
        <v>140000</v>
      </c>
      <c r="I156" s="417">
        <f t="shared" si="84"/>
        <v>175000</v>
      </c>
      <c r="J156" s="417">
        <f t="shared" si="84"/>
        <v>11077714.199999999</v>
      </c>
      <c r="K156" s="385"/>
      <c r="L156" s="367">
        <v>140000</v>
      </c>
      <c r="M156" s="368"/>
      <c r="N156" s="368"/>
      <c r="O156" s="368"/>
      <c r="P156" s="368"/>
      <c r="Q156" s="368"/>
      <c r="R156" s="368"/>
      <c r="S156" s="368"/>
      <c r="T156" s="368"/>
      <c r="U156" s="368"/>
      <c r="V156" s="368"/>
      <c r="W156" s="368"/>
      <c r="X156" s="368"/>
      <c r="Y156" s="368"/>
      <c r="Z156" s="368"/>
      <c r="AA156" s="368"/>
      <c r="AB156" s="368"/>
      <c r="AC156" s="368"/>
      <c r="AD156" s="368"/>
      <c r="AE156" s="368"/>
      <c r="AF156" s="368"/>
      <c r="AG156" s="368"/>
      <c r="AH156" s="368"/>
      <c r="AI156" s="368"/>
      <c r="AJ156" s="368"/>
      <c r="AK156" s="368"/>
      <c r="AL156" s="368"/>
      <c r="AM156" s="368"/>
    </row>
    <row r="157" spans="1:39" ht="26.25" customHeight="1" outlineLevel="1">
      <c r="A157" s="379" t="s">
        <v>5081</v>
      </c>
      <c r="B157" s="380" t="s">
        <v>5082</v>
      </c>
      <c r="C157" s="436" t="s">
        <v>5038</v>
      </c>
      <c r="D157" s="436">
        <v>3</v>
      </c>
      <c r="E157" s="437" t="s">
        <v>5083</v>
      </c>
      <c r="F157" s="381" t="s">
        <v>594</v>
      </c>
      <c r="G157" s="382">
        <v>63.301223999999998</v>
      </c>
      <c r="H157" s="367">
        <v>140000</v>
      </c>
      <c r="I157" s="383">
        <f>H157/(1-$I$2)</f>
        <v>175000</v>
      </c>
      <c r="J157" s="384">
        <f>G157*I157</f>
        <v>11077714.199999999</v>
      </c>
      <c r="K157" s="385"/>
      <c r="L157" s="367">
        <v>140000</v>
      </c>
      <c r="M157" s="368"/>
      <c r="N157" s="368"/>
      <c r="O157" s="368"/>
      <c r="P157" s="368"/>
      <c r="Q157" s="368"/>
      <c r="R157" s="368"/>
      <c r="S157" s="368"/>
      <c r="T157" s="368"/>
      <c r="U157" s="368"/>
      <c r="V157" s="368"/>
      <c r="W157" s="368"/>
      <c r="X157" s="368"/>
      <c r="Y157" s="368"/>
      <c r="Z157" s="368"/>
      <c r="AA157" s="368"/>
      <c r="AB157" s="368"/>
      <c r="AC157" s="368"/>
      <c r="AD157" s="368"/>
      <c r="AE157" s="368"/>
      <c r="AF157" s="368"/>
      <c r="AG157" s="368"/>
      <c r="AH157" s="368"/>
      <c r="AI157" s="368"/>
      <c r="AJ157" s="368"/>
      <c r="AK157" s="368"/>
      <c r="AL157" s="368"/>
      <c r="AM157" s="368"/>
    </row>
    <row r="158" spans="1:39" ht="26.25" customHeight="1">
      <c r="A158" s="394">
        <v>6.3</v>
      </c>
      <c r="B158" s="508" t="s">
        <v>5084</v>
      </c>
      <c r="C158" s="502"/>
      <c r="D158" s="502"/>
      <c r="E158" s="502"/>
      <c r="F158" s="502"/>
      <c r="G158" s="503"/>
      <c r="H158" s="395"/>
      <c r="I158" s="395"/>
      <c r="J158" s="395">
        <f>J159+J164+J167+J172+J175</f>
        <v>17834528.219531249</v>
      </c>
      <c r="K158" s="385"/>
      <c r="L158" s="367"/>
      <c r="M158" s="368"/>
      <c r="N158" s="368"/>
      <c r="O158" s="368"/>
      <c r="P158" s="368"/>
      <c r="Q158" s="368"/>
      <c r="R158" s="368"/>
      <c r="S158" s="368"/>
      <c r="T158" s="368"/>
      <c r="U158" s="368"/>
      <c r="V158" s="368"/>
      <c r="W158" s="368"/>
      <c r="X158" s="368"/>
      <c r="Y158" s="368"/>
      <c r="Z158" s="368"/>
      <c r="AA158" s="368"/>
      <c r="AB158" s="368"/>
      <c r="AC158" s="368"/>
      <c r="AD158" s="368"/>
      <c r="AE158" s="368"/>
      <c r="AF158" s="368"/>
      <c r="AG158" s="368"/>
      <c r="AH158" s="368"/>
      <c r="AI158" s="368"/>
      <c r="AJ158" s="368"/>
      <c r="AK158" s="368"/>
      <c r="AL158" s="368"/>
      <c r="AM158" s="368"/>
    </row>
    <row r="159" spans="1:39" ht="26.25" customHeight="1">
      <c r="A159" s="435" t="s">
        <v>217</v>
      </c>
      <c r="B159" s="509" t="s">
        <v>5085</v>
      </c>
      <c r="C159" s="502"/>
      <c r="D159" s="502"/>
      <c r="E159" s="503"/>
      <c r="F159" s="402" t="s">
        <v>4918</v>
      </c>
      <c r="G159" s="416">
        <v>27.16</v>
      </c>
      <c r="H159" s="404">
        <f t="shared" ref="H159:J159" si="85">SUM(H160:H163)</f>
        <v>255332</v>
      </c>
      <c r="I159" s="404">
        <f t="shared" si="85"/>
        <v>319165</v>
      </c>
      <c r="J159" s="404">
        <f t="shared" si="85"/>
        <v>2167180.2195312502</v>
      </c>
      <c r="K159" s="385"/>
      <c r="L159" s="367">
        <v>255332</v>
      </c>
      <c r="M159" s="368"/>
      <c r="N159" s="368"/>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row>
    <row r="160" spans="1:39" ht="78" customHeight="1" outlineLevel="1">
      <c r="A160" s="443" t="s">
        <v>5086</v>
      </c>
      <c r="B160" s="517" t="s">
        <v>5087</v>
      </c>
      <c r="C160" s="503"/>
      <c r="D160" s="436" t="s">
        <v>5088</v>
      </c>
      <c r="E160" s="437" t="s">
        <v>5089</v>
      </c>
      <c r="F160" s="381" t="s">
        <v>594</v>
      </c>
      <c r="G160" s="382">
        <v>17.495999999999999</v>
      </c>
      <c r="H160" s="367">
        <v>63833</v>
      </c>
      <c r="I160" s="383">
        <f t="shared" ref="I160:I163" si="86">H160/(1-$I$2)</f>
        <v>79791.25</v>
      </c>
      <c r="J160" s="384">
        <f t="shared" ref="J160:J163" si="87">G160*I160</f>
        <v>1396027.71</v>
      </c>
      <c r="K160" s="385"/>
      <c r="L160" s="367">
        <v>63833</v>
      </c>
      <c r="M160" s="368"/>
      <c r="N160" s="368"/>
      <c r="O160" s="368"/>
      <c r="P160" s="368"/>
      <c r="Q160" s="368"/>
      <c r="R160" s="368"/>
      <c r="S160" s="368"/>
      <c r="T160" s="368"/>
      <c r="U160" s="368"/>
      <c r="V160" s="368"/>
      <c r="W160" s="368"/>
      <c r="X160" s="368"/>
      <c r="Y160" s="368"/>
      <c r="Z160" s="368"/>
      <c r="AA160" s="368"/>
      <c r="AB160" s="368"/>
      <c r="AC160" s="368"/>
      <c r="AD160" s="368"/>
      <c r="AE160" s="368"/>
      <c r="AF160" s="368"/>
      <c r="AG160" s="368"/>
      <c r="AH160" s="368"/>
      <c r="AI160" s="368"/>
      <c r="AJ160" s="368"/>
      <c r="AK160" s="368"/>
      <c r="AL160" s="368"/>
      <c r="AM160" s="368"/>
    </row>
    <row r="161" spans="1:39" ht="81.75" customHeight="1" outlineLevel="1">
      <c r="A161" s="443" t="s">
        <v>5090</v>
      </c>
      <c r="B161" s="517" t="s">
        <v>71</v>
      </c>
      <c r="C161" s="503"/>
      <c r="D161" s="436" t="s">
        <v>5091</v>
      </c>
      <c r="E161" s="437" t="s">
        <v>5092</v>
      </c>
      <c r="F161" s="381" t="s">
        <v>594</v>
      </c>
      <c r="G161" s="382">
        <v>9.4640000000000004</v>
      </c>
      <c r="H161" s="367">
        <v>63833</v>
      </c>
      <c r="I161" s="383">
        <f t="shared" si="86"/>
        <v>79791.25</v>
      </c>
      <c r="J161" s="384">
        <f t="shared" si="87"/>
        <v>755144.39</v>
      </c>
      <c r="K161" s="444"/>
      <c r="L161" s="367">
        <v>63833</v>
      </c>
      <c r="M161" s="368"/>
      <c r="N161" s="368"/>
      <c r="O161" s="368"/>
      <c r="P161" s="368"/>
      <c r="Q161" s="368"/>
      <c r="R161" s="368"/>
      <c r="S161" s="368"/>
      <c r="T161" s="368"/>
      <c r="U161" s="368"/>
      <c r="V161" s="368"/>
      <c r="W161" s="368"/>
      <c r="X161" s="368"/>
      <c r="Y161" s="368"/>
      <c r="Z161" s="368"/>
      <c r="AA161" s="368"/>
      <c r="AB161" s="368"/>
      <c r="AC161" s="368"/>
      <c r="AD161" s="368"/>
      <c r="AE161" s="368"/>
      <c r="AF161" s="368"/>
      <c r="AG161" s="368"/>
      <c r="AH161" s="368"/>
      <c r="AI161" s="368"/>
      <c r="AJ161" s="368"/>
      <c r="AK161" s="368"/>
      <c r="AL161" s="368"/>
      <c r="AM161" s="368"/>
    </row>
    <row r="162" spans="1:39" ht="26.25" customHeight="1" outlineLevel="1">
      <c r="A162" s="443" t="s">
        <v>5093</v>
      </c>
      <c r="B162" s="517" t="s">
        <v>5094</v>
      </c>
      <c r="C162" s="503"/>
      <c r="D162" s="436" t="s">
        <v>5095</v>
      </c>
      <c r="E162" s="437" t="s">
        <v>5096</v>
      </c>
      <c r="F162" s="381" t="s">
        <v>594</v>
      </c>
      <c r="G162" s="382">
        <v>0.06</v>
      </c>
      <c r="H162" s="367">
        <v>63833</v>
      </c>
      <c r="I162" s="383">
        <f t="shared" si="86"/>
        <v>79791.25</v>
      </c>
      <c r="J162" s="384">
        <f t="shared" si="87"/>
        <v>4787.4749999999995</v>
      </c>
      <c r="K162" s="444"/>
      <c r="L162" s="367">
        <v>63833</v>
      </c>
      <c r="M162" s="368"/>
      <c r="N162" s="368"/>
      <c r="O162" s="368"/>
      <c r="P162" s="368"/>
      <c r="Q162" s="368"/>
      <c r="R162" s="368"/>
      <c r="S162" s="368"/>
      <c r="T162" s="368"/>
      <c r="U162" s="368"/>
      <c r="V162" s="368"/>
      <c r="W162" s="368"/>
      <c r="X162" s="368"/>
      <c r="Y162" s="368"/>
      <c r="Z162" s="368"/>
      <c r="AA162" s="445" t="s">
        <v>5090</v>
      </c>
      <c r="AB162" s="531" t="s">
        <v>71</v>
      </c>
      <c r="AC162" s="532"/>
      <c r="AD162" s="446" t="e">
        <v>#REF!</v>
      </c>
      <c r="AE162" s="447" t="e">
        <v>#REF!</v>
      </c>
      <c r="AF162" s="448" t="s">
        <v>594</v>
      </c>
      <c r="AG162" s="449" t="s">
        <v>5097</v>
      </c>
      <c r="AH162" s="368"/>
      <c r="AI162" s="368"/>
      <c r="AJ162" s="368"/>
      <c r="AK162" s="368"/>
      <c r="AL162" s="368"/>
      <c r="AM162" s="368"/>
    </row>
    <row r="163" spans="1:39" ht="26.25" customHeight="1" outlineLevel="1">
      <c r="A163" s="443" t="s">
        <v>5098</v>
      </c>
      <c r="B163" s="517" t="s">
        <v>5099</v>
      </c>
      <c r="C163" s="503"/>
      <c r="D163" s="436" t="s">
        <v>5100</v>
      </c>
      <c r="E163" s="437" t="s">
        <v>5101</v>
      </c>
      <c r="F163" s="381" t="s">
        <v>594</v>
      </c>
      <c r="G163" s="382">
        <v>0.140625</v>
      </c>
      <c r="H163" s="367">
        <v>63833</v>
      </c>
      <c r="I163" s="383">
        <f t="shared" si="86"/>
        <v>79791.25</v>
      </c>
      <c r="J163" s="384">
        <f t="shared" si="87"/>
        <v>11220.64453125</v>
      </c>
      <c r="K163" s="444"/>
      <c r="L163" s="367">
        <v>63833</v>
      </c>
      <c r="M163" s="368"/>
      <c r="N163" s="368"/>
      <c r="O163" s="368"/>
      <c r="P163" s="368"/>
      <c r="Q163" s="368"/>
      <c r="R163" s="368"/>
      <c r="S163" s="368"/>
      <c r="T163" s="368"/>
      <c r="U163" s="368"/>
      <c r="V163" s="368"/>
      <c r="W163" s="368"/>
      <c r="X163" s="368"/>
      <c r="Y163" s="368"/>
      <c r="Z163" s="368"/>
      <c r="AA163" s="445" t="s">
        <v>5090</v>
      </c>
      <c r="AB163" s="531" t="s">
        <v>71</v>
      </c>
      <c r="AC163" s="532"/>
      <c r="AD163" s="446" t="e">
        <v>#REF!</v>
      </c>
      <c r="AE163" s="447" t="e">
        <v>#REF!</v>
      </c>
      <c r="AF163" s="448" t="s">
        <v>594</v>
      </c>
      <c r="AG163" s="449" t="s">
        <v>5097</v>
      </c>
      <c r="AH163" s="368"/>
      <c r="AI163" s="368"/>
      <c r="AJ163" s="368"/>
      <c r="AK163" s="368"/>
      <c r="AL163" s="368"/>
      <c r="AM163" s="368"/>
    </row>
    <row r="164" spans="1:39" ht="26.25" customHeight="1">
      <c r="A164" s="435" t="s">
        <v>219</v>
      </c>
      <c r="B164" s="509" t="s">
        <v>5102</v>
      </c>
      <c r="C164" s="502"/>
      <c r="D164" s="502"/>
      <c r="E164" s="503"/>
      <c r="F164" s="402" t="s">
        <v>4918</v>
      </c>
      <c r="G164" s="416">
        <v>88.66</v>
      </c>
      <c r="H164" s="404">
        <f t="shared" ref="H164:J164" si="88">SUM(H165:H166)</f>
        <v>48400</v>
      </c>
      <c r="I164" s="404">
        <f t="shared" si="88"/>
        <v>60500</v>
      </c>
      <c r="J164" s="404">
        <f t="shared" si="88"/>
        <v>2682098.1</v>
      </c>
      <c r="K164" s="444"/>
      <c r="L164" s="367">
        <v>41000</v>
      </c>
      <c r="M164" s="368"/>
      <c r="N164" s="368"/>
      <c r="O164" s="368"/>
      <c r="P164" s="368"/>
      <c r="Q164" s="368"/>
      <c r="R164" s="368"/>
      <c r="S164" s="368"/>
      <c r="T164" s="368"/>
      <c r="U164" s="368"/>
      <c r="V164" s="368"/>
      <c r="W164" s="368"/>
      <c r="X164" s="368"/>
      <c r="Y164" s="368"/>
      <c r="Z164" s="368"/>
      <c r="AA164" s="368"/>
      <c r="AB164" s="368"/>
      <c r="AC164" s="368"/>
      <c r="AD164" s="368"/>
      <c r="AE164" s="368"/>
      <c r="AF164" s="368"/>
      <c r="AG164" s="368"/>
      <c r="AH164" s="368"/>
      <c r="AI164" s="368"/>
      <c r="AJ164" s="368"/>
      <c r="AK164" s="368"/>
      <c r="AL164" s="368"/>
      <c r="AM164" s="368"/>
    </row>
    <row r="165" spans="1:39" ht="26.25" customHeight="1" outlineLevel="1">
      <c r="A165" s="443" t="s">
        <v>5103</v>
      </c>
      <c r="B165" s="517" t="s">
        <v>5087</v>
      </c>
      <c r="C165" s="503"/>
      <c r="D165" s="436" t="s">
        <v>5088</v>
      </c>
      <c r="E165" s="437" t="s">
        <v>5104</v>
      </c>
      <c r="F165" s="381" t="s">
        <v>582</v>
      </c>
      <c r="G165" s="382">
        <v>53.695399999999999</v>
      </c>
      <c r="H165" s="385">
        <v>24200</v>
      </c>
      <c r="I165" s="383">
        <f t="shared" ref="I165:I166" si="89">H165/(1-$I$2)</f>
        <v>30250</v>
      </c>
      <c r="J165" s="384">
        <f t="shared" ref="J165:J166" si="90">G165*I165</f>
        <v>1624285.85</v>
      </c>
      <c r="K165" s="444">
        <v>24200</v>
      </c>
      <c r="L165" s="385">
        <v>24200</v>
      </c>
      <c r="M165" s="368"/>
      <c r="N165" s="368"/>
      <c r="O165" s="368"/>
      <c r="P165" s="368"/>
      <c r="Q165" s="368"/>
      <c r="R165" s="368"/>
      <c r="S165" s="368"/>
      <c r="T165" s="368"/>
      <c r="U165" s="368"/>
      <c r="V165" s="368"/>
      <c r="W165" s="368"/>
      <c r="X165" s="368"/>
      <c r="Y165" s="368"/>
      <c r="Z165" s="368"/>
      <c r="AA165" s="368"/>
      <c r="AB165" s="368"/>
      <c r="AC165" s="368"/>
      <c r="AD165" s="368"/>
      <c r="AE165" s="368"/>
      <c r="AF165" s="368"/>
      <c r="AG165" s="368"/>
      <c r="AH165" s="368"/>
      <c r="AI165" s="368"/>
      <c r="AJ165" s="368"/>
      <c r="AK165" s="368"/>
      <c r="AL165" s="368"/>
      <c r="AM165" s="368"/>
    </row>
    <row r="166" spans="1:39" ht="26.25" customHeight="1" outlineLevel="1">
      <c r="A166" s="443" t="s">
        <v>5105</v>
      </c>
      <c r="B166" s="517" t="s">
        <v>71</v>
      </c>
      <c r="C166" s="503"/>
      <c r="D166" s="436" t="s">
        <v>5091</v>
      </c>
      <c r="E166" s="437" t="s">
        <v>5106</v>
      </c>
      <c r="F166" s="381" t="s">
        <v>582</v>
      </c>
      <c r="G166" s="382">
        <v>34.969000000000001</v>
      </c>
      <c r="H166" s="385">
        <v>24200</v>
      </c>
      <c r="I166" s="383">
        <f t="shared" si="89"/>
        <v>30250</v>
      </c>
      <c r="J166" s="384">
        <f t="shared" si="90"/>
        <v>1057812.25</v>
      </c>
      <c r="K166" s="444">
        <v>24200</v>
      </c>
      <c r="L166" s="385">
        <v>24200</v>
      </c>
      <c r="M166" s="368"/>
      <c r="N166" s="368"/>
      <c r="O166" s="368"/>
      <c r="P166" s="368"/>
      <c r="Q166" s="368"/>
      <c r="R166" s="368"/>
      <c r="S166" s="368"/>
      <c r="T166" s="368"/>
      <c r="U166" s="368"/>
      <c r="V166" s="368"/>
      <c r="W166" s="368"/>
      <c r="X166" s="368"/>
      <c r="Y166" s="368"/>
      <c r="Z166" s="368"/>
      <c r="AA166" s="368"/>
      <c r="AB166" s="368"/>
      <c r="AC166" s="368"/>
      <c r="AD166" s="368"/>
      <c r="AE166" s="368"/>
      <c r="AF166" s="368"/>
      <c r="AG166" s="368"/>
      <c r="AH166" s="368"/>
      <c r="AI166" s="368"/>
      <c r="AJ166" s="368"/>
      <c r="AK166" s="368"/>
      <c r="AL166" s="368"/>
      <c r="AM166" s="368"/>
    </row>
    <row r="167" spans="1:39" ht="26.25" customHeight="1">
      <c r="A167" s="435" t="s">
        <v>221</v>
      </c>
      <c r="B167" s="509" t="s">
        <v>5107</v>
      </c>
      <c r="C167" s="502"/>
      <c r="D167" s="502"/>
      <c r="E167" s="503"/>
      <c r="F167" s="402" t="s">
        <v>4918</v>
      </c>
      <c r="G167" s="416">
        <v>12.28</v>
      </c>
      <c r="H167" s="404">
        <f t="shared" ref="H167:J167" si="91">SUM(H168:H171)</f>
        <v>4080000</v>
      </c>
      <c r="I167" s="404">
        <f t="shared" si="91"/>
        <v>5100000</v>
      </c>
      <c r="J167" s="404">
        <f t="shared" si="91"/>
        <v>12526377.75</v>
      </c>
      <c r="K167" s="444"/>
      <c r="L167" s="367">
        <v>3779200</v>
      </c>
      <c r="M167" s="368"/>
      <c r="N167" s="368"/>
      <c r="O167" s="368"/>
      <c r="P167" s="368"/>
      <c r="Q167" s="368"/>
      <c r="R167" s="368"/>
      <c r="S167" s="368"/>
      <c r="T167" s="368"/>
      <c r="U167" s="368"/>
      <c r="V167" s="368"/>
      <c r="W167" s="368"/>
      <c r="X167" s="368"/>
      <c r="Y167" s="368"/>
      <c r="Z167" s="368"/>
      <c r="AA167" s="368"/>
      <c r="AB167" s="368"/>
      <c r="AC167" s="368"/>
      <c r="AD167" s="368"/>
      <c r="AE167" s="368"/>
      <c r="AF167" s="368"/>
      <c r="AG167" s="368"/>
      <c r="AH167" s="368"/>
      <c r="AI167" s="368"/>
      <c r="AJ167" s="368"/>
      <c r="AK167" s="368"/>
      <c r="AL167" s="368"/>
      <c r="AM167" s="368"/>
    </row>
    <row r="168" spans="1:39" ht="26.25" customHeight="1" outlineLevel="1">
      <c r="A168" s="443" t="s">
        <v>5108</v>
      </c>
      <c r="B168" s="517" t="s">
        <v>5087</v>
      </c>
      <c r="C168" s="503"/>
      <c r="D168" s="436" t="s">
        <v>5088</v>
      </c>
      <c r="E168" s="437" t="s">
        <v>5109</v>
      </c>
      <c r="F168" s="381" t="s">
        <v>594</v>
      </c>
      <c r="G168" s="382">
        <v>7.2058799999999996</v>
      </c>
      <c r="H168" s="444">
        <v>1020000</v>
      </c>
      <c r="I168" s="383">
        <f t="shared" ref="I168:I171" si="92">H168/(1-$I$2)</f>
        <v>1275000</v>
      </c>
      <c r="J168" s="384">
        <f t="shared" ref="J168:J171" si="93">G168*H168</f>
        <v>7349997.5999999996</v>
      </c>
      <c r="K168" s="444">
        <v>1020000</v>
      </c>
      <c r="L168" s="385">
        <v>1020000</v>
      </c>
      <c r="M168" s="368"/>
      <c r="N168" s="368"/>
      <c r="O168" s="368"/>
      <c r="P168" s="368"/>
      <c r="Q168" s="368"/>
      <c r="R168" s="368"/>
      <c r="S168" s="368"/>
      <c r="T168" s="368"/>
      <c r="U168" s="368"/>
      <c r="V168" s="368"/>
      <c r="W168" s="368"/>
      <c r="X168" s="368"/>
      <c r="Y168" s="368"/>
      <c r="Z168" s="368"/>
      <c r="AA168" s="368"/>
      <c r="AB168" s="368"/>
      <c r="AC168" s="368"/>
      <c r="AD168" s="368"/>
      <c r="AE168" s="368"/>
      <c r="AF168" s="368"/>
      <c r="AG168" s="368"/>
      <c r="AH168" s="368"/>
      <c r="AI168" s="368"/>
      <c r="AJ168" s="368"/>
      <c r="AK168" s="368"/>
      <c r="AL168" s="368"/>
      <c r="AM168" s="368"/>
    </row>
    <row r="169" spans="1:39" ht="26.25" customHeight="1" outlineLevel="1">
      <c r="A169" s="443" t="s">
        <v>5110</v>
      </c>
      <c r="B169" s="517" t="s">
        <v>71</v>
      </c>
      <c r="C169" s="503"/>
      <c r="D169" s="436" t="s">
        <v>5091</v>
      </c>
      <c r="E169" s="437" t="s">
        <v>5111</v>
      </c>
      <c r="F169" s="381" t="s">
        <v>594</v>
      </c>
      <c r="G169" s="382">
        <v>4.5664800000000003</v>
      </c>
      <c r="H169" s="444">
        <v>1020000</v>
      </c>
      <c r="I169" s="383">
        <f t="shared" si="92"/>
        <v>1275000</v>
      </c>
      <c r="J169" s="384">
        <f t="shared" si="93"/>
        <v>4657809.6000000006</v>
      </c>
      <c r="K169" s="444">
        <v>1020000</v>
      </c>
      <c r="L169" s="385">
        <v>1020000</v>
      </c>
      <c r="M169" s="368"/>
      <c r="N169" s="368"/>
      <c r="O169" s="368"/>
      <c r="P169" s="368"/>
      <c r="Q169" s="368"/>
      <c r="R169" s="368"/>
      <c r="S169" s="368"/>
      <c r="T169" s="368"/>
      <c r="U169" s="368"/>
      <c r="V169" s="368"/>
      <c r="W169" s="368"/>
      <c r="X169" s="368"/>
      <c r="Y169" s="368"/>
      <c r="Z169" s="368"/>
      <c r="AA169" s="368"/>
      <c r="AB169" s="368"/>
      <c r="AC169" s="368"/>
      <c r="AD169" s="368"/>
      <c r="AE169" s="368"/>
      <c r="AF169" s="368"/>
      <c r="AG169" s="368"/>
      <c r="AH169" s="368"/>
      <c r="AI169" s="368"/>
      <c r="AJ169" s="368"/>
      <c r="AK169" s="368"/>
      <c r="AL169" s="368"/>
      <c r="AM169" s="368"/>
    </row>
    <row r="170" spans="1:39" ht="26.25" customHeight="1" outlineLevel="1">
      <c r="A170" s="443" t="s">
        <v>5112</v>
      </c>
      <c r="B170" s="517" t="s">
        <v>5094</v>
      </c>
      <c r="C170" s="503"/>
      <c r="D170" s="436" t="s">
        <v>5095</v>
      </c>
      <c r="E170" s="437" t="s">
        <v>5113</v>
      </c>
      <c r="F170" s="381" t="s">
        <v>594</v>
      </c>
      <c r="G170" s="382">
        <v>0.12084</v>
      </c>
      <c r="H170" s="444">
        <v>1020000</v>
      </c>
      <c r="I170" s="383">
        <f t="shared" si="92"/>
        <v>1275000</v>
      </c>
      <c r="J170" s="384">
        <f t="shared" si="93"/>
        <v>123256.8</v>
      </c>
      <c r="K170" s="444">
        <v>1020000</v>
      </c>
      <c r="L170" s="385">
        <v>1020000</v>
      </c>
      <c r="M170" s="368"/>
      <c r="N170" s="368"/>
      <c r="O170" s="368"/>
      <c r="P170" s="368"/>
      <c r="Q170" s="368"/>
      <c r="R170" s="368"/>
      <c r="S170" s="368"/>
      <c r="T170" s="368"/>
      <c r="U170" s="368"/>
      <c r="V170" s="368"/>
      <c r="W170" s="368"/>
      <c r="X170" s="368"/>
      <c r="Y170" s="368"/>
      <c r="Z170" s="368"/>
      <c r="AA170" s="368"/>
      <c r="AB170" s="368"/>
      <c r="AC170" s="368"/>
      <c r="AD170" s="368"/>
      <c r="AE170" s="368"/>
      <c r="AF170" s="368"/>
      <c r="AG170" s="368"/>
      <c r="AH170" s="368"/>
      <c r="AI170" s="368"/>
      <c r="AJ170" s="368"/>
      <c r="AK170" s="368"/>
      <c r="AL170" s="368"/>
      <c r="AM170" s="368"/>
    </row>
    <row r="171" spans="1:39" ht="26.25" customHeight="1" outlineLevel="1">
      <c r="A171" s="443" t="s">
        <v>5114</v>
      </c>
      <c r="B171" s="517" t="s">
        <v>5099</v>
      </c>
      <c r="C171" s="503"/>
      <c r="D171" s="436" t="s">
        <v>5100</v>
      </c>
      <c r="E171" s="437" t="s">
        <v>5115</v>
      </c>
      <c r="F171" s="381" t="s">
        <v>594</v>
      </c>
      <c r="G171" s="382">
        <v>0.38756249999999998</v>
      </c>
      <c r="H171" s="444">
        <v>1020000</v>
      </c>
      <c r="I171" s="383">
        <f t="shared" si="92"/>
        <v>1275000</v>
      </c>
      <c r="J171" s="384">
        <f t="shared" si="93"/>
        <v>395313.75</v>
      </c>
      <c r="K171" s="444">
        <v>1020000</v>
      </c>
      <c r="L171" s="385">
        <v>1020000</v>
      </c>
      <c r="M171" s="368"/>
      <c r="N171" s="368"/>
      <c r="O171" s="368"/>
      <c r="P171" s="368"/>
      <c r="Q171" s="368"/>
      <c r="R171" s="368"/>
      <c r="S171" s="368"/>
      <c r="T171" s="368"/>
      <c r="U171" s="368"/>
      <c r="V171" s="368"/>
      <c r="W171" s="368"/>
      <c r="X171" s="368"/>
      <c r="Y171" s="368"/>
      <c r="Z171" s="368"/>
      <c r="AA171" s="368"/>
      <c r="AB171" s="368"/>
      <c r="AC171" s="368"/>
      <c r="AD171" s="368"/>
      <c r="AE171" s="368"/>
      <c r="AF171" s="368"/>
      <c r="AG171" s="368"/>
      <c r="AH171" s="368"/>
      <c r="AI171" s="368"/>
      <c r="AJ171" s="368"/>
      <c r="AK171" s="368"/>
      <c r="AL171" s="368"/>
      <c r="AM171" s="368"/>
    </row>
    <row r="172" spans="1:39" ht="26.25" customHeight="1">
      <c r="A172" s="435" t="s">
        <v>224</v>
      </c>
      <c r="B172" s="509" t="s">
        <v>5116</v>
      </c>
      <c r="C172" s="502"/>
      <c r="D172" s="502"/>
      <c r="E172" s="503"/>
      <c r="F172" s="402" t="s">
        <v>4918</v>
      </c>
      <c r="G172" s="416">
        <v>1.08</v>
      </c>
      <c r="H172" s="404">
        <f t="shared" ref="H172:J172" si="94">SUM(H173:H174)</f>
        <v>243200</v>
      </c>
      <c r="I172" s="404">
        <f t="shared" si="94"/>
        <v>304000</v>
      </c>
      <c r="J172" s="404">
        <f t="shared" si="94"/>
        <v>163856</v>
      </c>
      <c r="K172" s="444"/>
      <c r="L172" s="367">
        <v>243200</v>
      </c>
      <c r="M172" s="368"/>
      <c r="N172" s="368"/>
      <c r="O172" s="368"/>
      <c r="P172" s="368"/>
      <c r="Q172" s="368"/>
      <c r="R172" s="368"/>
      <c r="S172" s="368"/>
      <c r="T172" s="368"/>
      <c r="U172" s="368"/>
      <c r="V172" s="368"/>
      <c r="W172" s="368"/>
      <c r="X172" s="368"/>
      <c r="Y172" s="368"/>
      <c r="Z172" s="368"/>
      <c r="AA172" s="368"/>
      <c r="AB172" s="368"/>
      <c r="AC172" s="368"/>
      <c r="AD172" s="368"/>
      <c r="AE172" s="368"/>
      <c r="AF172" s="368"/>
      <c r="AG172" s="368"/>
      <c r="AH172" s="368"/>
      <c r="AI172" s="368"/>
      <c r="AJ172" s="368"/>
      <c r="AK172" s="368"/>
      <c r="AL172" s="368"/>
      <c r="AM172" s="368"/>
    </row>
    <row r="173" spans="1:39" ht="26.25" customHeight="1" outlineLevel="1">
      <c r="A173" s="443" t="s">
        <v>5117</v>
      </c>
      <c r="B173" s="517" t="s">
        <v>5087</v>
      </c>
      <c r="C173" s="503"/>
      <c r="D173" s="436" t="s">
        <v>5088</v>
      </c>
      <c r="E173" s="437" t="s">
        <v>5118</v>
      </c>
      <c r="F173" s="381" t="s">
        <v>594</v>
      </c>
      <c r="G173" s="382">
        <v>0.53900000000000003</v>
      </c>
      <c r="H173" s="367">
        <v>121600</v>
      </c>
      <c r="I173" s="383">
        <f t="shared" ref="I173:I174" si="95">H173/(1-$I$2)</f>
        <v>152000</v>
      </c>
      <c r="J173" s="384">
        <f t="shared" ref="J173:J174" si="96">G173*I173</f>
        <v>81928</v>
      </c>
      <c r="K173" s="385"/>
      <c r="L173" s="367">
        <v>121600</v>
      </c>
      <c r="M173" s="368"/>
      <c r="N173" s="368"/>
      <c r="O173" s="368"/>
      <c r="P173" s="368"/>
      <c r="Q173" s="368"/>
      <c r="R173" s="368"/>
      <c r="S173" s="368"/>
      <c r="T173" s="368"/>
      <c r="U173" s="368"/>
      <c r="V173" s="368"/>
      <c r="W173" s="368"/>
      <c r="X173" s="368"/>
      <c r="Y173" s="368"/>
      <c r="Z173" s="368"/>
      <c r="AA173" s="368"/>
      <c r="AB173" s="368"/>
      <c r="AC173" s="368"/>
      <c r="AD173" s="368"/>
      <c r="AE173" s="368"/>
      <c r="AF173" s="368"/>
      <c r="AG173" s="368"/>
      <c r="AH173" s="368"/>
      <c r="AI173" s="368"/>
      <c r="AJ173" s="368"/>
      <c r="AK173" s="368"/>
      <c r="AL173" s="368"/>
      <c r="AM173" s="368"/>
    </row>
    <row r="174" spans="1:39" ht="26.25" customHeight="1" outlineLevel="1">
      <c r="A174" s="443" t="s">
        <v>5119</v>
      </c>
      <c r="B174" s="517" t="s">
        <v>71</v>
      </c>
      <c r="C174" s="503"/>
      <c r="D174" s="436" t="s">
        <v>5091</v>
      </c>
      <c r="E174" s="437" t="s">
        <v>5120</v>
      </c>
      <c r="F174" s="381" t="s">
        <v>594</v>
      </c>
      <c r="G174" s="382">
        <v>0.53900000000000003</v>
      </c>
      <c r="H174" s="367">
        <v>121600</v>
      </c>
      <c r="I174" s="383">
        <f t="shared" si="95"/>
        <v>152000</v>
      </c>
      <c r="J174" s="384">
        <f t="shared" si="96"/>
        <v>81928</v>
      </c>
      <c r="K174" s="385"/>
      <c r="L174" s="367">
        <v>121600</v>
      </c>
      <c r="M174" s="368"/>
      <c r="N174" s="368"/>
      <c r="O174" s="368"/>
      <c r="P174" s="368"/>
      <c r="Q174" s="368"/>
      <c r="R174" s="368"/>
      <c r="S174" s="368"/>
      <c r="T174" s="368"/>
      <c r="U174" s="368"/>
      <c r="V174" s="368"/>
      <c r="W174" s="368"/>
      <c r="X174" s="368"/>
      <c r="Y174" s="368"/>
      <c r="Z174" s="368"/>
      <c r="AA174" s="368"/>
      <c r="AB174" s="368"/>
      <c r="AC174" s="368"/>
      <c r="AD174" s="368"/>
      <c r="AE174" s="368"/>
      <c r="AF174" s="368"/>
      <c r="AG174" s="368"/>
      <c r="AH174" s="368"/>
      <c r="AI174" s="368"/>
      <c r="AJ174" s="368"/>
      <c r="AK174" s="368"/>
      <c r="AL174" s="368"/>
      <c r="AM174" s="368"/>
    </row>
    <row r="175" spans="1:39" ht="26.25" customHeight="1">
      <c r="A175" s="435" t="s">
        <v>227</v>
      </c>
      <c r="B175" s="509" t="s">
        <v>5121</v>
      </c>
      <c r="C175" s="502"/>
      <c r="D175" s="502"/>
      <c r="E175" s="503"/>
      <c r="F175" s="402" t="s">
        <v>4918</v>
      </c>
      <c r="G175" s="416">
        <v>1.5</v>
      </c>
      <c r="H175" s="404">
        <f t="shared" ref="H175:J175" si="97">SUM(H176:H177)</f>
        <v>314600</v>
      </c>
      <c r="I175" s="404">
        <f t="shared" si="97"/>
        <v>393250</v>
      </c>
      <c r="J175" s="404">
        <f t="shared" si="97"/>
        <v>295016.15000000002</v>
      </c>
      <c r="K175" s="385"/>
      <c r="L175" s="367">
        <v>150000</v>
      </c>
      <c r="M175" s="368"/>
      <c r="N175" s="368"/>
      <c r="O175" s="368"/>
      <c r="P175" s="368"/>
      <c r="Q175" s="368"/>
      <c r="R175" s="368"/>
      <c r="S175" s="368"/>
      <c r="T175" s="368"/>
      <c r="U175" s="368"/>
      <c r="V175" s="368"/>
      <c r="W175" s="368"/>
      <c r="X175" s="368"/>
      <c r="Y175" s="368"/>
      <c r="Z175" s="368"/>
      <c r="AA175" s="368"/>
      <c r="AB175" s="368"/>
      <c r="AC175" s="368"/>
      <c r="AD175" s="368"/>
      <c r="AE175" s="368"/>
      <c r="AF175" s="368"/>
      <c r="AG175" s="368"/>
      <c r="AH175" s="368"/>
      <c r="AI175" s="368"/>
      <c r="AJ175" s="368"/>
      <c r="AK175" s="368"/>
      <c r="AL175" s="368"/>
      <c r="AM175" s="368"/>
    </row>
    <row r="176" spans="1:39" ht="52.5" customHeight="1" outlineLevel="1">
      <c r="A176" s="443" t="s">
        <v>5122</v>
      </c>
      <c r="B176" s="517" t="s">
        <v>5087</v>
      </c>
      <c r="C176" s="503"/>
      <c r="D176" s="436" t="s">
        <v>5088</v>
      </c>
      <c r="E176" s="437" t="s">
        <v>5123</v>
      </c>
      <c r="F176" s="381" t="s">
        <v>594</v>
      </c>
      <c r="G176" s="382">
        <v>0.97240000000000004</v>
      </c>
      <c r="H176" s="385">
        <v>157300</v>
      </c>
      <c r="I176" s="383">
        <f t="shared" ref="I176:I177" si="98">H176/(1-$I$2)</f>
        <v>196625</v>
      </c>
      <c r="J176" s="384">
        <f t="shared" ref="J176:J177" si="99">G176*I176</f>
        <v>191198.15</v>
      </c>
      <c r="K176" s="385">
        <v>157300</v>
      </c>
      <c r="L176" s="385">
        <v>157300</v>
      </c>
      <c r="M176" s="368"/>
      <c r="N176" s="368"/>
      <c r="O176" s="368"/>
      <c r="P176" s="368"/>
      <c r="Q176" s="368"/>
      <c r="R176" s="368"/>
      <c r="S176" s="368"/>
      <c r="T176" s="368"/>
      <c r="U176" s="368"/>
      <c r="V176" s="368"/>
      <c r="W176" s="368"/>
      <c r="X176" s="368"/>
      <c r="Y176" s="368"/>
      <c r="Z176" s="368"/>
      <c r="AA176" s="368"/>
      <c r="AB176" s="368"/>
      <c r="AC176" s="368"/>
      <c r="AD176" s="368"/>
      <c r="AE176" s="368"/>
      <c r="AF176" s="368"/>
      <c r="AG176" s="368"/>
      <c r="AH176" s="368"/>
      <c r="AI176" s="368"/>
      <c r="AJ176" s="368"/>
      <c r="AK176" s="368"/>
      <c r="AL176" s="368"/>
      <c r="AM176" s="368"/>
    </row>
    <row r="177" spans="1:39" ht="26.25" customHeight="1" outlineLevel="1">
      <c r="A177" s="443" t="s">
        <v>5124</v>
      </c>
      <c r="B177" s="517" t="s">
        <v>71</v>
      </c>
      <c r="C177" s="503"/>
      <c r="D177" s="436" t="s">
        <v>5091</v>
      </c>
      <c r="E177" s="437" t="s">
        <v>5123</v>
      </c>
      <c r="F177" s="381" t="s">
        <v>594</v>
      </c>
      <c r="G177" s="382">
        <v>0.52800000000000002</v>
      </c>
      <c r="H177" s="385">
        <v>157300</v>
      </c>
      <c r="I177" s="383">
        <f t="shared" si="98"/>
        <v>196625</v>
      </c>
      <c r="J177" s="384">
        <f t="shared" si="99"/>
        <v>103818</v>
      </c>
      <c r="K177" s="385">
        <v>157300</v>
      </c>
      <c r="L177" s="385">
        <v>157300</v>
      </c>
      <c r="M177" s="368"/>
      <c r="N177" s="368"/>
      <c r="O177" s="368"/>
      <c r="P177" s="368"/>
      <c r="Q177" s="368"/>
      <c r="R177" s="368"/>
      <c r="S177" s="368"/>
      <c r="T177" s="368"/>
      <c r="U177" s="368"/>
      <c r="V177" s="368"/>
      <c r="W177" s="368"/>
      <c r="X177" s="368"/>
      <c r="Y177" s="368"/>
      <c r="Z177" s="368"/>
      <c r="AA177" s="368"/>
      <c r="AB177" s="368"/>
      <c r="AC177" s="368"/>
      <c r="AD177" s="368"/>
      <c r="AE177" s="368"/>
      <c r="AF177" s="368"/>
      <c r="AG177" s="368"/>
      <c r="AH177" s="368"/>
      <c r="AI177" s="368"/>
      <c r="AJ177" s="368"/>
      <c r="AK177" s="368"/>
      <c r="AL177" s="368"/>
      <c r="AM177" s="368"/>
    </row>
    <row r="178" spans="1:39" ht="26.25" customHeight="1">
      <c r="A178" s="392" t="s">
        <v>5125</v>
      </c>
      <c r="B178" s="506" t="s">
        <v>5126</v>
      </c>
      <c r="C178" s="502"/>
      <c r="D178" s="502"/>
      <c r="E178" s="502"/>
      <c r="F178" s="502"/>
      <c r="G178" s="503"/>
      <c r="H178" s="393"/>
      <c r="I178" s="393"/>
      <c r="J178" s="393">
        <f>J179+J181+J183+J187+J192</f>
        <v>10157663.59</v>
      </c>
      <c r="K178" s="385"/>
      <c r="L178" s="367"/>
      <c r="M178" s="368"/>
      <c r="N178" s="368"/>
      <c r="O178" s="368"/>
      <c r="P178" s="368"/>
      <c r="Q178" s="368"/>
      <c r="R178" s="368"/>
      <c r="S178" s="368"/>
      <c r="T178" s="368"/>
      <c r="U178" s="368"/>
      <c r="V178" s="368"/>
      <c r="W178" s="368"/>
      <c r="X178" s="368"/>
      <c r="Y178" s="368"/>
      <c r="Z178" s="368"/>
      <c r="AA178" s="368"/>
      <c r="AB178" s="368"/>
      <c r="AC178" s="368"/>
      <c r="AD178" s="368"/>
      <c r="AE178" s="368"/>
      <c r="AF178" s="368"/>
      <c r="AG178" s="368"/>
      <c r="AH178" s="368"/>
      <c r="AI178" s="368"/>
      <c r="AJ178" s="368"/>
      <c r="AK178" s="368"/>
      <c r="AL178" s="368"/>
      <c r="AM178" s="368"/>
    </row>
    <row r="179" spans="1:39" ht="26.25" customHeight="1">
      <c r="A179" s="394">
        <v>7.1</v>
      </c>
      <c r="B179" s="508" t="s">
        <v>5127</v>
      </c>
      <c r="C179" s="502"/>
      <c r="D179" s="502"/>
      <c r="E179" s="502"/>
      <c r="F179" s="502"/>
      <c r="G179" s="503"/>
      <c r="H179" s="395">
        <f t="shared" ref="H179:J179" si="100">SUM(H180)</f>
        <v>1000000</v>
      </c>
      <c r="I179" s="395">
        <f t="shared" si="100"/>
        <v>1250000</v>
      </c>
      <c r="J179" s="395">
        <f t="shared" si="100"/>
        <v>250000</v>
      </c>
      <c r="K179" s="385"/>
      <c r="L179" s="367">
        <v>1000000</v>
      </c>
      <c r="M179" s="368"/>
      <c r="N179" s="368"/>
      <c r="O179" s="368"/>
      <c r="P179" s="368"/>
      <c r="Q179" s="368"/>
      <c r="R179" s="368"/>
      <c r="S179" s="368"/>
      <c r="T179" s="368"/>
      <c r="U179" s="368"/>
      <c r="V179" s="368"/>
      <c r="W179" s="368"/>
      <c r="X179" s="368"/>
      <c r="Y179" s="368"/>
      <c r="Z179" s="368"/>
      <c r="AA179" s="368"/>
      <c r="AB179" s="368"/>
      <c r="AC179" s="368"/>
      <c r="AD179" s="368"/>
      <c r="AE179" s="368"/>
      <c r="AF179" s="368"/>
      <c r="AG179" s="368"/>
      <c r="AH179" s="368"/>
      <c r="AI179" s="368"/>
      <c r="AJ179" s="368"/>
      <c r="AK179" s="368"/>
      <c r="AL179" s="368"/>
      <c r="AM179" s="368"/>
    </row>
    <row r="180" spans="1:39" ht="26.25" customHeight="1" outlineLevel="1">
      <c r="A180" s="427" t="s">
        <v>394</v>
      </c>
      <c r="B180" s="380" t="s">
        <v>4811</v>
      </c>
      <c r="C180" s="507" t="s">
        <v>5128</v>
      </c>
      <c r="D180" s="502"/>
      <c r="E180" s="503"/>
      <c r="F180" s="381" t="s">
        <v>5129</v>
      </c>
      <c r="G180" s="450">
        <v>0.2</v>
      </c>
      <c r="H180" s="367">
        <v>1000000</v>
      </c>
      <c r="I180" s="383">
        <f>H180/(1-$I$2)</f>
        <v>1250000</v>
      </c>
      <c r="J180" s="384">
        <f>G180*I180</f>
        <v>250000</v>
      </c>
      <c r="K180" s="385"/>
      <c r="L180" s="367">
        <v>1000000</v>
      </c>
      <c r="M180" s="368"/>
      <c r="N180" s="368"/>
      <c r="O180" s="368"/>
      <c r="P180" s="368"/>
      <c r="Q180" s="368"/>
      <c r="R180" s="368"/>
      <c r="S180" s="368"/>
      <c r="T180" s="368"/>
      <c r="U180" s="368"/>
      <c r="V180" s="368"/>
      <c r="W180" s="368"/>
      <c r="X180" s="368"/>
      <c r="Y180" s="368"/>
      <c r="Z180" s="368"/>
      <c r="AA180" s="368"/>
      <c r="AB180" s="368"/>
      <c r="AC180" s="368"/>
      <c r="AD180" s="368"/>
      <c r="AE180" s="368"/>
      <c r="AF180" s="368"/>
      <c r="AG180" s="368"/>
      <c r="AH180" s="368"/>
      <c r="AI180" s="368"/>
      <c r="AJ180" s="368"/>
      <c r="AK180" s="368"/>
      <c r="AL180" s="368"/>
      <c r="AM180" s="368"/>
    </row>
    <row r="181" spans="1:39" ht="26.25" customHeight="1">
      <c r="A181" s="397">
        <v>7.2</v>
      </c>
      <c r="B181" s="509" t="s">
        <v>4813</v>
      </c>
      <c r="C181" s="502"/>
      <c r="D181" s="502"/>
      <c r="E181" s="502"/>
      <c r="F181" s="502"/>
      <c r="G181" s="503"/>
      <c r="H181" s="404">
        <f t="shared" ref="H181:J181" si="101">SUM(H182)</f>
        <v>63833</v>
      </c>
      <c r="I181" s="404">
        <f t="shared" si="101"/>
        <v>79791.25</v>
      </c>
      <c r="J181" s="404">
        <f t="shared" si="101"/>
        <v>159582.5</v>
      </c>
      <c r="K181" s="385"/>
      <c r="L181" s="367">
        <v>63833</v>
      </c>
      <c r="M181" s="368"/>
      <c r="N181" s="368"/>
      <c r="O181" s="368"/>
      <c r="P181" s="368"/>
      <c r="Q181" s="368"/>
      <c r="R181" s="368"/>
      <c r="S181" s="368"/>
      <c r="T181" s="368"/>
      <c r="U181" s="368"/>
      <c r="V181" s="368"/>
      <c r="W181" s="368"/>
      <c r="X181" s="368"/>
      <c r="Y181" s="368"/>
      <c r="Z181" s="368"/>
      <c r="AA181" s="368"/>
      <c r="AB181" s="368"/>
      <c r="AC181" s="368"/>
      <c r="AD181" s="368"/>
      <c r="AE181" s="368"/>
      <c r="AF181" s="368"/>
      <c r="AG181" s="368"/>
      <c r="AH181" s="368"/>
      <c r="AI181" s="368"/>
      <c r="AJ181" s="368"/>
      <c r="AK181" s="368"/>
      <c r="AL181" s="368"/>
      <c r="AM181" s="368"/>
    </row>
    <row r="182" spans="1:39" ht="26.25" customHeight="1" outlineLevel="1">
      <c r="A182" s="427" t="s">
        <v>5130</v>
      </c>
      <c r="B182" s="380" t="s">
        <v>5131</v>
      </c>
      <c r="C182" s="507" t="s">
        <v>5132</v>
      </c>
      <c r="D182" s="502"/>
      <c r="E182" s="503"/>
      <c r="F182" s="381" t="s">
        <v>594</v>
      </c>
      <c r="G182" s="382">
        <v>2</v>
      </c>
      <c r="H182" s="367">
        <v>63833</v>
      </c>
      <c r="I182" s="383">
        <f>H182/(1-$I$2)</f>
        <v>79791.25</v>
      </c>
      <c r="J182" s="384">
        <f>G182*I182</f>
        <v>159582.5</v>
      </c>
      <c r="K182" s="385"/>
      <c r="L182" s="367">
        <v>63833</v>
      </c>
      <c r="M182" s="368"/>
      <c r="N182" s="368"/>
      <c r="O182" s="368"/>
      <c r="P182" s="368"/>
      <c r="Q182" s="368"/>
      <c r="R182" s="368"/>
      <c r="S182" s="368"/>
      <c r="T182" s="368"/>
      <c r="U182" s="368"/>
      <c r="V182" s="368"/>
      <c r="W182" s="368"/>
      <c r="X182" s="368"/>
      <c r="Y182" s="368"/>
      <c r="Z182" s="368"/>
      <c r="AA182" s="368"/>
      <c r="AB182" s="368"/>
      <c r="AC182" s="368"/>
      <c r="AD182" s="368"/>
      <c r="AE182" s="368"/>
      <c r="AF182" s="368"/>
      <c r="AG182" s="368"/>
      <c r="AH182" s="368"/>
      <c r="AI182" s="368"/>
      <c r="AJ182" s="368"/>
      <c r="AK182" s="368"/>
      <c r="AL182" s="368"/>
      <c r="AM182" s="368"/>
    </row>
    <row r="183" spans="1:39" ht="26.25" customHeight="1">
      <c r="A183" s="397">
        <v>7.3</v>
      </c>
      <c r="B183" s="509" t="s">
        <v>5133</v>
      </c>
      <c r="C183" s="502"/>
      <c r="D183" s="502"/>
      <c r="E183" s="503"/>
      <c r="F183" s="402" t="s">
        <v>4918</v>
      </c>
      <c r="G183" s="416">
        <v>3.3639199999999998</v>
      </c>
      <c r="H183" s="404">
        <f t="shared" ref="H183:J183" si="102">SUM(H184:H186)</f>
        <v>2490000</v>
      </c>
      <c r="I183" s="404">
        <f t="shared" si="102"/>
        <v>3112500</v>
      </c>
      <c r="J183" s="404">
        <f t="shared" si="102"/>
        <v>4217748</v>
      </c>
      <c r="K183" s="385"/>
      <c r="L183" s="367">
        <v>2490000</v>
      </c>
      <c r="M183" s="368"/>
      <c r="N183" s="368"/>
      <c r="O183" s="368"/>
      <c r="P183" s="368"/>
      <c r="Q183" s="368"/>
      <c r="R183" s="368"/>
      <c r="S183" s="368"/>
      <c r="T183" s="368"/>
      <c r="U183" s="368"/>
      <c r="V183" s="368"/>
      <c r="W183" s="368"/>
      <c r="X183" s="368"/>
      <c r="Y183" s="368"/>
      <c r="Z183" s="368"/>
      <c r="AA183" s="368"/>
      <c r="AB183" s="368"/>
      <c r="AC183" s="368"/>
      <c r="AD183" s="368"/>
      <c r="AE183" s="368"/>
      <c r="AF183" s="368"/>
      <c r="AG183" s="368"/>
      <c r="AH183" s="368"/>
      <c r="AI183" s="368"/>
      <c r="AJ183" s="368"/>
      <c r="AK183" s="368"/>
      <c r="AL183" s="368"/>
      <c r="AM183" s="368"/>
    </row>
    <row r="184" spans="1:39" ht="26.25" customHeight="1" outlineLevel="1">
      <c r="A184" s="451" t="s">
        <v>5134</v>
      </c>
      <c r="B184" s="452" t="s">
        <v>5135</v>
      </c>
      <c r="C184" s="507" t="s">
        <v>5136</v>
      </c>
      <c r="D184" s="502"/>
      <c r="E184" s="503"/>
      <c r="F184" s="381" t="s">
        <v>594</v>
      </c>
      <c r="G184" s="382">
        <v>1.06392</v>
      </c>
      <c r="H184" s="367">
        <v>1020000</v>
      </c>
      <c r="I184" s="383">
        <f t="shared" ref="I184:I186" si="103">H184/(1-$I$2)</f>
        <v>1275000</v>
      </c>
      <c r="J184" s="384">
        <f t="shared" ref="J184:J186" si="104">G184*I184</f>
        <v>1356498</v>
      </c>
      <c r="K184" s="385"/>
      <c r="L184" s="367">
        <v>1020000</v>
      </c>
      <c r="M184" s="368"/>
      <c r="N184" s="368"/>
      <c r="O184" s="368"/>
      <c r="P184" s="368"/>
      <c r="Q184" s="368"/>
      <c r="R184" s="368"/>
      <c r="S184" s="368"/>
      <c r="T184" s="368"/>
      <c r="U184" s="368"/>
      <c r="V184" s="368"/>
      <c r="W184" s="368"/>
      <c r="X184" s="368"/>
      <c r="Y184" s="368"/>
      <c r="Z184" s="368"/>
      <c r="AA184" s="368"/>
      <c r="AB184" s="368"/>
      <c r="AC184" s="368"/>
      <c r="AD184" s="368"/>
      <c r="AE184" s="368"/>
      <c r="AF184" s="368"/>
      <c r="AG184" s="368"/>
      <c r="AH184" s="368"/>
      <c r="AI184" s="368"/>
      <c r="AJ184" s="368"/>
      <c r="AK184" s="368"/>
      <c r="AL184" s="368"/>
      <c r="AM184" s="368"/>
    </row>
    <row r="185" spans="1:39" ht="26.25" customHeight="1" outlineLevel="1">
      <c r="A185" s="451" t="s">
        <v>5137</v>
      </c>
      <c r="B185" s="452" t="s">
        <v>5138</v>
      </c>
      <c r="C185" s="507" t="s">
        <v>5139</v>
      </c>
      <c r="D185" s="502"/>
      <c r="E185" s="503"/>
      <c r="F185" s="381" t="s">
        <v>594</v>
      </c>
      <c r="G185" s="382">
        <v>2.2000000000000002</v>
      </c>
      <c r="H185" s="367">
        <v>1020000</v>
      </c>
      <c r="I185" s="383">
        <f t="shared" si="103"/>
        <v>1275000</v>
      </c>
      <c r="J185" s="384">
        <f t="shared" si="104"/>
        <v>2805000</v>
      </c>
      <c r="K185" s="385"/>
      <c r="L185" s="367">
        <v>1020000</v>
      </c>
      <c r="M185" s="368"/>
      <c r="N185" s="368"/>
      <c r="O185" s="368"/>
      <c r="P185" s="368"/>
      <c r="Q185" s="368"/>
      <c r="R185" s="368"/>
      <c r="S185" s="368"/>
      <c r="T185" s="368"/>
      <c r="U185" s="368"/>
      <c r="V185" s="368"/>
      <c r="W185" s="368"/>
      <c r="X185" s="368"/>
      <c r="Y185" s="368"/>
      <c r="Z185" s="368"/>
      <c r="AA185" s="368"/>
      <c r="AB185" s="368"/>
      <c r="AC185" s="368"/>
      <c r="AD185" s="368"/>
      <c r="AE185" s="368"/>
      <c r="AF185" s="368"/>
      <c r="AG185" s="368"/>
      <c r="AH185" s="368"/>
      <c r="AI185" s="368"/>
      <c r="AJ185" s="368"/>
      <c r="AK185" s="368"/>
      <c r="AL185" s="368"/>
      <c r="AM185" s="368"/>
    </row>
    <row r="186" spans="1:39" ht="26.25" customHeight="1" outlineLevel="1">
      <c r="A186" s="451" t="s">
        <v>5140</v>
      </c>
      <c r="B186" s="452" t="s">
        <v>4922</v>
      </c>
      <c r="C186" s="507" t="s">
        <v>5141</v>
      </c>
      <c r="D186" s="502"/>
      <c r="E186" s="503"/>
      <c r="F186" s="381" t="s">
        <v>594</v>
      </c>
      <c r="G186" s="382">
        <v>0.1</v>
      </c>
      <c r="H186" s="367">
        <v>450000</v>
      </c>
      <c r="I186" s="383">
        <f t="shared" si="103"/>
        <v>562500</v>
      </c>
      <c r="J186" s="384">
        <f t="shared" si="104"/>
        <v>56250</v>
      </c>
      <c r="K186" s="385"/>
      <c r="L186" s="367">
        <v>450000</v>
      </c>
      <c r="M186" s="368"/>
      <c r="N186" s="368"/>
      <c r="O186" s="368"/>
      <c r="P186" s="368"/>
      <c r="Q186" s="368"/>
      <c r="R186" s="368"/>
      <c r="S186" s="368"/>
      <c r="T186" s="368"/>
      <c r="U186" s="368"/>
      <c r="V186" s="368"/>
      <c r="W186" s="368"/>
      <c r="X186" s="368"/>
      <c r="Y186" s="368"/>
      <c r="Z186" s="368"/>
      <c r="AA186" s="368"/>
      <c r="AB186" s="368"/>
      <c r="AC186" s="368"/>
      <c r="AD186" s="368"/>
      <c r="AE186" s="368"/>
      <c r="AF186" s="368"/>
      <c r="AG186" s="368"/>
      <c r="AH186" s="368"/>
      <c r="AI186" s="368"/>
      <c r="AJ186" s="368"/>
      <c r="AK186" s="368"/>
      <c r="AL186" s="368"/>
      <c r="AM186" s="368"/>
    </row>
    <row r="187" spans="1:39" ht="26.25" customHeight="1">
      <c r="A187" s="397">
        <v>7.4</v>
      </c>
      <c r="B187" s="509" t="s">
        <v>5142</v>
      </c>
      <c r="C187" s="502"/>
      <c r="D187" s="502"/>
      <c r="E187" s="503"/>
      <c r="F187" s="402" t="s">
        <v>4918</v>
      </c>
      <c r="G187" s="416">
        <v>202.84800000000001</v>
      </c>
      <c r="H187" s="404">
        <f t="shared" ref="H187:J187" si="105">SUM(H188:H190)</f>
        <v>21168</v>
      </c>
      <c r="I187" s="404">
        <f t="shared" si="105"/>
        <v>26460</v>
      </c>
      <c r="J187" s="404">
        <f t="shared" si="105"/>
        <v>981833.09</v>
      </c>
      <c r="K187" s="385"/>
      <c r="L187" s="367">
        <v>21168</v>
      </c>
      <c r="M187" s="368"/>
      <c r="N187" s="368"/>
      <c r="O187" s="368"/>
      <c r="P187" s="368"/>
      <c r="Q187" s="368"/>
      <c r="R187" s="368"/>
      <c r="S187" s="368"/>
      <c r="T187" s="368"/>
      <c r="U187" s="368"/>
      <c r="V187" s="368"/>
      <c r="W187" s="368"/>
      <c r="X187" s="368"/>
      <c r="Y187" s="368"/>
      <c r="Z187" s="368"/>
      <c r="AA187" s="368"/>
      <c r="AB187" s="368"/>
      <c r="AC187" s="368"/>
      <c r="AD187" s="368"/>
      <c r="AE187" s="368"/>
      <c r="AF187" s="368"/>
      <c r="AG187" s="368"/>
      <c r="AH187" s="368"/>
      <c r="AI187" s="368"/>
      <c r="AJ187" s="368"/>
      <c r="AK187" s="368"/>
      <c r="AL187" s="368"/>
      <c r="AM187" s="368"/>
    </row>
    <row r="188" spans="1:39" ht="26.25" customHeight="1" outlineLevel="1">
      <c r="A188" s="453" t="s">
        <v>5143</v>
      </c>
      <c r="B188" s="380" t="s">
        <v>5144</v>
      </c>
      <c r="C188" s="507" t="s">
        <v>5145</v>
      </c>
      <c r="D188" s="502"/>
      <c r="E188" s="503"/>
      <c r="F188" s="381" t="s">
        <v>582</v>
      </c>
      <c r="G188" s="382">
        <v>9.2690000000000001</v>
      </c>
      <c r="H188" s="367">
        <v>9800</v>
      </c>
      <c r="I188" s="383">
        <f t="shared" ref="I188:I191" si="106">H188/(1-$I$2)</f>
        <v>12250</v>
      </c>
      <c r="J188" s="384">
        <f t="shared" ref="J188:J191" si="107">G188*I188</f>
        <v>113545.25</v>
      </c>
      <c r="K188" s="385"/>
      <c r="L188" s="367">
        <v>9800</v>
      </c>
      <c r="M188" s="368"/>
      <c r="N188" s="368"/>
      <c r="O188" s="368"/>
      <c r="P188" s="368"/>
      <c r="Q188" s="368"/>
      <c r="R188" s="368"/>
      <c r="S188" s="368"/>
      <c r="T188" s="368"/>
      <c r="U188" s="368"/>
      <c r="V188" s="368"/>
      <c r="W188" s="368"/>
      <c r="X188" s="368"/>
      <c r="Y188" s="368"/>
      <c r="Z188" s="368"/>
      <c r="AA188" s="368"/>
      <c r="AB188" s="368"/>
      <c r="AC188" s="368"/>
      <c r="AD188" s="368"/>
      <c r="AE188" s="368"/>
      <c r="AF188" s="368"/>
      <c r="AG188" s="368"/>
      <c r="AH188" s="368"/>
      <c r="AI188" s="368"/>
      <c r="AJ188" s="368"/>
      <c r="AK188" s="368"/>
      <c r="AL188" s="368"/>
      <c r="AM188" s="368"/>
    </row>
    <row r="189" spans="1:39" ht="26.25" customHeight="1" outlineLevel="1">
      <c r="A189" s="451" t="s">
        <v>5146</v>
      </c>
      <c r="B189" s="518" t="s">
        <v>4885</v>
      </c>
      <c r="C189" s="507" t="s">
        <v>5147</v>
      </c>
      <c r="D189" s="502"/>
      <c r="E189" s="503"/>
      <c r="F189" s="381" t="s">
        <v>601</v>
      </c>
      <c r="G189" s="382">
        <v>47.712000000000003</v>
      </c>
      <c r="H189" s="367">
        <v>5684</v>
      </c>
      <c r="I189" s="383">
        <f t="shared" si="106"/>
        <v>7105</v>
      </c>
      <c r="J189" s="384">
        <f t="shared" si="107"/>
        <v>338993.76</v>
      </c>
      <c r="K189" s="385"/>
      <c r="L189" s="367">
        <v>5684</v>
      </c>
      <c r="M189" s="368"/>
      <c r="N189" s="368"/>
      <c r="O189" s="368"/>
      <c r="P189" s="368"/>
      <c r="Q189" s="368"/>
      <c r="R189" s="368"/>
      <c r="S189" s="368"/>
      <c r="T189" s="368"/>
      <c r="U189" s="368"/>
      <c r="V189" s="368"/>
      <c r="W189" s="368"/>
      <c r="X189" s="368"/>
      <c r="Y189" s="368"/>
      <c r="Z189" s="368"/>
      <c r="AA189" s="368"/>
      <c r="AB189" s="368"/>
      <c r="AC189" s="368"/>
      <c r="AD189" s="368"/>
      <c r="AE189" s="368"/>
      <c r="AF189" s="368"/>
      <c r="AG189" s="368"/>
      <c r="AH189" s="368"/>
      <c r="AI189" s="368"/>
      <c r="AJ189" s="368"/>
      <c r="AK189" s="368"/>
      <c r="AL189" s="368"/>
      <c r="AM189" s="368"/>
    </row>
    <row r="190" spans="1:39" ht="26.25" customHeight="1" outlineLevel="1">
      <c r="A190" s="451" t="s">
        <v>5148</v>
      </c>
      <c r="B190" s="511"/>
      <c r="C190" s="507" t="s">
        <v>5149</v>
      </c>
      <c r="D190" s="502"/>
      <c r="E190" s="503"/>
      <c r="F190" s="381" t="s">
        <v>601</v>
      </c>
      <c r="G190" s="382">
        <v>74.495999999999995</v>
      </c>
      <c r="H190" s="367">
        <v>5684</v>
      </c>
      <c r="I190" s="383">
        <f t="shared" si="106"/>
        <v>7105</v>
      </c>
      <c r="J190" s="384">
        <f t="shared" si="107"/>
        <v>529294.07999999996</v>
      </c>
      <c r="K190" s="385"/>
      <c r="L190" s="367">
        <v>5684</v>
      </c>
      <c r="M190" s="368"/>
      <c r="N190" s="368"/>
      <c r="O190" s="368"/>
      <c r="P190" s="368"/>
      <c r="Q190" s="368"/>
      <c r="R190" s="368"/>
      <c r="S190" s="368"/>
      <c r="T190" s="368"/>
      <c r="U190" s="368"/>
      <c r="V190" s="368"/>
      <c r="W190" s="368"/>
      <c r="X190" s="368"/>
      <c r="Y190" s="368"/>
      <c r="Z190" s="368"/>
      <c r="AA190" s="368"/>
      <c r="AB190" s="368"/>
      <c r="AC190" s="368"/>
      <c r="AD190" s="368"/>
      <c r="AE190" s="368"/>
      <c r="AF190" s="368"/>
      <c r="AG190" s="368"/>
      <c r="AH190" s="368"/>
      <c r="AI190" s="368"/>
      <c r="AJ190" s="368"/>
      <c r="AK190" s="368"/>
      <c r="AL190" s="368"/>
      <c r="AM190" s="368"/>
    </row>
    <row r="191" spans="1:39" ht="26.25" customHeight="1" outlineLevel="1">
      <c r="A191" s="451" t="s">
        <v>5150</v>
      </c>
      <c r="B191" s="452" t="s">
        <v>4912</v>
      </c>
      <c r="C191" s="507" t="s">
        <v>5151</v>
      </c>
      <c r="D191" s="502"/>
      <c r="E191" s="503"/>
      <c r="F191" s="381" t="s">
        <v>601</v>
      </c>
      <c r="G191" s="382">
        <v>80.64</v>
      </c>
      <c r="H191" s="367">
        <v>5684</v>
      </c>
      <c r="I191" s="383">
        <f t="shared" si="106"/>
        <v>7105</v>
      </c>
      <c r="J191" s="384">
        <f t="shared" si="107"/>
        <v>572947.19999999995</v>
      </c>
      <c r="K191" s="385"/>
      <c r="L191" s="367">
        <v>5684</v>
      </c>
      <c r="M191" s="368"/>
      <c r="N191" s="368"/>
      <c r="O191" s="368"/>
      <c r="P191" s="368"/>
      <c r="Q191" s="368"/>
      <c r="R191" s="368"/>
      <c r="S191" s="368"/>
      <c r="T191" s="368"/>
      <c r="U191" s="368"/>
      <c r="V191" s="368"/>
      <c r="W191" s="368"/>
      <c r="X191" s="368"/>
      <c r="Y191" s="368"/>
      <c r="Z191" s="368"/>
      <c r="AA191" s="368"/>
      <c r="AB191" s="368"/>
      <c r="AC191" s="368"/>
      <c r="AD191" s="368"/>
      <c r="AE191" s="368"/>
      <c r="AF191" s="368"/>
      <c r="AG191" s="368"/>
      <c r="AH191" s="368"/>
      <c r="AI191" s="368"/>
      <c r="AJ191" s="368"/>
      <c r="AK191" s="368"/>
      <c r="AL191" s="368"/>
      <c r="AM191" s="368"/>
    </row>
    <row r="192" spans="1:39" ht="26.25" customHeight="1">
      <c r="A192" s="397">
        <v>7.5</v>
      </c>
      <c r="B192" s="509" t="s">
        <v>5152</v>
      </c>
      <c r="C192" s="502"/>
      <c r="D192" s="502"/>
      <c r="E192" s="502"/>
      <c r="F192" s="502"/>
      <c r="G192" s="503"/>
      <c r="H192" s="404">
        <f t="shared" ref="H192:J192" si="108">SUM(H193:H195)</f>
        <v>383850</v>
      </c>
      <c r="I192" s="404">
        <f t="shared" si="108"/>
        <v>479812.5</v>
      </c>
      <c r="J192" s="404">
        <f t="shared" si="108"/>
        <v>4548500</v>
      </c>
      <c r="K192" s="385"/>
      <c r="L192" s="367">
        <v>383850</v>
      </c>
      <c r="M192" s="368"/>
      <c r="N192" s="368"/>
      <c r="O192" s="368"/>
      <c r="P192" s="368"/>
      <c r="Q192" s="368"/>
      <c r="R192" s="368"/>
      <c r="S192" s="368"/>
      <c r="T192" s="368"/>
      <c r="U192" s="368"/>
      <c r="V192" s="368"/>
      <c r="W192" s="368"/>
      <c r="X192" s="368"/>
      <c r="Y192" s="368"/>
      <c r="Z192" s="368"/>
      <c r="AA192" s="368"/>
      <c r="AB192" s="368"/>
      <c r="AC192" s="368"/>
      <c r="AD192" s="368"/>
      <c r="AE192" s="368"/>
      <c r="AF192" s="368"/>
      <c r="AG192" s="368"/>
      <c r="AH192" s="368"/>
      <c r="AI192" s="368"/>
      <c r="AJ192" s="368"/>
      <c r="AK192" s="368"/>
      <c r="AL192" s="368"/>
      <c r="AM192" s="368"/>
    </row>
    <row r="193" spans="1:39" ht="26.25" customHeight="1" outlineLevel="1">
      <c r="A193" s="451" t="s">
        <v>5153</v>
      </c>
      <c r="B193" s="454" t="s">
        <v>5154</v>
      </c>
      <c r="C193" s="507" t="s">
        <v>5155</v>
      </c>
      <c r="D193" s="502"/>
      <c r="E193" s="503"/>
      <c r="F193" s="381" t="s">
        <v>586</v>
      </c>
      <c r="G193" s="382">
        <v>8</v>
      </c>
      <c r="H193" s="367">
        <v>321850</v>
      </c>
      <c r="I193" s="383">
        <f t="shared" ref="I193:I195" si="109">H193/(1-$I$2)</f>
        <v>402312.5</v>
      </c>
      <c r="J193" s="384">
        <f t="shared" ref="J193:J195" si="110">G193*I193</f>
        <v>3218500</v>
      </c>
      <c r="K193" s="385"/>
      <c r="L193" s="367">
        <v>321850</v>
      </c>
      <c r="M193" s="368"/>
      <c r="N193" s="368"/>
      <c r="O193" s="368"/>
      <c r="P193" s="368"/>
      <c r="Q193" s="368"/>
      <c r="R193" s="368"/>
      <c r="S193" s="368"/>
      <c r="T193" s="368"/>
      <c r="U193" s="368"/>
      <c r="V193" s="368"/>
      <c r="W193" s="368"/>
      <c r="X193" s="368"/>
      <c r="Y193" s="368"/>
      <c r="Z193" s="368"/>
      <c r="AA193" s="368"/>
      <c r="AB193" s="368"/>
      <c r="AC193" s="368"/>
      <c r="AD193" s="368"/>
      <c r="AE193" s="368"/>
      <c r="AF193" s="368"/>
      <c r="AG193" s="368"/>
      <c r="AH193" s="368"/>
      <c r="AI193" s="368"/>
      <c r="AJ193" s="368"/>
      <c r="AK193" s="368"/>
      <c r="AL193" s="368"/>
      <c r="AM193" s="368"/>
    </row>
    <row r="194" spans="1:39" ht="26.25" customHeight="1" outlineLevel="1">
      <c r="A194" s="451" t="s">
        <v>5156</v>
      </c>
      <c r="B194" s="454" t="s">
        <v>5157</v>
      </c>
      <c r="C194" s="507" t="s">
        <v>5158</v>
      </c>
      <c r="D194" s="502"/>
      <c r="E194" s="503"/>
      <c r="F194" s="381" t="s">
        <v>586</v>
      </c>
      <c r="G194" s="382">
        <v>4</v>
      </c>
      <c r="H194" s="367">
        <v>50000</v>
      </c>
      <c r="I194" s="383">
        <f t="shared" si="109"/>
        <v>62500</v>
      </c>
      <c r="J194" s="384">
        <f t="shared" si="110"/>
        <v>250000</v>
      </c>
      <c r="K194" s="385"/>
      <c r="L194" s="367">
        <v>50000</v>
      </c>
      <c r="M194" s="368"/>
      <c r="N194" s="368"/>
      <c r="O194" s="368"/>
      <c r="P194" s="368"/>
      <c r="Q194" s="368"/>
      <c r="R194" s="368"/>
      <c r="S194" s="368"/>
      <c r="T194" s="368"/>
      <c r="U194" s="368"/>
      <c r="V194" s="368"/>
      <c r="W194" s="368"/>
      <c r="X194" s="368"/>
      <c r="Y194" s="368"/>
      <c r="Z194" s="368"/>
      <c r="AA194" s="368"/>
      <c r="AB194" s="368"/>
      <c r="AC194" s="368"/>
      <c r="AD194" s="368"/>
      <c r="AE194" s="368"/>
      <c r="AF194" s="368"/>
      <c r="AG194" s="368"/>
      <c r="AH194" s="368"/>
      <c r="AI194" s="368"/>
      <c r="AJ194" s="368"/>
      <c r="AK194" s="368"/>
      <c r="AL194" s="368"/>
      <c r="AM194" s="368"/>
    </row>
    <row r="195" spans="1:39" ht="26.25" customHeight="1" outlineLevel="1">
      <c r="A195" s="451" t="s">
        <v>5159</v>
      </c>
      <c r="B195" s="454" t="s">
        <v>5160</v>
      </c>
      <c r="C195" s="507" t="s">
        <v>5161</v>
      </c>
      <c r="D195" s="502"/>
      <c r="E195" s="503"/>
      <c r="F195" s="381" t="s">
        <v>586</v>
      </c>
      <c r="G195" s="382">
        <v>72</v>
      </c>
      <c r="H195" s="367">
        <v>12000</v>
      </c>
      <c r="I195" s="383">
        <f t="shared" si="109"/>
        <v>15000</v>
      </c>
      <c r="J195" s="384">
        <f t="shared" si="110"/>
        <v>1080000</v>
      </c>
      <c r="K195" s="385"/>
      <c r="L195" s="367">
        <v>12000</v>
      </c>
      <c r="M195" s="368"/>
      <c r="N195" s="368"/>
      <c r="O195" s="368"/>
      <c r="P195" s="368"/>
      <c r="Q195" s="368"/>
      <c r="R195" s="368"/>
      <c r="S195" s="368"/>
      <c r="T195" s="368"/>
      <c r="U195" s="368"/>
      <c r="V195" s="368"/>
      <c r="W195" s="368"/>
      <c r="X195" s="368"/>
      <c r="Y195" s="368"/>
      <c r="Z195" s="368"/>
      <c r="AA195" s="368"/>
      <c r="AB195" s="368"/>
      <c r="AC195" s="368"/>
      <c r="AD195" s="368"/>
      <c r="AE195" s="368"/>
      <c r="AF195" s="368"/>
      <c r="AG195" s="368"/>
      <c r="AH195" s="368"/>
      <c r="AI195" s="368"/>
      <c r="AJ195" s="368"/>
      <c r="AK195" s="368"/>
      <c r="AL195" s="368"/>
      <c r="AM195" s="368"/>
    </row>
    <row r="196" spans="1:39" ht="26.25" customHeight="1">
      <c r="A196" s="392" t="s">
        <v>5162</v>
      </c>
      <c r="B196" s="506" t="s">
        <v>5163</v>
      </c>
      <c r="C196" s="502"/>
      <c r="D196" s="502"/>
      <c r="E196" s="502"/>
      <c r="F196" s="502"/>
      <c r="G196" s="503"/>
      <c r="H196" s="393"/>
      <c r="I196" s="393"/>
      <c r="J196" s="393">
        <f>J197+J220</f>
        <v>7846561.7379999999</v>
      </c>
      <c r="K196" s="385"/>
      <c r="L196" s="367"/>
      <c r="M196" s="368"/>
      <c r="N196" s="368"/>
      <c r="O196" s="368"/>
      <c r="P196" s="368"/>
      <c r="Q196" s="368"/>
      <c r="R196" s="368"/>
      <c r="S196" s="368"/>
      <c r="T196" s="368"/>
      <c r="U196" s="368"/>
      <c r="V196" s="368"/>
      <c r="W196" s="368"/>
      <c r="X196" s="368"/>
      <c r="Y196" s="368"/>
      <c r="Z196" s="368"/>
      <c r="AA196" s="368"/>
      <c r="AB196" s="368"/>
      <c r="AC196" s="368"/>
      <c r="AD196" s="368"/>
      <c r="AE196" s="368"/>
      <c r="AF196" s="368"/>
      <c r="AG196" s="368"/>
      <c r="AH196" s="368"/>
      <c r="AI196" s="368"/>
      <c r="AJ196" s="368"/>
      <c r="AK196" s="368"/>
      <c r="AL196" s="368"/>
      <c r="AM196" s="368"/>
    </row>
    <row r="197" spans="1:39" ht="26.25" customHeight="1">
      <c r="A197" s="394">
        <v>8.1</v>
      </c>
      <c r="B197" s="508" t="s">
        <v>5164</v>
      </c>
      <c r="C197" s="502"/>
      <c r="D197" s="502"/>
      <c r="E197" s="502"/>
      <c r="F197" s="502"/>
      <c r="G197" s="503"/>
      <c r="H197" s="395"/>
      <c r="I197" s="395"/>
      <c r="J197" s="395">
        <f>J198+J200+J202+J207+J198</f>
        <v>4827260.5055</v>
      </c>
      <c r="K197" s="385"/>
      <c r="L197" s="367"/>
      <c r="M197" s="368"/>
      <c r="N197" s="368"/>
      <c r="O197" s="368"/>
      <c r="P197" s="368"/>
      <c r="Q197" s="368"/>
      <c r="R197" s="368"/>
      <c r="S197" s="368"/>
      <c r="T197" s="368"/>
      <c r="U197" s="368"/>
      <c r="V197" s="368"/>
      <c r="W197" s="368"/>
      <c r="X197" s="368"/>
      <c r="Y197" s="368"/>
      <c r="Z197" s="368"/>
      <c r="AA197" s="368"/>
      <c r="AB197" s="368"/>
      <c r="AC197" s="368"/>
      <c r="AD197" s="368"/>
      <c r="AE197" s="368"/>
      <c r="AF197" s="368"/>
      <c r="AG197" s="368"/>
      <c r="AH197" s="368"/>
      <c r="AI197" s="368"/>
      <c r="AJ197" s="368"/>
      <c r="AK197" s="368"/>
      <c r="AL197" s="368"/>
      <c r="AM197" s="368"/>
    </row>
    <row r="198" spans="1:39" ht="26.25" customHeight="1">
      <c r="A198" s="455" t="s">
        <v>437</v>
      </c>
      <c r="B198" s="530" t="s">
        <v>5127</v>
      </c>
      <c r="C198" s="502"/>
      <c r="D198" s="502"/>
      <c r="E198" s="502"/>
      <c r="F198" s="502"/>
      <c r="G198" s="503"/>
      <c r="H198" s="404">
        <f t="shared" ref="H198:J198" si="111">SUM(H199)</f>
        <v>1000000</v>
      </c>
      <c r="I198" s="404">
        <f t="shared" si="111"/>
        <v>1250000</v>
      </c>
      <c r="J198" s="404">
        <f t="shared" si="111"/>
        <v>156250</v>
      </c>
      <c r="K198" s="385"/>
      <c r="L198" s="367">
        <v>1000000</v>
      </c>
      <c r="M198" s="368"/>
      <c r="N198" s="368"/>
      <c r="O198" s="368"/>
      <c r="P198" s="368"/>
      <c r="Q198" s="368"/>
      <c r="R198" s="368"/>
      <c r="S198" s="368"/>
      <c r="T198" s="368"/>
      <c r="U198" s="368"/>
      <c r="V198" s="368"/>
      <c r="W198" s="368"/>
      <c r="X198" s="368"/>
      <c r="Y198" s="368"/>
      <c r="Z198" s="368"/>
      <c r="AA198" s="368"/>
      <c r="AB198" s="368"/>
      <c r="AC198" s="368"/>
      <c r="AD198" s="368"/>
      <c r="AE198" s="368"/>
      <c r="AF198" s="368"/>
      <c r="AG198" s="368"/>
      <c r="AH198" s="368"/>
      <c r="AI198" s="368"/>
      <c r="AJ198" s="368"/>
      <c r="AK198" s="368"/>
      <c r="AL198" s="368"/>
      <c r="AM198" s="368"/>
    </row>
    <row r="199" spans="1:39" ht="26.25" customHeight="1" outlineLevel="1">
      <c r="A199" s="453" t="s">
        <v>5165</v>
      </c>
      <c r="B199" s="380" t="s">
        <v>4811</v>
      </c>
      <c r="C199" s="507" t="s">
        <v>5166</v>
      </c>
      <c r="D199" s="502"/>
      <c r="E199" s="503"/>
      <c r="F199" s="381" t="s">
        <v>5129</v>
      </c>
      <c r="G199" s="456">
        <v>0.125</v>
      </c>
      <c r="H199" s="367">
        <v>1000000</v>
      </c>
      <c r="I199" s="383">
        <f>H199/(1-$I$2)</f>
        <v>1250000</v>
      </c>
      <c r="J199" s="384">
        <f>G199*I199</f>
        <v>156250</v>
      </c>
      <c r="K199" s="385"/>
      <c r="L199" s="367">
        <v>1000000</v>
      </c>
      <c r="M199" s="368"/>
      <c r="N199" s="368"/>
      <c r="O199" s="368"/>
      <c r="P199" s="368"/>
      <c r="Q199" s="368"/>
      <c r="R199" s="368"/>
      <c r="S199" s="368"/>
      <c r="T199" s="368"/>
      <c r="U199" s="368"/>
      <c r="V199" s="368"/>
      <c r="W199" s="368"/>
      <c r="X199" s="368"/>
      <c r="Y199" s="368"/>
      <c r="Z199" s="368"/>
      <c r="AA199" s="368"/>
      <c r="AB199" s="368"/>
      <c r="AC199" s="368"/>
      <c r="AD199" s="368"/>
      <c r="AE199" s="368"/>
      <c r="AF199" s="368"/>
      <c r="AG199" s="368"/>
      <c r="AH199" s="368"/>
      <c r="AI199" s="368"/>
      <c r="AJ199" s="368"/>
      <c r="AK199" s="368"/>
      <c r="AL199" s="368"/>
      <c r="AM199" s="368"/>
    </row>
    <row r="200" spans="1:39" ht="26.25" customHeight="1">
      <c r="A200" s="455" t="s">
        <v>5167</v>
      </c>
      <c r="B200" s="530" t="s">
        <v>4813</v>
      </c>
      <c r="C200" s="502"/>
      <c r="D200" s="502"/>
      <c r="E200" s="502"/>
      <c r="F200" s="502"/>
      <c r="G200" s="503"/>
      <c r="H200" s="404">
        <f t="shared" ref="H200:J200" si="112">SUM(H201)</f>
        <v>63833</v>
      </c>
      <c r="I200" s="404">
        <f t="shared" si="112"/>
        <v>79791.25</v>
      </c>
      <c r="J200" s="404">
        <f t="shared" si="112"/>
        <v>808987.52549999999</v>
      </c>
      <c r="K200" s="385"/>
      <c r="L200" s="367">
        <v>63833</v>
      </c>
      <c r="M200" s="368"/>
      <c r="N200" s="368"/>
      <c r="O200" s="368"/>
      <c r="P200" s="368"/>
      <c r="Q200" s="368"/>
      <c r="R200" s="368"/>
      <c r="S200" s="368"/>
      <c r="T200" s="368"/>
      <c r="U200" s="368"/>
      <c r="V200" s="368"/>
      <c r="W200" s="368"/>
      <c r="X200" s="368"/>
      <c r="Y200" s="368"/>
      <c r="Z200" s="368"/>
      <c r="AA200" s="368"/>
      <c r="AB200" s="368"/>
      <c r="AC200" s="368"/>
      <c r="AD200" s="368"/>
      <c r="AE200" s="368"/>
      <c r="AF200" s="368"/>
      <c r="AG200" s="368"/>
      <c r="AH200" s="368"/>
      <c r="AI200" s="368"/>
      <c r="AJ200" s="368"/>
      <c r="AK200" s="368"/>
      <c r="AL200" s="368"/>
      <c r="AM200" s="368"/>
    </row>
    <row r="201" spans="1:39" ht="26.25" customHeight="1" outlineLevel="1">
      <c r="A201" s="453" t="s">
        <v>5168</v>
      </c>
      <c r="B201" s="380" t="s">
        <v>5131</v>
      </c>
      <c r="C201" s="507" t="s">
        <v>5169</v>
      </c>
      <c r="D201" s="502"/>
      <c r="E201" s="503"/>
      <c r="F201" s="381" t="s">
        <v>594</v>
      </c>
      <c r="G201" s="382">
        <v>10.1388</v>
      </c>
      <c r="H201" s="367">
        <v>63833</v>
      </c>
      <c r="I201" s="383">
        <f>H201/(1-$I$2)</f>
        <v>79791.25</v>
      </c>
      <c r="J201" s="384">
        <f>G201*I201</f>
        <v>808987.52549999999</v>
      </c>
      <c r="K201" s="385"/>
      <c r="L201" s="367">
        <v>63833</v>
      </c>
      <c r="M201" s="368"/>
      <c r="N201" s="368"/>
      <c r="O201" s="368"/>
      <c r="P201" s="368"/>
      <c r="Q201" s="368"/>
      <c r="R201" s="368"/>
      <c r="S201" s="368"/>
      <c r="T201" s="368"/>
      <c r="U201" s="368"/>
      <c r="V201" s="368"/>
      <c r="W201" s="368"/>
      <c r="X201" s="368"/>
      <c r="Y201" s="368"/>
      <c r="Z201" s="368"/>
      <c r="AA201" s="368"/>
      <c r="AB201" s="368"/>
      <c r="AC201" s="368"/>
      <c r="AD201" s="368"/>
      <c r="AE201" s="368"/>
      <c r="AF201" s="368"/>
      <c r="AG201" s="368"/>
      <c r="AH201" s="368"/>
      <c r="AI201" s="368"/>
      <c r="AJ201" s="368"/>
      <c r="AK201" s="368"/>
      <c r="AL201" s="368"/>
      <c r="AM201" s="368"/>
    </row>
    <row r="202" spans="1:39" ht="26.25" customHeight="1">
      <c r="A202" s="455" t="s">
        <v>5170</v>
      </c>
      <c r="B202" s="530" t="s">
        <v>5133</v>
      </c>
      <c r="C202" s="502"/>
      <c r="D202" s="502"/>
      <c r="E202" s="503"/>
      <c r="F202" s="402" t="s">
        <v>4918</v>
      </c>
      <c r="G202" s="416">
        <v>3.6293199999999999</v>
      </c>
      <c r="H202" s="404">
        <f t="shared" ref="H202:J202" si="113">SUM(H203)</f>
        <v>1020000</v>
      </c>
      <c r="I202" s="404">
        <f t="shared" si="113"/>
        <v>1275000</v>
      </c>
      <c r="J202" s="404">
        <f t="shared" si="113"/>
        <v>755947.5</v>
      </c>
      <c r="K202" s="385"/>
      <c r="L202" s="367">
        <v>1020000</v>
      </c>
      <c r="M202" s="368"/>
      <c r="N202" s="368"/>
      <c r="O202" s="368"/>
      <c r="P202" s="368"/>
      <c r="Q202" s="368"/>
      <c r="R202" s="368"/>
      <c r="S202" s="368"/>
      <c r="T202" s="368"/>
      <c r="U202" s="368"/>
      <c r="V202" s="368"/>
      <c r="W202" s="368"/>
      <c r="X202" s="368"/>
      <c r="Y202" s="368"/>
      <c r="Z202" s="368"/>
      <c r="AA202" s="368"/>
      <c r="AB202" s="368"/>
      <c r="AC202" s="368"/>
      <c r="AD202" s="368"/>
      <c r="AE202" s="368"/>
      <c r="AF202" s="368"/>
      <c r="AG202" s="368"/>
      <c r="AH202" s="368"/>
      <c r="AI202" s="368"/>
      <c r="AJ202" s="368"/>
      <c r="AK202" s="368"/>
      <c r="AL202" s="368"/>
      <c r="AM202" s="368"/>
    </row>
    <row r="203" spans="1:39" ht="26.25" customHeight="1" outlineLevel="1">
      <c r="A203" s="451" t="s">
        <v>5171</v>
      </c>
      <c r="B203" s="452" t="s">
        <v>5138</v>
      </c>
      <c r="C203" s="507" t="s">
        <v>5172</v>
      </c>
      <c r="D203" s="502"/>
      <c r="E203" s="503"/>
      <c r="F203" s="381" t="s">
        <v>594</v>
      </c>
      <c r="G203" s="457">
        <v>0.59289999999999998</v>
      </c>
      <c r="H203" s="367">
        <v>1020000</v>
      </c>
      <c r="I203" s="383">
        <f t="shared" ref="I203:I206" si="114">H203/(1-$I$2)</f>
        <v>1275000</v>
      </c>
      <c r="J203" s="384">
        <f t="shared" ref="J203:J206" si="115">G203*I203</f>
        <v>755947.5</v>
      </c>
      <c r="K203" s="385"/>
      <c r="L203" s="367">
        <v>1020000</v>
      </c>
      <c r="M203" s="368"/>
      <c r="N203" s="368"/>
      <c r="O203" s="368"/>
      <c r="P203" s="368"/>
      <c r="Q203" s="368"/>
      <c r="R203" s="368"/>
      <c r="S203" s="368"/>
      <c r="T203" s="368"/>
      <c r="U203" s="368"/>
      <c r="V203" s="368"/>
      <c r="W203" s="368"/>
      <c r="X203" s="368"/>
      <c r="Y203" s="368"/>
      <c r="Z203" s="368"/>
      <c r="AA203" s="368"/>
      <c r="AB203" s="368"/>
      <c r="AC203" s="368"/>
      <c r="AD203" s="368"/>
      <c r="AE203" s="368"/>
      <c r="AF203" s="368"/>
      <c r="AG203" s="368"/>
      <c r="AH203" s="368"/>
      <c r="AI203" s="368"/>
      <c r="AJ203" s="368"/>
      <c r="AK203" s="368"/>
      <c r="AL203" s="368"/>
      <c r="AM203" s="368"/>
    </row>
    <row r="204" spans="1:39" ht="26.25" customHeight="1" outlineLevel="1">
      <c r="A204" s="451" t="s">
        <v>5173</v>
      </c>
      <c r="B204" s="452" t="s">
        <v>5174</v>
      </c>
      <c r="C204" s="507" t="s">
        <v>5175</v>
      </c>
      <c r="D204" s="502"/>
      <c r="E204" s="503"/>
      <c r="F204" s="381" t="s">
        <v>594</v>
      </c>
      <c r="G204" s="457">
        <v>0.79001999999999994</v>
      </c>
      <c r="H204" s="367">
        <v>1020000</v>
      </c>
      <c r="I204" s="383">
        <f t="shared" si="114"/>
        <v>1275000</v>
      </c>
      <c r="J204" s="384">
        <f t="shared" si="115"/>
        <v>1007275.4999999999</v>
      </c>
      <c r="K204" s="385"/>
      <c r="L204" s="367">
        <v>1020000</v>
      </c>
      <c r="M204" s="368"/>
      <c r="N204" s="368"/>
      <c r="O204" s="368"/>
      <c r="P204" s="368"/>
      <c r="Q204" s="368"/>
      <c r="R204" s="368"/>
      <c r="S204" s="368"/>
      <c r="T204" s="368"/>
      <c r="U204" s="368"/>
      <c r="V204" s="368"/>
      <c r="W204" s="368"/>
      <c r="X204" s="368"/>
      <c r="Y204" s="368"/>
      <c r="Z204" s="368"/>
      <c r="AA204" s="368"/>
      <c r="AB204" s="368"/>
      <c r="AC204" s="368"/>
      <c r="AD204" s="368"/>
      <c r="AE204" s="368"/>
      <c r="AF204" s="368"/>
      <c r="AG204" s="368"/>
      <c r="AH204" s="368"/>
      <c r="AI204" s="368"/>
      <c r="AJ204" s="368"/>
      <c r="AK204" s="368"/>
      <c r="AL204" s="368"/>
      <c r="AM204" s="368"/>
    </row>
    <row r="205" spans="1:39" ht="26.25" customHeight="1" outlineLevel="1">
      <c r="A205" s="451" t="s">
        <v>5176</v>
      </c>
      <c r="B205" s="452" t="s">
        <v>5177</v>
      </c>
      <c r="C205" s="507" t="s">
        <v>5175</v>
      </c>
      <c r="D205" s="502"/>
      <c r="E205" s="503"/>
      <c r="F205" s="381" t="s">
        <v>594</v>
      </c>
      <c r="G205" s="457">
        <v>1.9480999999999999</v>
      </c>
      <c r="H205" s="367">
        <v>1020000</v>
      </c>
      <c r="I205" s="383">
        <f t="shared" si="114"/>
        <v>1275000</v>
      </c>
      <c r="J205" s="384">
        <f t="shared" si="115"/>
        <v>2483827.5</v>
      </c>
      <c r="K205" s="385"/>
      <c r="L205" s="367">
        <v>1020000</v>
      </c>
      <c r="M205" s="368"/>
      <c r="N205" s="368"/>
      <c r="O205" s="368"/>
      <c r="P205" s="368"/>
      <c r="Q205" s="368"/>
      <c r="R205" s="368"/>
      <c r="S205" s="368"/>
      <c r="T205" s="368"/>
      <c r="U205" s="368"/>
      <c r="V205" s="368"/>
      <c r="W205" s="368"/>
      <c r="X205" s="368"/>
      <c r="Y205" s="368"/>
      <c r="Z205" s="368"/>
      <c r="AA205" s="368"/>
      <c r="AB205" s="368"/>
      <c r="AC205" s="368"/>
      <c r="AD205" s="368"/>
      <c r="AE205" s="368"/>
      <c r="AF205" s="368"/>
      <c r="AG205" s="368"/>
      <c r="AH205" s="368"/>
      <c r="AI205" s="368"/>
      <c r="AJ205" s="368"/>
      <c r="AK205" s="368"/>
      <c r="AL205" s="368"/>
      <c r="AM205" s="368"/>
    </row>
    <row r="206" spans="1:39" ht="26.25" customHeight="1" outlineLevel="1">
      <c r="A206" s="451" t="s">
        <v>5178</v>
      </c>
      <c r="B206" s="452" t="s">
        <v>4922</v>
      </c>
      <c r="C206" s="507" t="s">
        <v>5179</v>
      </c>
      <c r="D206" s="502"/>
      <c r="E206" s="503"/>
      <c r="F206" s="381" t="s">
        <v>594</v>
      </c>
      <c r="G206" s="457">
        <v>0.29830000000000001</v>
      </c>
      <c r="H206" s="367">
        <v>450000</v>
      </c>
      <c r="I206" s="383">
        <f t="shared" si="114"/>
        <v>562500</v>
      </c>
      <c r="J206" s="384">
        <f t="shared" si="115"/>
        <v>167793.75</v>
      </c>
      <c r="K206" s="385"/>
      <c r="L206" s="367">
        <v>450000</v>
      </c>
      <c r="M206" s="368"/>
      <c r="N206" s="368"/>
      <c r="O206" s="368"/>
      <c r="P206" s="368"/>
      <c r="Q206" s="368"/>
      <c r="R206" s="368"/>
      <c r="S206" s="368"/>
      <c r="T206" s="368"/>
      <c r="U206" s="368"/>
      <c r="V206" s="368"/>
      <c r="W206" s="368"/>
      <c r="X206" s="368"/>
      <c r="Y206" s="368"/>
      <c r="Z206" s="368"/>
      <c r="AA206" s="368"/>
      <c r="AB206" s="368"/>
      <c r="AC206" s="368"/>
      <c r="AD206" s="368"/>
      <c r="AE206" s="368"/>
      <c r="AF206" s="368"/>
      <c r="AG206" s="368"/>
      <c r="AH206" s="368"/>
      <c r="AI206" s="368"/>
      <c r="AJ206" s="368"/>
      <c r="AK206" s="368"/>
      <c r="AL206" s="368"/>
      <c r="AM206" s="368"/>
    </row>
    <row r="207" spans="1:39" ht="26.25" customHeight="1">
      <c r="A207" s="455" t="s">
        <v>5180</v>
      </c>
      <c r="B207" s="530" t="s">
        <v>5142</v>
      </c>
      <c r="C207" s="502"/>
      <c r="D207" s="502"/>
      <c r="E207" s="503"/>
      <c r="F207" s="402" t="s">
        <v>5181</v>
      </c>
      <c r="G207" s="416">
        <v>415.17599999999999</v>
      </c>
      <c r="H207" s="404"/>
      <c r="I207" s="404"/>
      <c r="J207" s="404">
        <f>J208+J212+J217</f>
        <v>2949825.48</v>
      </c>
      <c r="K207" s="385"/>
      <c r="L207" s="367"/>
      <c r="M207" s="368"/>
      <c r="N207" s="368"/>
      <c r="O207" s="368"/>
      <c r="P207" s="368"/>
      <c r="Q207" s="368"/>
      <c r="R207" s="368"/>
      <c r="S207" s="368"/>
      <c r="T207" s="368"/>
      <c r="U207" s="368"/>
      <c r="V207" s="368"/>
      <c r="W207" s="368"/>
      <c r="X207" s="368"/>
      <c r="Y207" s="368"/>
      <c r="Z207" s="368"/>
      <c r="AA207" s="368"/>
      <c r="AB207" s="368"/>
      <c r="AC207" s="368"/>
      <c r="AD207" s="368"/>
      <c r="AE207" s="368"/>
      <c r="AF207" s="368"/>
      <c r="AG207" s="368"/>
      <c r="AH207" s="368"/>
      <c r="AI207" s="368"/>
      <c r="AJ207" s="368"/>
      <c r="AK207" s="368"/>
      <c r="AL207" s="368"/>
      <c r="AM207" s="368"/>
    </row>
    <row r="208" spans="1:39" ht="26.25" customHeight="1">
      <c r="A208" s="455" t="s">
        <v>5182</v>
      </c>
      <c r="B208" s="530" t="s">
        <v>5183</v>
      </c>
      <c r="C208" s="502"/>
      <c r="D208" s="502"/>
      <c r="E208" s="503"/>
      <c r="F208" s="402" t="s">
        <v>5181</v>
      </c>
      <c r="G208" s="416">
        <v>145.34399999999999</v>
      </c>
      <c r="H208" s="404">
        <f t="shared" ref="H208:J208" si="116">SUM(H209:H211)</f>
        <v>17052</v>
      </c>
      <c r="I208" s="404">
        <f t="shared" si="116"/>
        <v>21315</v>
      </c>
      <c r="J208" s="404">
        <f t="shared" si="116"/>
        <v>1032669.12</v>
      </c>
      <c r="K208" s="385"/>
      <c r="L208" s="367">
        <v>17052</v>
      </c>
      <c r="M208" s="368"/>
      <c r="N208" s="368"/>
      <c r="O208" s="368"/>
      <c r="P208" s="368"/>
      <c r="Q208" s="368"/>
      <c r="R208" s="368"/>
      <c r="S208" s="368"/>
      <c r="T208" s="368"/>
      <c r="U208" s="368"/>
      <c r="V208" s="368"/>
      <c r="W208" s="368"/>
      <c r="X208" s="368"/>
      <c r="Y208" s="368"/>
      <c r="Z208" s="368"/>
      <c r="AA208" s="368"/>
      <c r="AB208" s="368"/>
      <c r="AC208" s="368"/>
      <c r="AD208" s="368"/>
      <c r="AE208" s="368"/>
      <c r="AF208" s="368"/>
      <c r="AG208" s="368"/>
      <c r="AH208" s="368"/>
      <c r="AI208" s="368"/>
      <c r="AJ208" s="368"/>
      <c r="AK208" s="368"/>
      <c r="AL208" s="368"/>
      <c r="AM208" s="368"/>
    </row>
    <row r="209" spans="1:39" ht="26.25" customHeight="1" outlineLevel="1">
      <c r="A209" s="451" t="s">
        <v>5184</v>
      </c>
      <c r="B209" s="452" t="s">
        <v>5185</v>
      </c>
      <c r="C209" s="507" t="s">
        <v>5186</v>
      </c>
      <c r="D209" s="502"/>
      <c r="E209" s="503"/>
      <c r="F209" s="381" t="s">
        <v>601</v>
      </c>
      <c r="G209" s="457">
        <v>111.744</v>
      </c>
      <c r="H209" s="367">
        <v>5684</v>
      </c>
      <c r="I209" s="383">
        <f t="shared" ref="I209:I211" si="117">H209/(1-$I$2)</f>
        <v>7105</v>
      </c>
      <c r="J209" s="384">
        <f t="shared" ref="J209:J211" si="118">G209*I209</f>
        <v>793941.12</v>
      </c>
      <c r="K209" s="385"/>
      <c r="L209" s="367">
        <v>5684</v>
      </c>
      <c r="M209" s="368"/>
      <c r="N209" s="368"/>
      <c r="O209" s="368"/>
      <c r="P209" s="368"/>
      <c r="Q209" s="368"/>
      <c r="R209" s="368"/>
      <c r="S209" s="368"/>
      <c r="T209" s="368"/>
      <c r="U209" s="368"/>
      <c r="V209" s="368"/>
      <c r="W209" s="368"/>
      <c r="X209" s="368"/>
      <c r="Y209" s="368"/>
      <c r="Z209" s="368"/>
      <c r="AA209" s="368"/>
      <c r="AB209" s="368"/>
      <c r="AC209" s="368"/>
      <c r="AD209" s="368"/>
      <c r="AE209" s="368"/>
      <c r="AF209" s="368"/>
      <c r="AG209" s="368"/>
      <c r="AH209" s="368"/>
      <c r="AI209" s="368"/>
      <c r="AJ209" s="368"/>
      <c r="AK209" s="368"/>
      <c r="AL209" s="368"/>
      <c r="AM209" s="368"/>
    </row>
    <row r="210" spans="1:39" ht="26.25" customHeight="1" outlineLevel="1">
      <c r="A210" s="451" t="s">
        <v>5187</v>
      </c>
      <c r="B210" s="452" t="s">
        <v>5188</v>
      </c>
      <c r="C210" s="507" t="s">
        <v>5189</v>
      </c>
      <c r="D210" s="502"/>
      <c r="E210" s="503"/>
      <c r="F210" s="381" t="s">
        <v>601</v>
      </c>
      <c r="G210" s="457">
        <v>0</v>
      </c>
      <c r="H210" s="367">
        <v>5684</v>
      </c>
      <c r="I210" s="383">
        <f t="shared" si="117"/>
        <v>7105</v>
      </c>
      <c r="J210" s="384">
        <f t="shared" si="118"/>
        <v>0</v>
      </c>
      <c r="K210" s="385"/>
      <c r="L210" s="367">
        <v>5684</v>
      </c>
      <c r="M210" s="368"/>
      <c r="N210" s="368"/>
      <c r="O210" s="368"/>
      <c r="P210" s="368"/>
      <c r="Q210" s="368"/>
      <c r="R210" s="368"/>
      <c r="S210" s="368"/>
      <c r="T210" s="368"/>
      <c r="U210" s="368"/>
      <c r="V210" s="368"/>
      <c r="W210" s="368"/>
      <c r="X210" s="368"/>
      <c r="Y210" s="368"/>
      <c r="Z210" s="368"/>
      <c r="AA210" s="368"/>
      <c r="AB210" s="368"/>
      <c r="AC210" s="368"/>
      <c r="AD210" s="368"/>
      <c r="AE210" s="368"/>
      <c r="AF210" s="368"/>
      <c r="AG210" s="368"/>
      <c r="AH210" s="368"/>
      <c r="AI210" s="368"/>
      <c r="AJ210" s="368"/>
      <c r="AK210" s="368"/>
      <c r="AL210" s="368"/>
      <c r="AM210" s="368"/>
    </row>
    <row r="211" spans="1:39" ht="26.25" customHeight="1" outlineLevel="1">
      <c r="A211" s="451" t="s">
        <v>5190</v>
      </c>
      <c r="B211" s="452" t="s">
        <v>4912</v>
      </c>
      <c r="C211" s="507" t="s">
        <v>5191</v>
      </c>
      <c r="D211" s="502"/>
      <c r="E211" s="503"/>
      <c r="F211" s="381" t="s">
        <v>601</v>
      </c>
      <c r="G211" s="457">
        <v>33.6</v>
      </c>
      <c r="H211" s="367">
        <v>5684</v>
      </c>
      <c r="I211" s="383">
        <f t="shared" si="117"/>
        <v>7105</v>
      </c>
      <c r="J211" s="384">
        <f t="shared" si="118"/>
        <v>238728</v>
      </c>
      <c r="K211" s="385"/>
      <c r="L211" s="367">
        <v>5684</v>
      </c>
      <c r="M211" s="368"/>
      <c r="N211" s="368"/>
      <c r="O211" s="368"/>
      <c r="P211" s="368"/>
      <c r="Q211" s="368"/>
      <c r="R211" s="368"/>
      <c r="S211" s="368"/>
      <c r="T211" s="368"/>
      <c r="U211" s="368"/>
      <c r="V211" s="368"/>
      <c r="W211" s="368"/>
      <c r="X211" s="368"/>
      <c r="Y211" s="368"/>
      <c r="Z211" s="368"/>
      <c r="AA211" s="368"/>
      <c r="AB211" s="368"/>
      <c r="AC211" s="368"/>
      <c r="AD211" s="368"/>
      <c r="AE211" s="368"/>
      <c r="AF211" s="368"/>
      <c r="AG211" s="368"/>
      <c r="AH211" s="368"/>
      <c r="AI211" s="368"/>
      <c r="AJ211" s="368"/>
      <c r="AK211" s="368"/>
      <c r="AL211" s="368"/>
      <c r="AM211" s="368"/>
    </row>
    <row r="212" spans="1:39" ht="26.25" customHeight="1">
      <c r="A212" s="455" t="s">
        <v>5192</v>
      </c>
      <c r="B212" s="530" t="s">
        <v>5193</v>
      </c>
      <c r="C212" s="502"/>
      <c r="D212" s="502"/>
      <c r="E212" s="503"/>
      <c r="F212" s="402" t="s">
        <v>5181</v>
      </c>
      <c r="G212" s="416">
        <v>148.77600000000001</v>
      </c>
      <c r="H212" s="404">
        <f t="shared" ref="H212:J212" si="119">SUM(H213:H216)</f>
        <v>22736</v>
      </c>
      <c r="I212" s="404">
        <f t="shared" si="119"/>
        <v>28420</v>
      </c>
      <c r="J212" s="404">
        <f t="shared" si="119"/>
        <v>1057053.48</v>
      </c>
      <c r="K212" s="385"/>
      <c r="L212" s="367">
        <v>22736</v>
      </c>
      <c r="M212" s="368"/>
      <c r="N212" s="368"/>
      <c r="O212" s="368"/>
      <c r="P212" s="368"/>
      <c r="Q212" s="368"/>
      <c r="R212" s="368"/>
      <c r="S212" s="368"/>
      <c r="T212" s="368"/>
      <c r="U212" s="368"/>
      <c r="V212" s="368"/>
      <c r="W212" s="368"/>
      <c r="X212" s="368"/>
      <c r="Y212" s="368"/>
      <c r="Z212" s="368"/>
      <c r="AA212" s="368"/>
      <c r="AB212" s="368"/>
      <c r="AC212" s="368"/>
      <c r="AD212" s="368"/>
      <c r="AE212" s="368"/>
      <c r="AF212" s="368"/>
      <c r="AG212" s="368"/>
      <c r="AH212" s="368"/>
      <c r="AI212" s="368"/>
      <c r="AJ212" s="368"/>
      <c r="AK212" s="368"/>
      <c r="AL212" s="368"/>
      <c r="AM212" s="368"/>
    </row>
    <row r="213" spans="1:39" ht="26.25" customHeight="1" outlineLevel="1">
      <c r="A213" s="451" t="s">
        <v>5194</v>
      </c>
      <c r="B213" s="518" t="s">
        <v>5195</v>
      </c>
      <c r="C213" s="507" t="s">
        <v>5196</v>
      </c>
      <c r="D213" s="502"/>
      <c r="E213" s="503"/>
      <c r="F213" s="381" t="s">
        <v>601</v>
      </c>
      <c r="G213" s="457">
        <v>55.872</v>
      </c>
      <c r="H213" s="367">
        <v>5684</v>
      </c>
      <c r="I213" s="383">
        <f t="shared" ref="I213:I216" si="120">H213/(1-$I$2)</f>
        <v>7105</v>
      </c>
      <c r="J213" s="384">
        <f t="shared" ref="J213:J216" si="121">G213*I213</f>
        <v>396970.56</v>
      </c>
      <c r="K213" s="385"/>
      <c r="L213" s="367">
        <v>5684</v>
      </c>
      <c r="M213" s="368"/>
      <c r="N213" s="368"/>
      <c r="O213" s="368"/>
      <c r="P213" s="368"/>
      <c r="Q213" s="368"/>
      <c r="R213" s="368"/>
      <c r="S213" s="368"/>
      <c r="T213" s="368"/>
      <c r="U213" s="368"/>
      <c r="V213" s="368"/>
      <c r="W213" s="368"/>
      <c r="X213" s="368"/>
      <c r="Y213" s="368"/>
      <c r="Z213" s="368"/>
      <c r="AA213" s="368"/>
      <c r="AB213" s="368"/>
      <c r="AC213" s="368"/>
      <c r="AD213" s="368"/>
      <c r="AE213" s="368"/>
      <c r="AF213" s="368"/>
      <c r="AG213" s="368"/>
      <c r="AH213" s="368"/>
      <c r="AI213" s="368"/>
      <c r="AJ213" s="368"/>
      <c r="AK213" s="368"/>
      <c r="AL213" s="368"/>
      <c r="AM213" s="368"/>
    </row>
    <row r="214" spans="1:39" ht="26.25" customHeight="1" outlineLevel="1">
      <c r="A214" s="451" t="s">
        <v>5197</v>
      </c>
      <c r="B214" s="511"/>
      <c r="C214" s="507" t="s">
        <v>5198</v>
      </c>
      <c r="D214" s="502"/>
      <c r="E214" s="503"/>
      <c r="F214" s="381" t="s">
        <v>601</v>
      </c>
      <c r="G214" s="457">
        <v>35.783999999999999</v>
      </c>
      <c r="H214" s="367">
        <v>5684</v>
      </c>
      <c r="I214" s="383">
        <f t="shared" si="120"/>
        <v>7105</v>
      </c>
      <c r="J214" s="384">
        <f t="shared" si="121"/>
        <v>254245.31999999998</v>
      </c>
      <c r="K214" s="385"/>
      <c r="L214" s="367">
        <v>5684</v>
      </c>
      <c r="M214" s="368"/>
      <c r="N214" s="368"/>
      <c r="O214" s="368"/>
      <c r="P214" s="368"/>
      <c r="Q214" s="368"/>
      <c r="R214" s="368"/>
      <c r="S214" s="368"/>
      <c r="T214" s="368"/>
      <c r="U214" s="368"/>
      <c r="V214" s="368"/>
      <c r="W214" s="368"/>
      <c r="X214" s="368"/>
      <c r="Y214" s="368"/>
      <c r="Z214" s="368"/>
      <c r="AA214" s="368"/>
      <c r="AB214" s="368"/>
      <c r="AC214" s="368"/>
      <c r="AD214" s="368"/>
      <c r="AE214" s="368"/>
      <c r="AF214" s="368"/>
      <c r="AG214" s="368"/>
      <c r="AH214" s="368"/>
      <c r="AI214" s="368"/>
      <c r="AJ214" s="368"/>
      <c r="AK214" s="368"/>
      <c r="AL214" s="368"/>
      <c r="AM214" s="368"/>
    </row>
    <row r="215" spans="1:39" ht="26.25" customHeight="1" outlineLevel="1">
      <c r="A215" s="451" t="s">
        <v>5199</v>
      </c>
      <c r="B215" s="518" t="s">
        <v>4912</v>
      </c>
      <c r="C215" s="507" t="s">
        <v>5200</v>
      </c>
      <c r="D215" s="502"/>
      <c r="E215" s="503"/>
      <c r="F215" s="381" t="s">
        <v>601</v>
      </c>
      <c r="G215" s="457">
        <v>33.6</v>
      </c>
      <c r="H215" s="367">
        <v>5684</v>
      </c>
      <c r="I215" s="383">
        <f t="shared" si="120"/>
        <v>7105</v>
      </c>
      <c r="J215" s="384">
        <f t="shared" si="121"/>
        <v>238728</v>
      </c>
      <c r="K215" s="385"/>
      <c r="L215" s="367">
        <v>5684</v>
      </c>
      <c r="M215" s="368"/>
      <c r="N215" s="368"/>
      <c r="O215" s="368"/>
      <c r="P215" s="368"/>
      <c r="Q215" s="368"/>
      <c r="R215" s="368"/>
      <c r="S215" s="368"/>
      <c r="T215" s="368"/>
      <c r="U215" s="368"/>
      <c r="V215" s="368"/>
      <c r="W215" s="368"/>
      <c r="X215" s="368"/>
      <c r="Y215" s="368"/>
      <c r="Z215" s="368"/>
      <c r="AA215" s="368"/>
      <c r="AB215" s="368"/>
      <c r="AC215" s="368"/>
      <c r="AD215" s="368"/>
      <c r="AE215" s="368"/>
      <c r="AF215" s="368"/>
      <c r="AG215" s="368"/>
      <c r="AH215" s="368"/>
      <c r="AI215" s="368"/>
      <c r="AJ215" s="368"/>
      <c r="AK215" s="368"/>
      <c r="AL215" s="368"/>
      <c r="AM215" s="368"/>
    </row>
    <row r="216" spans="1:39" ht="26.25" customHeight="1" outlineLevel="1">
      <c r="A216" s="451" t="s">
        <v>5201</v>
      </c>
      <c r="B216" s="511"/>
      <c r="C216" s="507" t="s">
        <v>5202</v>
      </c>
      <c r="D216" s="502"/>
      <c r="E216" s="503"/>
      <c r="F216" s="381" t="s">
        <v>601</v>
      </c>
      <c r="G216" s="457">
        <v>23.52</v>
      </c>
      <c r="H216" s="367">
        <v>5684</v>
      </c>
      <c r="I216" s="383">
        <f t="shared" si="120"/>
        <v>7105</v>
      </c>
      <c r="J216" s="384">
        <f t="shared" si="121"/>
        <v>167109.6</v>
      </c>
      <c r="K216" s="385"/>
      <c r="L216" s="367">
        <v>5684</v>
      </c>
      <c r="M216" s="368"/>
      <c r="N216" s="368"/>
      <c r="O216" s="368"/>
      <c r="P216" s="368"/>
      <c r="Q216" s="368"/>
      <c r="R216" s="368"/>
      <c r="S216" s="368"/>
      <c r="T216" s="368"/>
      <c r="U216" s="368"/>
      <c r="V216" s="368"/>
      <c r="W216" s="368"/>
      <c r="X216" s="368"/>
      <c r="Y216" s="368"/>
      <c r="Z216" s="368"/>
      <c r="AA216" s="368"/>
      <c r="AB216" s="368"/>
      <c r="AC216" s="368"/>
      <c r="AD216" s="368"/>
      <c r="AE216" s="368"/>
      <c r="AF216" s="368"/>
      <c r="AG216" s="368"/>
      <c r="AH216" s="368"/>
      <c r="AI216" s="368"/>
      <c r="AJ216" s="368"/>
      <c r="AK216" s="368"/>
      <c r="AL216" s="368"/>
      <c r="AM216" s="368"/>
    </row>
    <row r="217" spans="1:39" ht="26.25" customHeight="1">
      <c r="A217" s="455" t="s">
        <v>5194</v>
      </c>
      <c r="B217" s="530" t="s">
        <v>5203</v>
      </c>
      <c r="C217" s="502"/>
      <c r="D217" s="502"/>
      <c r="E217" s="503"/>
      <c r="F217" s="402" t="s">
        <v>5181</v>
      </c>
      <c r="G217" s="416">
        <v>121.056</v>
      </c>
      <c r="H217" s="404">
        <f t="shared" ref="H217:J217" si="122">SUM(H218:H219)</f>
        <v>11368</v>
      </c>
      <c r="I217" s="404">
        <f t="shared" si="122"/>
        <v>14210</v>
      </c>
      <c r="J217" s="404">
        <f t="shared" si="122"/>
        <v>860102.88</v>
      </c>
      <c r="K217" s="385"/>
      <c r="L217" s="367">
        <v>11368</v>
      </c>
      <c r="M217" s="368"/>
      <c r="N217" s="368"/>
      <c r="O217" s="368"/>
      <c r="P217" s="368"/>
      <c r="Q217" s="368"/>
      <c r="R217" s="368"/>
      <c r="S217" s="368"/>
      <c r="T217" s="368"/>
      <c r="U217" s="368"/>
      <c r="V217" s="368"/>
      <c r="W217" s="368"/>
      <c r="X217" s="368"/>
      <c r="Y217" s="368"/>
      <c r="Z217" s="368"/>
      <c r="AA217" s="368"/>
      <c r="AB217" s="368"/>
      <c r="AC217" s="368"/>
      <c r="AD217" s="368"/>
      <c r="AE217" s="368"/>
      <c r="AF217" s="368"/>
      <c r="AG217" s="368"/>
      <c r="AH217" s="368"/>
      <c r="AI217" s="368"/>
      <c r="AJ217" s="368"/>
      <c r="AK217" s="368"/>
      <c r="AL217" s="368"/>
      <c r="AM217" s="368"/>
    </row>
    <row r="218" spans="1:39" ht="26.25" customHeight="1" outlineLevel="1">
      <c r="A218" s="451" t="s">
        <v>5184</v>
      </c>
      <c r="B218" s="452" t="s">
        <v>5204</v>
      </c>
      <c r="C218" s="507" t="s">
        <v>5205</v>
      </c>
      <c r="D218" s="502"/>
      <c r="E218" s="503"/>
      <c r="F218" s="381" t="s">
        <v>601</v>
      </c>
      <c r="G218" s="457">
        <v>55.872</v>
      </c>
      <c r="H218" s="367">
        <v>5684</v>
      </c>
      <c r="I218" s="383">
        <f t="shared" ref="I218:I219" si="123">H218/(1-$I$2)</f>
        <v>7105</v>
      </c>
      <c r="J218" s="384">
        <f t="shared" ref="J218:J219" si="124">G218*I218</f>
        <v>396970.56</v>
      </c>
      <c r="K218" s="385"/>
      <c r="L218" s="367">
        <v>5684</v>
      </c>
      <c r="M218" s="368"/>
      <c r="N218" s="368"/>
      <c r="O218" s="368"/>
      <c r="P218" s="368"/>
      <c r="Q218" s="368"/>
      <c r="R218" s="368"/>
      <c r="S218" s="368"/>
      <c r="T218" s="368"/>
      <c r="U218" s="368"/>
      <c r="V218" s="368"/>
      <c r="W218" s="368"/>
      <c r="X218" s="368"/>
      <c r="Y218" s="368"/>
      <c r="Z218" s="368"/>
      <c r="AA218" s="368"/>
      <c r="AB218" s="368"/>
      <c r="AC218" s="368"/>
      <c r="AD218" s="368"/>
      <c r="AE218" s="368"/>
      <c r="AF218" s="368"/>
      <c r="AG218" s="368"/>
      <c r="AH218" s="368"/>
      <c r="AI218" s="368"/>
      <c r="AJ218" s="368"/>
      <c r="AK218" s="368"/>
      <c r="AL218" s="368"/>
      <c r="AM218" s="368"/>
    </row>
    <row r="219" spans="1:39" ht="26.25" customHeight="1" outlineLevel="1">
      <c r="A219" s="451" t="s">
        <v>5187</v>
      </c>
      <c r="B219" s="452" t="s">
        <v>4912</v>
      </c>
      <c r="C219" s="507" t="s">
        <v>5206</v>
      </c>
      <c r="D219" s="502"/>
      <c r="E219" s="503"/>
      <c r="F219" s="381" t="s">
        <v>601</v>
      </c>
      <c r="G219" s="457">
        <v>65.183999999999997</v>
      </c>
      <c r="H219" s="367">
        <v>5684</v>
      </c>
      <c r="I219" s="383">
        <f t="shared" si="123"/>
        <v>7105</v>
      </c>
      <c r="J219" s="384">
        <f t="shared" si="124"/>
        <v>463132.32</v>
      </c>
      <c r="K219" s="385"/>
      <c r="L219" s="367">
        <v>5684</v>
      </c>
      <c r="M219" s="368"/>
      <c r="N219" s="368"/>
      <c r="O219" s="368"/>
      <c r="P219" s="368"/>
      <c r="Q219" s="368"/>
      <c r="R219" s="368"/>
      <c r="S219" s="368"/>
      <c r="T219" s="368"/>
      <c r="U219" s="368"/>
      <c r="V219" s="368"/>
      <c r="W219" s="368"/>
      <c r="X219" s="368"/>
      <c r="Y219" s="368"/>
      <c r="Z219" s="368"/>
      <c r="AA219" s="368"/>
      <c r="AB219" s="368"/>
      <c r="AC219" s="368"/>
      <c r="AD219" s="368"/>
      <c r="AE219" s="368"/>
      <c r="AF219" s="368"/>
      <c r="AG219" s="368"/>
      <c r="AH219" s="368"/>
      <c r="AI219" s="368"/>
      <c r="AJ219" s="368"/>
      <c r="AK219" s="368"/>
      <c r="AL219" s="368"/>
      <c r="AM219" s="368"/>
    </row>
    <row r="220" spans="1:39" ht="26.25" customHeight="1">
      <c r="A220" s="394">
        <v>8.1999999999999993</v>
      </c>
      <c r="B220" s="508" t="s">
        <v>5207</v>
      </c>
      <c r="C220" s="502"/>
      <c r="D220" s="502"/>
      <c r="E220" s="502"/>
      <c r="F220" s="502"/>
      <c r="G220" s="503"/>
      <c r="H220" s="395"/>
      <c r="I220" s="395"/>
      <c r="J220" s="395">
        <f>J221+J223+J228</f>
        <v>3019301.2324999999</v>
      </c>
      <c r="K220" s="385"/>
      <c r="L220" s="367"/>
      <c r="M220" s="368"/>
      <c r="N220" s="368"/>
      <c r="O220" s="368"/>
      <c r="P220" s="368"/>
      <c r="Q220" s="368"/>
      <c r="R220" s="368"/>
      <c r="S220" s="368"/>
      <c r="T220" s="368"/>
      <c r="U220" s="368"/>
      <c r="V220" s="368"/>
      <c r="W220" s="368"/>
      <c r="X220" s="368"/>
      <c r="Y220" s="368"/>
      <c r="Z220" s="368"/>
      <c r="AA220" s="368"/>
      <c r="AB220" s="368"/>
      <c r="AC220" s="368"/>
      <c r="AD220" s="368"/>
      <c r="AE220" s="368"/>
      <c r="AF220" s="368"/>
      <c r="AG220" s="368"/>
      <c r="AH220" s="368"/>
      <c r="AI220" s="368"/>
      <c r="AJ220" s="368"/>
      <c r="AK220" s="368"/>
      <c r="AL220" s="368"/>
      <c r="AM220" s="368"/>
    </row>
    <row r="221" spans="1:39" ht="26.25" customHeight="1">
      <c r="A221" s="455" t="s">
        <v>5208</v>
      </c>
      <c r="B221" s="530" t="s">
        <v>4813</v>
      </c>
      <c r="C221" s="502"/>
      <c r="D221" s="502"/>
      <c r="E221" s="502"/>
      <c r="F221" s="502"/>
      <c r="G221" s="503"/>
      <c r="H221" s="404">
        <f t="shared" ref="H221:J221" si="125">SUM(H222)</f>
        <v>63833</v>
      </c>
      <c r="I221" s="404">
        <f t="shared" si="125"/>
        <v>79791.25</v>
      </c>
      <c r="J221" s="404">
        <f t="shared" si="125"/>
        <v>289323.07250000001</v>
      </c>
      <c r="K221" s="385"/>
      <c r="L221" s="367">
        <v>63833</v>
      </c>
      <c r="M221" s="368"/>
      <c r="N221" s="368"/>
      <c r="O221" s="368"/>
      <c r="P221" s="368"/>
      <c r="Q221" s="368"/>
      <c r="R221" s="368"/>
      <c r="S221" s="368"/>
      <c r="T221" s="368"/>
      <c r="U221" s="368"/>
      <c r="V221" s="368"/>
      <c r="W221" s="368"/>
      <c r="X221" s="368"/>
      <c r="Y221" s="368"/>
      <c r="Z221" s="368"/>
      <c r="AA221" s="368"/>
      <c r="AB221" s="368"/>
      <c r="AC221" s="368"/>
      <c r="AD221" s="368"/>
      <c r="AE221" s="368"/>
      <c r="AF221" s="368"/>
      <c r="AG221" s="368"/>
      <c r="AH221" s="368"/>
      <c r="AI221" s="368"/>
      <c r="AJ221" s="368"/>
      <c r="AK221" s="368"/>
      <c r="AL221" s="368"/>
      <c r="AM221" s="368"/>
    </row>
    <row r="222" spans="1:39" ht="26.25" customHeight="1" outlineLevel="1">
      <c r="A222" s="453" t="s">
        <v>5209</v>
      </c>
      <c r="B222" s="380" t="s">
        <v>5131</v>
      </c>
      <c r="C222" s="507" t="s">
        <v>5169</v>
      </c>
      <c r="D222" s="502"/>
      <c r="E222" s="503"/>
      <c r="F222" s="381" t="s">
        <v>594</v>
      </c>
      <c r="G222" s="382">
        <v>3.6259999999999999</v>
      </c>
      <c r="H222" s="367">
        <v>63833</v>
      </c>
      <c r="I222" s="383">
        <f>H222/(1-$I$2)</f>
        <v>79791.25</v>
      </c>
      <c r="J222" s="384">
        <f>G222*I222</f>
        <v>289323.07250000001</v>
      </c>
      <c r="K222" s="385"/>
      <c r="L222" s="367">
        <v>63833</v>
      </c>
      <c r="M222" s="368"/>
      <c r="N222" s="368"/>
      <c r="O222" s="368"/>
      <c r="P222" s="368"/>
      <c r="Q222" s="368"/>
      <c r="R222" s="368"/>
      <c r="S222" s="368"/>
      <c r="T222" s="368"/>
      <c r="U222" s="368"/>
      <c r="V222" s="368"/>
      <c r="W222" s="368"/>
      <c r="X222" s="368"/>
      <c r="Y222" s="368"/>
      <c r="Z222" s="368"/>
      <c r="AA222" s="368"/>
      <c r="AB222" s="368"/>
      <c r="AC222" s="368"/>
      <c r="AD222" s="368"/>
      <c r="AE222" s="368"/>
      <c r="AF222" s="368"/>
      <c r="AG222" s="368"/>
      <c r="AH222" s="368"/>
      <c r="AI222" s="368"/>
      <c r="AJ222" s="368"/>
      <c r="AK222" s="368"/>
      <c r="AL222" s="368"/>
      <c r="AM222" s="368"/>
    </row>
    <row r="223" spans="1:39" ht="26.25" customHeight="1">
      <c r="A223" s="455" t="s">
        <v>5210</v>
      </c>
      <c r="B223" s="528" t="s">
        <v>5211</v>
      </c>
      <c r="C223" s="502"/>
      <c r="D223" s="502"/>
      <c r="E223" s="503"/>
      <c r="F223" s="402" t="s">
        <v>4918</v>
      </c>
      <c r="G223" s="416">
        <v>166.99199999999999</v>
      </c>
      <c r="H223" s="404">
        <f t="shared" ref="H223:J223" si="126">SUM(H224:H227)</f>
        <v>22736</v>
      </c>
      <c r="I223" s="404">
        <f t="shared" si="126"/>
        <v>28420</v>
      </c>
      <c r="J223" s="404">
        <f t="shared" si="126"/>
        <v>1186478.1599999999</v>
      </c>
      <c r="K223" s="385"/>
      <c r="L223" s="367">
        <v>22736</v>
      </c>
      <c r="M223" s="368"/>
      <c r="N223" s="368"/>
      <c r="O223" s="368"/>
      <c r="P223" s="368"/>
      <c r="Q223" s="368"/>
      <c r="R223" s="368"/>
      <c r="S223" s="368"/>
      <c r="T223" s="368"/>
      <c r="U223" s="368"/>
      <c r="V223" s="368"/>
      <c r="W223" s="368"/>
      <c r="X223" s="368"/>
      <c r="Y223" s="368"/>
      <c r="Z223" s="368"/>
      <c r="AA223" s="368"/>
      <c r="AB223" s="368"/>
      <c r="AC223" s="368"/>
      <c r="AD223" s="368"/>
      <c r="AE223" s="368"/>
      <c r="AF223" s="368"/>
      <c r="AG223" s="368"/>
      <c r="AH223" s="368"/>
      <c r="AI223" s="368"/>
      <c r="AJ223" s="368"/>
      <c r="AK223" s="368"/>
      <c r="AL223" s="368"/>
      <c r="AM223" s="368"/>
    </row>
    <row r="224" spans="1:39" ht="26.25" customHeight="1" outlineLevel="1">
      <c r="A224" s="453" t="s">
        <v>5212</v>
      </c>
      <c r="B224" s="452" t="s">
        <v>5213</v>
      </c>
      <c r="C224" s="533" t="s">
        <v>5214</v>
      </c>
      <c r="D224" s="502"/>
      <c r="E224" s="503"/>
      <c r="F224" s="381" t="s">
        <v>4887</v>
      </c>
      <c r="G224" s="382">
        <v>77.531999999999996</v>
      </c>
      <c r="H224" s="367">
        <v>5684</v>
      </c>
      <c r="I224" s="383">
        <f t="shared" ref="I224:I227" si="127">H224/(1-$I$2)</f>
        <v>7105</v>
      </c>
      <c r="J224" s="384">
        <f t="shared" ref="J224:J227" si="128">G224*I224</f>
        <v>550864.86</v>
      </c>
      <c r="K224" s="385"/>
      <c r="L224" s="367">
        <v>5684</v>
      </c>
      <c r="M224" s="368"/>
      <c r="N224" s="368"/>
      <c r="O224" s="368"/>
      <c r="P224" s="368"/>
      <c r="Q224" s="368"/>
      <c r="R224" s="368"/>
      <c r="S224" s="368"/>
      <c r="T224" s="368"/>
      <c r="U224" s="368"/>
      <c r="V224" s="368"/>
      <c r="W224" s="368"/>
      <c r="X224" s="368"/>
      <c r="Y224" s="368"/>
      <c r="Z224" s="368"/>
      <c r="AA224" s="368"/>
      <c r="AB224" s="368"/>
      <c r="AC224" s="368"/>
      <c r="AD224" s="368"/>
      <c r="AE224" s="368"/>
      <c r="AF224" s="368"/>
      <c r="AG224" s="368"/>
      <c r="AH224" s="368"/>
      <c r="AI224" s="368"/>
      <c r="AJ224" s="368"/>
      <c r="AK224" s="368"/>
      <c r="AL224" s="368"/>
      <c r="AM224" s="368"/>
    </row>
    <row r="225" spans="1:39" ht="26.25" customHeight="1" outlineLevel="1">
      <c r="A225" s="453" t="s">
        <v>5215</v>
      </c>
      <c r="B225" s="452" t="s">
        <v>5216</v>
      </c>
      <c r="C225" s="533" t="s">
        <v>5217</v>
      </c>
      <c r="D225" s="502"/>
      <c r="E225" s="503"/>
      <c r="F225" s="381" t="s">
        <v>4887</v>
      </c>
      <c r="G225" s="382">
        <v>53.676000000000002</v>
      </c>
      <c r="H225" s="367">
        <v>5684</v>
      </c>
      <c r="I225" s="383">
        <f t="shared" si="127"/>
        <v>7105</v>
      </c>
      <c r="J225" s="384">
        <f t="shared" si="128"/>
        <v>381367.98000000004</v>
      </c>
      <c r="K225" s="385"/>
      <c r="L225" s="367">
        <v>5684</v>
      </c>
      <c r="M225" s="368"/>
      <c r="N225" s="368"/>
      <c r="O225" s="368"/>
      <c r="P225" s="368"/>
      <c r="Q225" s="368"/>
      <c r="R225" s="368"/>
      <c r="S225" s="368"/>
      <c r="T225" s="368"/>
      <c r="U225" s="368"/>
      <c r="V225" s="368"/>
      <c r="W225" s="368"/>
      <c r="X225" s="368"/>
      <c r="Y225" s="368"/>
      <c r="Z225" s="368"/>
      <c r="AA225" s="368"/>
      <c r="AB225" s="368"/>
      <c r="AC225" s="368"/>
      <c r="AD225" s="368"/>
      <c r="AE225" s="368"/>
      <c r="AF225" s="368"/>
      <c r="AG225" s="368"/>
      <c r="AH225" s="368"/>
      <c r="AI225" s="368"/>
      <c r="AJ225" s="368"/>
      <c r="AK225" s="368"/>
      <c r="AL225" s="368"/>
      <c r="AM225" s="368"/>
    </row>
    <row r="226" spans="1:39" ht="26.25" customHeight="1" outlineLevel="1">
      <c r="A226" s="453" t="s">
        <v>5218</v>
      </c>
      <c r="B226" s="452" t="s">
        <v>5219</v>
      </c>
      <c r="C226" s="533" t="s">
        <v>5220</v>
      </c>
      <c r="D226" s="502"/>
      <c r="E226" s="503"/>
      <c r="F226" s="381" t="s">
        <v>4887</v>
      </c>
      <c r="G226" s="382">
        <v>17.891999999999999</v>
      </c>
      <c r="H226" s="367">
        <v>5684</v>
      </c>
      <c r="I226" s="383">
        <f t="shared" si="127"/>
        <v>7105</v>
      </c>
      <c r="J226" s="384">
        <f t="shared" si="128"/>
        <v>127122.65999999999</v>
      </c>
      <c r="K226" s="385"/>
      <c r="L226" s="367">
        <v>5684</v>
      </c>
      <c r="M226" s="368"/>
      <c r="N226" s="368"/>
      <c r="O226" s="368"/>
      <c r="P226" s="368"/>
      <c r="Q226" s="368"/>
      <c r="R226" s="368"/>
      <c r="S226" s="368"/>
      <c r="T226" s="368"/>
      <c r="U226" s="368"/>
      <c r="V226" s="368"/>
      <c r="W226" s="368"/>
      <c r="X226" s="368"/>
      <c r="Y226" s="368"/>
      <c r="Z226" s="368"/>
      <c r="AA226" s="368"/>
      <c r="AB226" s="368"/>
      <c r="AC226" s="368"/>
      <c r="AD226" s="368"/>
      <c r="AE226" s="368"/>
      <c r="AF226" s="368"/>
      <c r="AG226" s="368"/>
      <c r="AH226" s="368"/>
      <c r="AI226" s="368"/>
      <c r="AJ226" s="368"/>
      <c r="AK226" s="368"/>
      <c r="AL226" s="368"/>
      <c r="AM226" s="368"/>
    </row>
    <row r="227" spans="1:39" ht="26.25" customHeight="1" outlineLevel="1">
      <c r="A227" s="453" t="s">
        <v>5221</v>
      </c>
      <c r="B227" s="452" t="s">
        <v>5222</v>
      </c>
      <c r="C227" s="533" t="s">
        <v>5220</v>
      </c>
      <c r="D227" s="502"/>
      <c r="E227" s="503"/>
      <c r="F227" s="381" t="s">
        <v>4887</v>
      </c>
      <c r="G227" s="382">
        <v>17.891999999999999</v>
      </c>
      <c r="H227" s="367">
        <v>5684</v>
      </c>
      <c r="I227" s="383">
        <f t="shared" si="127"/>
        <v>7105</v>
      </c>
      <c r="J227" s="384">
        <f t="shared" si="128"/>
        <v>127122.65999999999</v>
      </c>
      <c r="K227" s="385"/>
      <c r="L227" s="367">
        <v>5684</v>
      </c>
      <c r="M227" s="368"/>
      <c r="N227" s="368"/>
      <c r="O227" s="368"/>
      <c r="P227" s="368"/>
      <c r="Q227" s="368"/>
      <c r="R227" s="368"/>
      <c r="S227" s="368"/>
      <c r="T227" s="368"/>
      <c r="U227" s="368"/>
      <c r="V227" s="368"/>
      <c r="W227" s="368"/>
      <c r="X227" s="368"/>
      <c r="Y227" s="368"/>
      <c r="Z227" s="368"/>
      <c r="AA227" s="368"/>
      <c r="AB227" s="368"/>
      <c r="AC227" s="368"/>
      <c r="AD227" s="368"/>
      <c r="AE227" s="368"/>
      <c r="AF227" s="368"/>
      <c r="AG227" s="368"/>
      <c r="AH227" s="368"/>
      <c r="AI227" s="368"/>
      <c r="AJ227" s="368"/>
      <c r="AK227" s="368"/>
      <c r="AL227" s="368"/>
      <c r="AM227" s="368"/>
    </row>
    <row r="228" spans="1:39" ht="26.25" customHeight="1">
      <c r="A228" s="455" t="s">
        <v>5223</v>
      </c>
      <c r="B228" s="530" t="s">
        <v>5133</v>
      </c>
      <c r="C228" s="502"/>
      <c r="D228" s="502"/>
      <c r="E228" s="503"/>
      <c r="F228" s="402" t="s">
        <v>4918</v>
      </c>
      <c r="G228" s="416">
        <v>7.0648</v>
      </c>
      <c r="H228" s="404">
        <f t="shared" ref="H228:J228" si="129">SUM(H229:H230)</f>
        <v>450000</v>
      </c>
      <c r="I228" s="404">
        <f t="shared" si="129"/>
        <v>562500</v>
      </c>
      <c r="J228" s="404">
        <f t="shared" si="129"/>
        <v>1543500.0000000002</v>
      </c>
      <c r="K228" s="385"/>
      <c r="L228" s="367">
        <v>450000</v>
      </c>
      <c r="M228" s="368"/>
      <c r="N228" s="368"/>
      <c r="O228" s="368"/>
      <c r="P228" s="368"/>
      <c r="Q228" s="368"/>
      <c r="R228" s="368"/>
      <c r="S228" s="368"/>
      <c r="T228" s="368"/>
      <c r="U228" s="368"/>
      <c r="V228" s="368"/>
      <c r="W228" s="368"/>
      <c r="X228" s="368"/>
      <c r="Y228" s="368"/>
      <c r="Z228" s="368"/>
      <c r="AA228" s="368"/>
      <c r="AB228" s="368"/>
      <c r="AC228" s="368"/>
      <c r="AD228" s="368"/>
      <c r="AE228" s="368"/>
      <c r="AF228" s="368"/>
      <c r="AG228" s="368"/>
      <c r="AH228" s="368"/>
      <c r="AI228" s="368"/>
      <c r="AJ228" s="368"/>
      <c r="AK228" s="368"/>
      <c r="AL228" s="368"/>
      <c r="AM228" s="368"/>
    </row>
    <row r="229" spans="1:39" ht="26.25" customHeight="1" outlineLevel="1">
      <c r="A229" s="451" t="s">
        <v>5224</v>
      </c>
      <c r="B229" s="452" t="s">
        <v>5225</v>
      </c>
      <c r="C229" s="507" t="s">
        <v>5226</v>
      </c>
      <c r="D229" s="502"/>
      <c r="E229" s="503"/>
      <c r="F229" s="381" t="s">
        <v>594</v>
      </c>
      <c r="G229" s="457">
        <v>4.3208000000000002</v>
      </c>
      <c r="H229" s="400"/>
      <c r="I229" s="383">
        <f t="shared" ref="I229:I230" si="130">H229/(1-$I$2)</f>
        <v>0</v>
      </c>
      <c r="J229" s="384">
        <f>G229*H229</f>
        <v>0</v>
      </c>
      <c r="K229" s="385"/>
      <c r="L229" s="367"/>
      <c r="M229" s="368"/>
      <c r="N229" s="368"/>
      <c r="O229" s="368"/>
      <c r="P229" s="368"/>
      <c r="Q229" s="368"/>
      <c r="R229" s="368"/>
      <c r="S229" s="368"/>
      <c r="T229" s="368"/>
      <c r="U229" s="368"/>
      <c r="V229" s="368"/>
      <c r="W229" s="368"/>
      <c r="X229" s="368"/>
      <c r="Y229" s="368"/>
      <c r="Z229" s="368"/>
      <c r="AA229" s="368"/>
      <c r="AB229" s="368"/>
      <c r="AC229" s="368"/>
      <c r="AD229" s="368"/>
      <c r="AE229" s="368"/>
      <c r="AF229" s="368"/>
      <c r="AG229" s="368"/>
      <c r="AH229" s="368"/>
      <c r="AI229" s="368"/>
      <c r="AJ229" s="368"/>
      <c r="AK229" s="368"/>
      <c r="AL229" s="368"/>
      <c r="AM229" s="368"/>
    </row>
    <row r="230" spans="1:39" ht="26.25" customHeight="1" outlineLevel="1">
      <c r="A230" s="451" t="s">
        <v>5227</v>
      </c>
      <c r="B230" s="380" t="s">
        <v>4922</v>
      </c>
      <c r="C230" s="507" t="s">
        <v>5228</v>
      </c>
      <c r="D230" s="502"/>
      <c r="E230" s="503"/>
      <c r="F230" s="381" t="s">
        <v>594</v>
      </c>
      <c r="G230" s="457">
        <v>2.7440000000000002</v>
      </c>
      <c r="H230" s="367">
        <v>450000</v>
      </c>
      <c r="I230" s="383">
        <f t="shared" si="130"/>
        <v>562500</v>
      </c>
      <c r="J230" s="384">
        <f>G230*I230</f>
        <v>1543500.0000000002</v>
      </c>
      <c r="K230" s="385"/>
      <c r="L230" s="367">
        <v>450000</v>
      </c>
      <c r="M230" s="368"/>
      <c r="N230" s="368"/>
      <c r="O230" s="368"/>
      <c r="P230" s="368"/>
      <c r="Q230" s="368"/>
      <c r="R230" s="368"/>
      <c r="S230" s="368"/>
      <c r="T230" s="368"/>
      <c r="U230" s="368"/>
      <c r="V230" s="368"/>
      <c r="W230" s="368"/>
      <c r="X230" s="368"/>
      <c r="Y230" s="368"/>
      <c r="Z230" s="368"/>
      <c r="AA230" s="368"/>
      <c r="AB230" s="368"/>
      <c r="AC230" s="368"/>
      <c r="AD230" s="368"/>
      <c r="AE230" s="368"/>
      <c r="AF230" s="368"/>
      <c r="AG230" s="368"/>
      <c r="AH230" s="368"/>
      <c r="AI230" s="368"/>
      <c r="AJ230" s="368"/>
      <c r="AK230" s="368"/>
      <c r="AL230" s="368"/>
      <c r="AM230" s="368"/>
    </row>
    <row r="231" spans="1:39" ht="26.25" customHeight="1">
      <c r="A231" s="392" t="s">
        <v>5229</v>
      </c>
      <c r="B231" s="506" t="s">
        <v>5230</v>
      </c>
      <c r="C231" s="502"/>
      <c r="D231" s="502"/>
      <c r="E231" s="502"/>
      <c r="F231" s="502"/>
      <c r="G231" s="503"/>
      <c r="H231" s="393"/>
      <c r="I231" s="393"/>
      <c r="J231" s="393">
        <f>J232+J234+J236</f>
        <v>6955414.4900000002</v>
      </c>
      <c r="K231" s="385"/>
      <c r="L231" s="367"/>
      <c r="M231" s="368"/>
      <c r="N231" s="368"/>
      <c r="O231" s="368"/>
      <c r="P231" s="368"/>
      <c r="Q231" s="368"/>
      <c r="R231" s="368"/>
      <c r="S231" s="368"/>
      <c r="T231" s="368"/>
      <c r="U231" s="368"/>
      <c r="V231" s="368"/>
      <c r="W231" s="368"/>
      <c r="X231" s="368"/>
      <c r="Y231" s="368"/>
      <c r="Z231" s="368"/>
      <c r="AA231" s="368"/>
      <c r="AB231" s="368"/>
      <c r="AC231" s="368"/>
      <c r="AD231" s="368"/>
      <c r="AE231" s="368"/>
      <c r="AF231" s="368"/>
      <c r="AG231" s="368"/>
      <c r="AH231" s="368"/>
      <c r="AI231" s="368"/>
      <c r="AJ231" s="368"/>
      <c r="AK231" s="368"/>
      <c r="AL231" s="368"/>
      <c r="AM231" s="368"/>
    </row>
    <row r="232" spans="1:39" ht="26.25" customHeight="1">
      <c r="A232" s="397">
        <v>9.1</v>
      </c>
      <c r="B232" s="509" t="s">
        <v>4785</v>
      </c>
      <c r="C232" s="502"/>
      <c r="D232" s="502"/>
      <c r="E232" s="502"/>
      <c r="F232" s="502"/>
      <c r="G232" s="503"/>
      <c r="H232" s="404">
        <f t="shared" ref="H232:J232" si="131">SUM(H233)</f>
        <v>1000000</v>
      </c>
      <c r="I232" s="404">
        <f t="shared" si="131"/>
        <v>1250000</v>
      </c>
      <c r="J232" s="404">
        <f t="shared" si="131"/>
        <v>312500</v>
      </c>
      <c r="K232" s="385"/>
      <c r="L232" s="367">
        <v>1000000</v>
      </c>
      <c r="M232" s="368"/>
      <c r="N232" s="368"/>
      <c r="O232" s="368"/>
      <c r="P232" s="368"/>
      <c r="Q232" s="368"/>
      <c r="R232" s="368"/>
      <c r="S232" s="368"/>
      <c r="T232" s="368"/>
      <c r="U232" s="368"/>
      <c r="V232" s="368"/>
      <c r="W232" s="368"/>
      <c r="X232" s="368"/>
      <c r="Y232" s="368"/>
      <c r="Z232" s="368"/>
      <c r="AA232" s="368"/>
      <c r="AB232" s="368"/>
      <c r="AC232" s="368"/>
      <c r="AD232" s="368"/>
      <c r="AE232" s="368"/>
      <c r="AF232" s="368"/>
      <c r="AG232" s="368"/>
      <c r="AH232" s="368"/>
      <c r="AI232" s="368"/>
      <c r="AJ232" s="368"/>
      <c r="AK232" s="368"/>
      <c r="AL232" s="368"/>
      <c r="AM232" s="368"/>
    </row>
    <row r="233" spans="1:39" ht="26.25" customHeight="1" outlineLevel="1">
      <c r="A233" s="453" t="s">
        <v>444</v>
      </c>
      <c r="B233" s="380" t="s">
        <v>4811</v>
      </c>
      <c r="C233" s="507" t="s">
        <v>5231</v>
      </c>
      <c r="D233" s="502"/>
      <c r="E233" s="503"/>
      <c r="F233" s="381" t="s">
        <v>5129</v>
      </c>
      <c r="G233" s="450">
        <v>0.25</v>
      </c>
      <c r="H233" s="367">
        <v>1000000</v>
      </c>
      <c r="I233" s="383">
        <f>H233/(1-$I$2)</f>
        <v>1250000</v>
      </c>
      <c r="J233" s="384">
        <f>G233*I233</f>
        <v>312500</v>
      </c>
      <c r="K233" s="385"/>
      <c r="L233" s="367">
        <v>1000000</v>
      </c>
      <c r="M233" s="368"/>
      <c r="N233" s="368"/>
      <c r="O233" s="368"/>
      <c r="P233" s="368"/>
      <c r="Q233" s="368"/>
      <c r="R233" s="368"/>
      <c r="S233" s="368"/>
      <c r="T233" s="368"/>
      <c r="U233" s="368"/>
      <c r="V233" s="368"/>
      <c r="W233" s="368"/>
      <c r="X233" s="368"/>
      <c r="Y233" s="368"/>
      <c r="Z233" s="368"/>
      <c r="AA233" s="368"/>
      <c r="AB233" s="368"/>
      <c r="AC233" s="368"/>
      <c r="AD233" s="368"/>
      <c r="AE233" s="368"/>
      <c r="AF233" s="368"/>
      <c r="AG233" s="368"/>
      <c r="AH233" s="368"/>
      <c r="AI233" s="368"/>
      <c r="AJ233" s="368"/>
      <c r="AK233" s="368"/>
      <c r="AL233" s="368"/>
      <c r="AM233" s="368"/>
    </row>
    <row r="234" spans="1:39" ht="26.25" customHeight="1">
      <c r="A234" s="397">
        <v>9.1999999999999993</v>
      </c>
      <c r="B234" s="509" t="s">
        <v>5232</v>
      </c>
      <c r="C234" s="502"/>
      <c r="D234" s="502"/>
      <c r="E234" s="502"/>
      <c r="F234" s="502"/>
      <c r="G234" s="503"/>
      <c r="H234" s="404">
        <f t="shared" ref="H234:J234" si="132">SUM(H235)</f>
        <v>63833</v>
      </c>
      <c r="I234" s="404">
        <f t="shared" si="132"/>
        <v>79791.25</v>
      </c>
      <c r="J234" s="404">
        <f t="shared" si="132"/>
        <v>97664.49</v>
      </c>
      <c r="K234" s="385"/>
      <c r="L234" s="367">
        <v>63833</v>
      </c>
      <c r="M234" s="368"/>
      <c r="N234" s="368"/>
      <c r="O234" s="368"/>
      <c r="P234" s="368"/>
      <c r="Q234" s="368"/>
      <c r="R234" s="368"/>
      <c r="S234" s="368"/>
      <c r="T234" s="368"/>
      <c r="U234" s="368"/>
      <c r="V234" s="368"/>
      <c r="W234" s="368"/>
      <c r="X234" s="368"/>
      <c r="Y234" s="368"/>
      <c r="Z234" s="368"/>
      <c r="AA234" s="368"/>
      <c r="AB234" s="368"/>
      <c r="AC234" s="368"/>
      <c r="AD234" s="368"/>
      <c r="AE234" s="368"/>
      <c r="AF234" s="368"/>
      <c r="AG234" s="368"/>
      <c r="AH234" s="368"/>
      <c r="AI234" s="368"/>
      <c r="AJ234" s="368"/>
      <c r="AK234" s="368"/>
      <c r="AL234" s="368"/>
      <c r="AM234" s="368"/>
    </row>
    <row r="235" spans="1:39" ht="67.5" customHeight="1" outlineLevel="1">
      <c r="A235" s="453" t="s">
        <v>456</v>
      </c>
      <c r="B235" s="380" t="s">
        <v>5131</v>
      </c>
      <c r="C235" s="507" t="s">
        <v>5233</v>
      </c>
      <c r="D235" s="502"/>
      <c r="E235" s="503"/>
      <c r="F235" s="381" t="s">
        <v>594</v>
      </c>
      <c r="G235" s="458">
        <v>1.224</v>
      </c>
      <c r="H235" s="367">
        <v>63833</v>
      </c>
      <c r="I235" s="383">
        <f>H235/(1-$I$2)</f>
        <v>79791.25</v>
      </c>
      <c r="J235" s="384">
        <f>G235*I235</f>
        <v>97664.49</v>
      </c>
      <c r="K235" s="385"/>
      <c r="L235" s="367">
        <v>63833</v>
      </c>
      <c r="M235" s="368"/>
      <c r="N235" s="368"/>
      <c r="O235" s="368"/>
      <c r="P235" s="368"/>
      <c r="Q235" s="368"/>
      <c r="R235" s="368"/>
      <c r="S235" s="368"/>
      <c r="T235" s="368"/>
      <c r="U235" s="368"/>
      <c r="V235" s="368"/>
      <c r="W235" s="368"/>
      <c r="X235" s="368"/>
      <c r="Y235" s="368"/>
      <c r="Z235" s="368"/>
      <c r="AA235" s="368"/>
      <c r="AB235" s="368"/>
      <c r="AC235" s="368"/>
      <c r="AD235" s="368"/>
      <c r="AE235" s="368"/>
      <c r="AF235" s="368"/>
      <c r="AG235" s="368"/>
      <c r="AH235" s="368"/>
      <c r="AI235" s="368"/>
      <c r="AJ235" s="368"/>
      <c r="AK235" s="368"/>
      <c r="AL235" s="368"/>
      <c r="AM235" s="368"/>
    </row>
    <row r="236" spans="1:39" ht="26.25" customHeight="1">
      <c r="A236" s="397">
        <v>9.3000000000000007</v>
      </c>
      <c r="B236" s="509" t="s">
        <v>5133</v>
      </c>
      <c r="C236" s="502"/>
      <c r="D236" s="502"/>
      <c r="E236" s="502"/>
      <c r="F236" s="502"/>
      <c r="G236" s="503"/>
      <c r="H236" s="404">
        <f t="shared" ref="H236:J236" si="133">SUM(H237:H238)</f>
        <v>740000</v>
      </c>
      <c r="I236" s="404">
        <f t="shared" si="133"/>
        <v>925000</v>
      </c>
      <c r="J236" s="404">
        <f t="shared" si="133"/>
        <v>6545250</v>
      </c>
      <c r="K236" s="385"/>
      <c r="L236" s="367">
        <v>1470000</v>
      </c>
      <c r="M236" s="368"/>
      <c r="N236" s="368"/>
      <c r="O236" s="368"/>
      <c r="P236" s="368"/>
      <c r="Q236" s="368"/>
      <c r="R236" s="368"/>
      <c r="S236" s="368"/>
      <c r="T236" s="368"/>
      <c r="U236" s="368"/>
      <c r="V236" s="368"/>
      <c r="W236" s="368"/>
      <c r="X236" s="368"/>
      <c r="Y236" s="368"/>
      <c r="Z236" s="368"/>
      <c r="AA236" s="368"/>
      <c r="AB236" s="368"/>
      <c r="AC236" s="368"/>
      <c r="AD236" s="368"/>
      <c r="AE236" s="368"/>
      <c r="AF236" s="368"/>
      <c r="AG236" s="368"/>
      <c r="AH236" s="368"/>
      <c r="AI236" s="368"/>
      <c r="AJ236" s="368"/>
      <c r="AK236" s="368"/>
      <c r="AL236" s="368"/>
      <c r="AM236" s="368"/>
    </row>
    <row r="237" spans="1:39" ht="26.25" customHeight="1" outlineLevel="1">
      <c r="A237" s="453" t="s">
        <v>479</v>
      </c>
      <c r="B237" s="380" t="s">
        <v>5234</v>
      </c>
      <c r="C237" s="507" t="s">
        <v>5235</v>
      </c>
      <c r="D237" s="502"/>
      <c r="E237" s="503"/>
      <c r="F237" s="381" t="s">
        <v>586</v>
      </c>
      <c r="G237" s="458">
        <v>18</v>
      </c>
      <c r="H237" s="367">
        <v>290000</v>
      </c>
      <c r="I237" s="383">
        <f t="shared" ref="I237:I238" si="134">H237/(1-$I$2)</f>
        <v>362500</v>
      </c>
      <c r="J237" s="384">
        <f t="shared" ref="J237:J238" si="135">G237*I237</f>
        <v>6525000</v>
      </c>
      <c r="K237" s="385"/>
      <c r="L237" s="367">
        <v>1020000</v>
      </c>
      <c r="M237" s="368"/>
      <c r="N237" s="368"/>
      <c r="O237" s="368"/>
      <c r="P237" s="368"/>
      <c r="Q237" s="368"/>
      <c r="R237" s="368"/>
      <c r="S237" s="368"/>
      <c r="T237" s="368"/>
      <c r="U237" s="368"/>
      <c r="V237" s="368"/>
      <c r="W237" s="368"/>
      <c r="X237" s="368"/>
      <c r="Y237" s="368"/>
      <c r="Z237" s="368"/>
      <c r="AA237" s="368"/>
      <c r="AB237" s="368"/>
      <c r="AC237" s="368"/>
      <c r="AD237" s="368"/>
      <c r="AE237" s="368"/>
      <c r="AF237" s="368"/>
      <c r="AG237" s="368"/>
      <c r="AH237" s="368"/>
      <c r="AI237" s="368"/>
      <c r="AJ237" s="368"/>
      <c r="AK237" s="368"/>
      <c r="AL237" s="368"/>
      <c r="AM237" s="368"/>
    </row>
    <row r="238" spans="1:39" ht="26.25" customHeight="1" outlineLevel="1">
      <c r="A238" s="453" t="s">
        <v>5236</v>
      </c>
      <c r="B238" s="380" t="s">
        <v>4922</v>
      </c>
      <c r="C238" s="507" t="s">
        <v>5237</v>
      </c>
      <c r="D238" s="502"/>
      <c r="E238" s="503"/>
      <c r="F238" s="381" t="s">
        <v>594</v>
      </c>
      <c r="G238" s="458">
        <v>3.5999999999999997E-2</v>
      </c>
      <c r="H238" s="367">
        <v>450000</v>
      </c>
      <c r="I238" s="383">
        <f t="shared" si="134"/>
        <v>562500</v>
      </c>
      <c r="J238" s="384">
        <f t="shared" si="135"/>
        <v>20250</v>
      </c>
      <c r="K238" s="385"/>
      <c r="L238" s="367">
        <v>450000</v>
      </c>
      <c r="M238" s="368"/>
      <c r="N238" s="368"/>
      <c r="O238" s="368"/>
      <c r="P238" s="368"/>
      <c r="Q238" s="368"/>
      <c r="R238" s="368"/>
      <c r="S238" s="368"/>
      <c r="T238" s="368"/>
      <c r="U238" s="368"/>
      <c r="V238" s="368"/>
      <c r="W238" s="368"/>
      <c r="X238" s="368"/>
      <c r="Y238" s="368"/>
      <c r="Z238" s="368"/>
      <c r="AA238" s="368"/>
      <c r="AB238" s="368"/>
      <c r="AC238" s="368"/>
      <c r="AD238" s="368"/>
      <c r="AE238" s="368"/>
      <c r="AF238" s="368"/>
      <c r="AG238" s="368"/>
      <c r="AH238" s="368"/>
      <c r="AI238" s="368"/>
      <c r="AJ238" s="368"/>
      <c r="AK238" s="368"/>
      <c r="AL238" s="368"/>
      <c r="AM238" s="368"/>
    </row>
    <row r="239" spans="1:39" ht="26.25" customHeight="1">
      <c r="A239" s="392" t="s">
        <v>5238</v>
      </c>
      <c r="B239" s="506" t="s">
        <v>5239</v>
      </c>
      <c r="C239" s="502"/>
      <c r="D239" s="502"/>
      <c r="E239" s="502"/>
      <c r="F239" s="502"/>
      <c r="G239" s="503"/>
      <c r="H239" s="393"/>
      <c r="I239" s="393"/>
      <c r="J239" s="393">
        <f>J240+J242+J244</f>
        <v>4798987.05</v>
      </c>
      <c r="K239" s="385"/>
      <c r="L239" s="367"/>
      <c r="M239" s="368"/>
      <c r="N239" s="368"/>
      <c r="O239" s="368"/>
      <c r="P239" s="368"/>
      <c r="Q239" s="368"/>
      <c r="R239" s="368"/>
      <c r="S239" s="368"/>
      <c r="T239" s="368"/>
      <c r="U239" s="368"/>
      <c r="V239" s="368"/>
      <c r="W239" s="368"/>
      <c r="X239" s="368"/>
      <c r="Y239" s="368"/>
      <c r="Z239" s="368"/>
      <c r="AA239" s="368"/>
      <c r="AB239" s="368"/>
      <c r="AC239" s="368"/>
      <c r="AD239" s="368"/>
      <c r="AE239" s="368"/>
      <c r="AF239" s="368"/>
      <c r="AG239" s="368"/>
      <c r="AH239" s="368"/>
      <c r="AI239" s="368"/>
      <c r="AJ239" s="368"/>
      <c r="AK239" s="368"/>
      <c r="AL239" s="368"/>
      <c r="AM239" s="368"/>
    </row>
    <row r="240" spans="1:39" ht="26.25" customHeight="1">
      <c r="A240" s="397">
        <v>10.1</v>
      </c>
      <c r="B240" s="509" t="s">
        <v>5240</v>
      </c>
      <c r="C240" s="502"/>
      <c r="D240" s="502"/>
      <c r="E240" s="502"/>
      <c r="F240" s="502"/>
      <c r="G240" s="503"/>
      <c r="H240" s="404">
        <f t="shared" ref="H240:J240" si="136">SUM(H241)</f>
        <v>1000000</v>
      </c>
      <c r="I240" s="404">
        <f t="shared" si="136"/>
        <v>1250000</v>
      </c>
      <c r="J240" s="404">
        <f t="shared" si="136"/>
        <v>312500</v>
      </c>
      <c r="K240" s="385"/>
      <c r="L240" s="367">
        <v>1000000</v>
      </c>
      <c r="M240" s="368"/>
      <c r="N240" s="368"/>
      <c r="O240" s="368"/>
      <c r="P240" s="368"/>
      <c r="Q240" s="368"/>
      <c r="R240" s="368"/>
      <c r="S240" s="368"/>
      <c r="T240" s="368"/>
      <c r="U240" s="368"/>
      <c r="V240" s="368"/>
      <c r="W240" s="368"/>
      <c r="X240" s="368"/>
      <c r="Y240" s="368"/>
      <c r="Z240" s="368"/>
      <c r="AA240" s="368"/>
      <c r="AB240" s="368"/>
      <c r="AC240" s="368"/>
      <c r="AD240" s="368"/>
      <c r="AE240" s="368"/>
      <c r="AF240" s="368"/>
      <c r="AG240" s="368"/>
      <c r="AH240" s="368"/>
      <c r="AI240" s="368"/>
      <c r="AJ240" s="368"/>
      <c r="AK240" s="368"/>
      <c r="AL240" s="368"/>
      <c r="AM240" s="368"/>
    </row>
    <row r="241" spans="1:39" ht="51" customHeight="1" outlineLevel="1">
      <c r="A241" s="453" t="s">
        <v>5241</v>
      </c>
      <c r="B241" s="380" t="s">
        <v>4811</v>
      </c>
      <c r="C241" s="507" t="s">
        <v>5242</v>
      </c>
      <c r="D241" s="502"/>
      <c r="E241" s="503"/>
      <c r="F241" s="381" t="s">
        <v>5243</v>
      </c>
      <c r="G241" s="459">
        <v>0.25</v>
      </c>
      <c r="H241" s="367">
        <v>1000000</v>
      </c>
      <c r="I241" s="383">
        <f>H241/(1-$I$2)</f>
        <v>1250000</v>
      </c>
      <c r="J241" s="384">
        <f>G241*I241</f>
        <v>312500</v>
      </c>
      <c r="K241" s="385"/>
      <c r="L241" s="367">
        <v>1000000</v>
      </c>
      <c r="M241" s="368"/>
      <c r="N241" s="368"/>
      <c r="O241" s="368"/>
      <c r="P241" s="368"/>
      <c r="Q241" s="368"/>
      <c r="R241" s="368"/>
      <c r="S241" s="368"/>
      <c r="T241" s="368"/>
      <c r="U241" s="368"/>
      <c r="V241" s="368"/>
      <c r="W241" s="368"/>
      <c r="X241" s="368"/>
      <c r="Y241" s="368"/>
      <c r="Z241" s="368"/>
      <c r="AA241" s="368"/>
      <c r="AB241" s="368"/>
      <c r="AC241" s="368"/>
      <c r="AD241" s="368"/>
      <c r="AE241" s="368"/>
      <c r="AF241" s="368"/>
      <c r="AG241" s="368"/>
      <c r="AH241" s="368"/>
      <c r="AI241" s="368"/>
      <c r="AJ241" s="368"/>
      <c r="AK241" s="368"/>
      <c r="AL241" s="368"/>
      <c r="AM241" s="368"/>
    </row>
    <row r="242" spans="1:39" ht="26.25" customHeight="1">
      <c r="A242" s="397">
        <v>10.199999999999999</v>
      </c>
      <c r="B242" s="509" t="s">
        <v>5244</v>
      </c>
      <c r="C242" s="502"/>
      <c r="D242" s="502"/>
      <c r="E242" s="502"/>
      <c r="F242" s="502"/>
      <c r="G242" s="503"/>
      <c r="H242" s="404">
        <f t="shared" ref="H242:J242" si="137">SUM(H243)</f>
        <v>63833</v>
      </c>
      <c r="I242" s="404">
        <f t="shared" si="137"/>
        <v>79791.25</v>
      </c>
      <c r="J242" s="404">
        <f t="shared" si="137"/>
        <v>86174.55</v>
      </c>
      <c r="K242" s="385"/>
      <c r="L242" s="367">
        <v>63833</v>
      </c>
      <c r="M242" s="368"/>
      <c r="N242" s="368"/>
      <c r="O242" s="368"/>
      <c r="P242" s="368"/>
      <c r="Q242" s="368"/>
      <c r="R242" s="368"/>
      <c r="S242" s="368"/>
      <c r="T242" s="368"/>
      <c r="U242" s="368"/>
      <c r="V242" s="368"/>
      <c r="W242" s="368"/>
      <c r="X242" s="368"/>
      <c r="Y242" s="368"/>
      <c r="Z242" s="368"/>
      <c r="AA242" s="368"/>
      <c r="AB242" s="368"/>
      <c r="AC242" s="368"/>
      <c r="AD242" s="368"/>
      <c r="AE242" s="368"/>
      <c r="AF242" s="368"/>
      <c r="AG242" s="368"/>
      <c r="AH242" s="368"/>
      <c r="AI242" s="368"/>
      <c r="AJ242" s="368"/>
      <c r="AK242" s="368"/>
      <c r="AL242" s="368"/>
      <c r="AM242" s="368"/>
    </row>
    <row r="243" spans="1:39" ht="70.5" customHeight="1" outlineLevel="1">
      <c r="A243" s="453" t="s">
        <v>5245</v>
      </c>
      <c r="B243" s="380" t="s">
        <v>5131</v>
      </c>
      <c r="C243" s="507" t="s">
        <v>5246</v>
      </c>
      <c r="D243" s="502"/>
      <c r="E243" s="503"/>
      <c r="F243" s="381" t="s">
        <v>594</v>
      </c>
      <c r="G243" s="382">
        <v>1.08</v>
      </c>
      <c r="H243" s="367">
        <v>63833</v>
      </c>
      <c r="I243" s="383">
        <f>H243/(1-$I$2)</f>
        <v>79791.25</v>
      </c>
      <c r="J243" s="384">
        <f>G243*I243</f>
        <v>86174.55</v>
      </c>
      <c r="K243" s="385"/>
      <c r="L243" s="367">
        <v>63833</v>
      </c>
      <c r="M243" s="368"/>
      <c r="N243" s="368"/>
      <c r="O243" s="368"/>
      <c r="P243" s="368"/>
      <c r="Q243" s="368"/>
      <c r="R243" s="368"/>
      <c r="S243" s="368"/>
      <c r="T243" s="368"/>
      <c r="U243" s="368"/>
      <c r="V243" s="368"/>
      <c r="W243" s="368"/>
      <c r="X243" s="368"/>
      <c r="Y243" s="368"/>
      <c r="Z243" s="368"/>
      <c r="AA243" s="368"/>
      <c r="AB243" s="368"/>
      <c r="AC243" s="368"/>
      <c r="AD243" s="368"/>
      <c r="AE243" s="368"/>
      <c r="AF243" s="368"/>
      <c r="AG243" s="368"/>
      <c r="AH243" s="368"/>
      <c r="AI243" s="368"/>
      <c r="AJ243" s="368"/>
      <c r="AK243" s="368"/>
      <c r="AL243" s="368"/>
      <c r="AM243" s="368"/>
    </row>
    <row r="244" spans="1:39" ht="26.25" customHeight="1">
      <c r="A244" s="397">
        <v>10.3</v>
      </c>
      <c r="B244" s="509" t="s">
        <v>5247</v>
      </c>
      <c r="C244" s="502"/>
      <c r="D244" s="502"/>
      <c r="E244" s="502"/>
      <c r="F244" s="502"/>
      <c r="G244" s="503"/>
      <c r="H244" s="404">
        <f>SUM(H245:H246)</f>
        <v>800000</v>
      </c>
      <c r="I244" s="404">
        <f>SUM(I245)</f>
        <v>437500</v>
      </c>
      <c r="J244" s="404">
        <f>SUM(J245+J246)</f>
        <v>4400312.5</v>
      </c>
      <c r="K244" s="425"/>
      <c r="L244" s="367">
        <v>1470000</v>
      </c>
      <c r="M244" s="368"/>
      <c r="N244" s="460"/>
      <c r="O244" s="460"/>
      <c r="P244" s="460"/>
      <c r="Q244" s="460"/>
      <c r="R244" s="460"/>
      <c r="S244" s="460"/>
      <c r="T244" s="460"/>
      <c r="U244" s="460"/>
      <c r="V244" s="460"/>
      <c r="W244" s="460"/>
      <c r="X244" s="460"/>
      <c r="Y244" s="460"/>
      <c r="Z244" s="460"/>
      <c r="AA244" s="368"/>
      <c r="AB244" s="368"/>
      <c r="AC244" s="368"/>
      <c r="AD244" s="368"/>
      <c r="AE244" s="368"/>
      <c r="AF244" s="368"/>
      <c r="AG244" s="368"/>
      <c r="AH244" s="368"/>
      <c r="AI244" s="368"/>
      <c r="AJ244" s="368"/>
      <c r="AK244" s="368"/>
      <c r="AL244" s="368"/>
      <c r="AM244" s="368"/>
    </row>
    <row r="245" spans="1:39" ht="26.25" customHeight="1" outlineLevel="1">
      <c r="A245" s="453" t="s">
        <v>5248</v>
      </c>
      <c r="B245" s="380" t="s">
        <v>5234</v>
      </c>
      <c r="C245" s="507" t="s">
        <v>5249</v>
      </c>
      <c r="D245" s="502"/>
      <c r="E245" s="503"/>
      <c r="F245" s="381" t="s">
        <v>586</v>
      </c>
      <c r="G245" s="382">
        <v>10</v>
      </c>
      <c r="H245" s="367">
        <v>350000</v>
      </c>
      <c r="I245" s="383">
        <f t="shared" ref="I245:I246" si="138">H245/(1-$I$2)</f>
        <v>437500</v>
      </c>
      <c r="J245" s="384">
        <f t="shared" ref="J245:J246" si="139">G245*I245</f>
        <v>4375000</v>
      </c>
      <c r="K245" s="425" t="s">
        <v>5250</v>
      </c>
      <c r="L245" s="385" t="s">
        <v>5250</v>
      </c>
      <c r="M245" s="368"/>
      <c r="N245" s="460"/>
      <c r="O245" s="460"/>
      <c r="P245" s="460"/>
      <c r="Q245" s="460"/>
      <c r="R245" s="460"/>
      <c r="S245" s="460"/>
      <c r="T245" s="460"/>
      <c r="U245" s="460"/>
      <c r="V245" s="460"/>
      <c r="W245" s="460"/>
      <c r="X245" s="460"/>
      <c r="Y245" s="460"/>
      <c r="Z245" s="460"/>
      <c r="AA245" s="368"/>
      <c r="AB245" s="368"/>
      <c r="AC245" s="368"/>
      <c r="AD245" s="368"/>
      <c r="AE245" s="368"/>
      <c r="AF245" s="368"/>
      <c r="AG245" s="368"/>
      <c r="AH245" s="368"/>
      <c r="AI245" s="368"/>
      <c r="AJ245" s="368"/>
      <c r="AK245" s="368"/>
      <c r="AL245" s="368"/>
      <c r="AM245" s="368"/>
    </row>
    <row r="246" spans="1:39" ht="26.25" customHeight="1" outlineLevel="1">
      <c r="A246" s="453" t="s">
        <v>5251</v>
      </c>
      <c r="B246" s="380" t="s">
        <v>4922</v>
      </c>
      <c r="C246" s="507" t="s">
        <v>5252</v>
      </c>
      <c r="D246" s="502"/>
      <c r="E246" s="503"/>
      <c r="F246" s="381" t="s">
        <v>594</v>
      </c>
      <c r="G246" s="458">
        <v>4.4999999999999998E-2</v>
      </c>
      <c r="H246" s="367">
        <v>450000</v>
      </c>
      <c r="I246" s="383">
        <f t="shared" si="138"/>
        <v>562500</v>
      </c>
      <c r="J246" s="384">
        <f t="shared" si="139"/>
        <v>25312.5</v>
      </c>
      <c r="K246" s="425"/>
      <c r="L246" s="367">
        <v>450000</v>
      </c>
      <c r="M246" s="368"/>
      <c r="N246" s="460"/>
      <c r="O246" s="460"/>
      <c r="P246" s="460"/>
      <c r="Q246" s="460"/>
      <c r="R246" s="460"/>
      <c r="S246" s="460"/>
      <c r="T246" s="460"/>
      <c r="U246" s="460"/>
      <c r="V246" s="460"/>
      <c r="W246" s="460"/>
      <c r="X246" s="460"/>
      <c r="Y246" s="460"/>
      <c r="Z246" s="460"/>
      <c r="AA246" s="368"/>
      <c r="AB246" s="368"/>
      <c r="AC246" s="368"/>
      <c r="AD246" s="368"/>
      <c r="AE246" s="368"/>
      <c r="AF246" s="368"/>
      <c r="AG246" s="368"/>
      <c r="AH246" s="368"/>
      <c r="AI246" s="368"/>
      <c r="AJ246" s="368"/>
      <c r="AK246" s="368"/>
      <c r="AL246" s="368"/>
      <c r="AM246" s="368"/>
    </row>
    <row r="247" spans="1:39" ht="26.25" customHeight="1">
      <c r="A247" s="392" t="s">
        <v>5253</v>
      </c>
      <c r="B247" s="506" t="s">
        <v>5254</v>
      </c>
      <c r="C247" s="502"/>
      <c r="D247" s="502"/>
      <c r="E247" s="502"/>
      <c r="F247" s="502"/>
      <c r="G247" s="503"/>
      <c r="H247" s="393"/>
      <c r="I247" s="393"/>
      <c r="J247" s="393">
        <f>J248+J250+J254+J256+J258</f>
        <v>5271246.7217992553</v>
      </c>
      <c r="K247" s="425"/>
      <c r="L247" s="367"/>
      <c r="M247" s="368"/>
      <c r="N247" s="460"/>
      <c r="O247" s="460"/>
      <c r="P247" s="460"/>
      <c r="Q247" s="460"/>
      <c r="R247" s="460"/>
      <c r="S247" s="460"/>
      <c r="T247" s="460"/>
      <c r="U247" s="460"/>
      <c r="V247" s="460"/>
      <c r="W247" s="460"/>
      <c r="X247" s="460"/>
      <c r="Y247" s="460"/>
      <c r="Z247" s="460"/>
      <c r="AA247" s="368"/>
      <c r="AB247" s="368"/>
      <c r="AC247" s="368"/>
      <c r="AD247" s="368"/>
      <c r="AE247" s="368"/>
      <c r="AF247" s="368"/>
      <c r="AG247" s="368"/>
      <c r="AH247" s="368"/>
      <c r="AI247" s="368"/>
      <c r="AJ247" s="368"/>
      <c r="AK247" s="368"/>
      <c r="AL247" s="368"/>
      <c r="AM247" s="368"/>
    </row>
    <row r="248" spans="1:39" ht="26.25" customHeight="1">
      <c r="A248" s="461">
        <v>11.1</v>
      </c>
      <c r="B248" s="509" t="s">
        <v>4785</v>
      </c>
      <c r="C248" s="502"/>
      <c r="D248" s="502"/>
      <c r="E248" s="502"/>
      <c r="F248" s="502"/>
      <c r="G248" s="503"/>
      <c r="H248" s="404">
        <f t="shared" ref="H248:J248" si="140">SUM(H249)</f>
        <v>1000000</v>
      </c>
      <c r="I248" s="404">
        <f t="shared" si="140"/>
        <v>1250000</v>
      </c>
      <c r="J248" s="404">
        <f t="shared" si="140"/>
        <v>2500000</v>
      </c>
      <c r="K248" s="425"/>
      <c r="L248" s="367">
        <v>1000000</v>
      </c>
      <c r="M248" s="368"/>
      <c r="N248" s="460"/>
      <c r="O248" s="460"/>
      <c r="P248" s="460"/>
      <c r="Q248" s="460"/>
      <c r="R248" s="460"/>
      <c r="S248" s="460"/>
      <c r="T248" s="460"/>
      <c r="U248" s="460"/>
      <c r="V248" s="460"/>
      <c r="W248" s="460"/>
      <c r="X248" s="460"/>
      <c r="Y248" s="460"/>
      <c r="Z248" s="460"/>
      <c r="AA248" s="368"/>
      <c r="AB248" s="368"/>
      <c r="AC248" s="368"/>
      <c r="AD248" s="368"/>
      <c r="AE248" s="368"/>
      <c r="AF248" s="368"/>
      <c r="AG248" s="368"/>
      <c r="AH248" s="368"/>
      <c r="AI248" s="368"/>
      <c r="AJ248" s="368"/>
      <c r="AK248" s="368"/>
      <c r="AL248" s="368"/>
      <c r="AM248" s="368"/>
    </row>
    <row r="249" spans="1:39" ht="26.25" customHeight="1" outlineLevel="1">
      <c r="A249" s="453" t="s">
        <v>542</v>
      </c>
      <c r="B249" s="380" t="s">
        <v>4811</v>
      </c>
      <c r="C249" s="507" t="s">
        <v>5255</v>
      </c>
      <c r="D249" s="502"/>
      <c r="E249" s="503"/>
      <c r="F249" s="381" t="s">
        <v>575</v>
      </c>
      <c r="G249" s="450">
        <v>2</v>
      </c>
      <c r="H249" s="400">
        <v>1000000</v>
      </c>
      <c r="I249" s="383">
        <f>H249/(1-$I$2)</f>
        <v>1250000</v>
      </c>
      <c r="J249" s="384">
        <f>G249*I249</f>
        <v>2500000</v>
      </c>
      <c r="K249" s="425"/>
      <c r="L249" s="367">
        <v>1000000</v>
      </c>
      <c r="M249" s="368"/>
      <c r="N249" s="460"/>
      <c r="O249" s="460"/>
      <c r="P249" s="460"/>
      <c r="Q249" s="460"/>
      <c r="R249" s="460"/>
      <c r="S249" s="460"/>
      <c r="T249" s="460"/>
      <c r="U249" s="460"/>
      <c r="V249" s="460"/>
      <c r="W249" s="460"/>
      <c r="X249" s="460"/>
      <c r="Y249" s="460"/>
      <c r="Z249" s="460"/>
      <c r="AA249" s="460"/>
      <c r="AB249" s="460"/>
      <c r="AC249" s="460"/>
      <c r="AD249" s="460"/>
      <c r="AE249" s="460"/>
      <c r="AF249" s="460"/>
      <c r="AG249" s="460"/>
      <c r="AH249" s="460"/>
      <c r="AI249" s="460"/>
      <c r="AJ249" s="460"/>
      <c r="AK249" s="460"/>
      <c r="AL249" s="460"/>
      <c r="AM249" s="460"/>
    </row>
    <row r="250" spans="1:39" ht="26.25" customHeight="1">
      <c r="A250" s="462">
        <v>11.2</v>
      </c>
      <c r="B250" s="534" t="s">
        <v>5256</v>
      </c>
      <c r="C250" s="502"/>
      <c r="D250" s="502"/>
      <c r="E250" s="502"/>
      <c r="F250" s="502"/>
      <c r="G250" s="503"/>
      <c r="H250" s="404">
        <f t="shared" ref="H250:J250" si="141">SUM(H251:H253)</f>
        <v>3060000</v>
      </c>
      <c r="I250" s="404">
        <f t="shared" si="141"/>
        <v>3825000</v>
      </c>
      <c r="J250" s="404">
        <f t="shared" si="141"/>
        <v>2622071.4230914176</v>
      </c>
      <c r="K250" s="425"/>
      <c r="L250" s="367">
        <v>3060000</v>
      </c>
      <c r="M250" s="368"/>
      <c r="N250" s="460"/>
      <c r="O250" s="460"/>
      <c r="P250" s="460"/>
      <c r="Q250" s="460"/>
      <c r="R250" s="460"/>
      <c r="S250" s="460"/>
      <c r="T250" s="460"/>
      <c r="U250" s="460"/>
      <c r="V250" s="460"/>
      <c r="W250" s="460"/>
      <c r="X250" s="460"/>
      <c r="Y250" s="460"/>
      <c r="Z250" s="460"/>
      <c r="AA250" s="460"/>
      <c r="AB250" s="460"/>
      <c r="AC250" s="460"/>
      <c r="AD250" s="460"/>
      <c r="AE250" s="460"/>
      <c r="AF250" s="460"/>
      <c r="AG250" s="460"/>
      <c r="AH250" s="460"/>
      <c r="AI250" s="460"/>
      <c r="AJ250" s="460"/>
      <c r="AK250" s="460"/>
      <c r="AL250" s="460"/>
      <c r="AM250" s="460"/>
    </row>
    <row r="251" spans="1:39" ht="26.25" customHeight="1" outlineLevel="1">
      <c r="A251" s="453" t="s">
        <v>548</v>
      </c>
      <c r="B251" s="380" t="s">
        <v>5257</v>
      </c>
      <c r="C251" s="507" t="s">
        <v>5258</v>
      </c>
      <c r="D251" s="502"/>
      <c r="E251" s="503"/>
      <c r="F251" s="381" t="s">
        <v>594</v>
      </c>
      <c r="G251" s="382">
        <v>0</v>
      </c>
      <c r="H251" s="367">
        <v>1020000</v>
      </c>
      <c r="I251" s="383">
        <f t="shared" ref="I251:I253" si="142">H251/(1-$I$2)</f>
        <v>1275000</v>
      </c>
      <c r="J251" s="384">
        <f t="shared" ref="J251:J253" si="143">G251*I251</f>
        <v>0</v>
      </c>
      <c r="K251" s="425"/>
      <c r="L251" s="367">
        <v>1020000</v>
      </c>
      <c r="M251" s="368"/>
      <c r="N251" s="460"/>
      <c r="O251" s="460"/>
      <c r="P251" s="460"/>
      <c r="Q251" s="460"/>
      <c r="R251" s="460"/>
      <c r="S251" s="460"/>
      <c r="T251" s="460"/>
      <c r="U251" s="460"/>
      <c r="V251" s="460"/>
      <c r="W251" s="460"/>
      <c r="X251" s="460"/>
      <c r="Y251" s="460"/>
      <c r="Z251" s="460"/>
      <c r="AA251" s="460"/>
      <c r="AB251" s="460"/>
      <c r="AC251" s="460"/>
      <c r="AD251" s="460"/>
      <c r="AE251" s="460"/>
      <c r="AF251" s="460"/>
      <c r="AG251" s="460"/>
      <c r="AH251" s="460"/>
      <c r="AI251" s="460"/>
      <c r="AJ251" s="460"/>
      <c r="AK251" s="460"/>
      <c r="AL251" s="460"/>
      <c r="AM251" s="460"/>
    </row>
    <row r="252" spans="1:39" ht="26.25" customHeight="1" outlineLevel="1">
      <c r="A252" s="453" t="s">
        <v>549</v>
      </c>
      <c r="B252" s="380" t="s">
        <v>5138</v>
      </c>
      <c r="C252" s="507" t="s">
        <v>5259</v>
      </c>
      <c r="D252" s="502"/>
      <c r="E252" s="503"/>
      <c r="F252" s="381" t="s">
        <v>594</v>
      </c>
      <c r="G252" s="382">
        <v>2.05652660634621</v>
      </c>
      <c r="H252" s="367">
        <v>1020000</v>
      </c>
      <c r="I252" s="383">
        <f t="shared" si="142"/>
        <v>1275000</v>
      </c>
      <c r="J252" s="384">
        <f t="shared" si="143"/>
        <v>2622071.4230914176</v>
      </c>
      <c r="K252" s="385"/>
      <c r="L252" s="367">
        <v>1020000</v>
      </c>
      <c r="M252" s="368"/>
      <c r="N252" s="368"/>
      <c r="O252" s="368"/>
      <c r="P252" s="368"/>
      <c r="Q252" s="368"/>
      <c r="R252" s="368"/>
      <c r="S252" s="368"/>
      <c r="T252" s="368"/>
      <c r="U252" s="368"/>
      <c r="V252" s="368"/>
      <c r="W252" s="368"/>
      <c r="X252" s="368"/>
      <c r="Y252" s="368"/>
      <c r="Z252" s="368"/>
      <c r="AA252" s="460"/>
      <c r="AB252" s="460"/>
      <c r="AC252" s="460"/>
      <c r="AD252" s="460"/>
      <c r="AE252" s="460"/>
      <c r="AF252" s="460"/>
      <c r="AG252" s="460"/>
      <c r="AH252" s="460"/>
      <c r="AI252" s="460"/>
      <c r="AJ252" s="460"/>
      <c r="AK252" s="460"/>
      <c r="AL252" s="460"/>
      <c r="AM252" s="460"/>
    </row>
    <row r="253" spans="1:39" ht="26.25" customHeight="1" outlineLevel="1">
      <c r="A253" s="453" t="s">
        <v>5260</v>
      </c>
      <c r="B253" s="380" t="s">
        <v>5261</v>
      </c>
      <c r="C253" s="507" t="s">
        <v>5262</v>
      </c>
      <c r="D253" s="502"/>
      <c r="E253" s="503"/>
      <c r="F253" s="381" t="s">
        <v>594</v>
      </c>
      <c r="G253" s="401">
        <v>0</v>
      </c>
      <c r="H253" s="367">
        <v>1020000</v>
      </c>
      <c r="I253" s="383">
        <f t="shared" si="142"/>
        <v>1275000</v>
      </c>
      <c r="J253" s="384">
        <f t="shared" si="143"/>
        <v>0</v>
      </c>
      <c r="K253" s="385"/>
      <c r="L253" s="367">
        <v>1020000</v>
      </c>
      <c r="M253" s="368"/>
      <c r="N253" s="368"/>
      <c r="O253" s="368"/>
      <c r="P253" s="368"/>
      <c r="Q253" s="368"/>
      <c r="R253" s="368"/>
      <c r="S253" s="368"/>
      <c r="T253" s="368"/>
      <c r="U253" s="368"/>
      <c r="V253" s="368"/>
      <c r="W253" s="368"/>
      <c r="X253" s="368"/>
      <c r="Y253" s="368"/>
      <c r="Z253" s="368"/>
      <c r="AA253" s="460"/>
      <c r="AB253" s="460"/>
      <c r="AC253" s="460"/>
      <c r="AD253" s="460"/>
      <c r="AE253" s="460"/>
      <c r="AF253" s="460"/>
      <c r="AG253" s="460"/>
      <c r="AH253" s="460"/>
      <c r="AI253" s="460"/>
      <c r="AJ253" s="460"/>
      <c r="AK253" s="460"/>
      <c r="AL253" s="460"/>
      <c r="AM253" s="460"/>
    </row>
    <row r="254" spans="1:39" ht="26.25" customHeight="1">
      <c r="A254" s="462">
        <v>11.2</v>
      </c>
      <c r="B254" s="509" t="s">
        <v>5263</v>
      </c>
      <c r="C254" s="502"/>
      <c r="D254" s="502"/>
      <c r="E254" s="502"/>
      <c r="F254" s="502"/>
      <c r="G254" s="503"/>
      <c r="H254" s="404">
        <f t="shared" ref="H254:J254" si="144">SUM(H255)</f>
        <v>63833</v>
      </c>
      <c r="I254" s="404">
        <f t="shared" si="144"/>
        <v>79791.25</v>
      </c>
      <c r="J254" s="404">
        <f t="shared" si="144"/>
        <v>149175.29870783834</v>
      </c>
      <c r="K254" s="385"/>
      <c r="L254" s="367">
        <v>63833</v>
      </c>
      <c r="M254" s="368"/>
      <c r="N254" s="368"/>
      <c r="O254" s="368"/>
      <c r="P254" s="368"/>
      <c r="Q254" s="368"/>
      <c r="R254" s="368"/>
      <c r="S254" s="368"/>
      <c r="T254" s="368"/>
      <c r="U254" s="368"/>
      <c r="V254" s="368"/>
      <c r="W254" s="368"/>
      <c r="X254" s="368"/>
      <c r="Y254" s="368"/>
      <c r="Z254" s="368"/>
      <c r="AA254" s="460"/>
      <c r="AB254" s="460"/>
      <c r="AC254" s="460"/>
      <c r="AD254" s="460"/>
      <c r="AE254" s="460"/>
      <c r="AF254" s="460"/>
      <c r="AG254" s="460"/>
      <c r="AH254" s="460"/>
      <c r="AI254" s="460"/>
      <c r="AJ254" s="460"/>
      <c r="AK254" s="460"/>
      <c r="AL254" s="460"/>
      <c r="AM254" s="460"/>
    </row>
    <row r="255" spans="1:39" ht="26.25" customHeight="1" outlineLevel="1">
      <c r="A255" s="453" t="s">
        <v>548</v>
      </c>
      <c r="B255" s="380" t="s">
        <v>5131</v>
      </c>
      <c r="C255" s="507" t="s">
        <v>5264</v>
      </c>
      <c r="D255" s="502"/>
      <c r="E255" s="503"/>
      <c r="F255" s="381" t="s">
        <v>594</v>
      </c>
      <c r="G255" s="382">
        <v>1.86956964213292</v>
      </c>
      <c r="H255" s="400">
        <v>63833</v>
      </c>
      <c r="I255" s="383">
        <f>H255/(1-$I$2)</f>
        <v>79791.25</v>
      </c>
      <c r="J255" s="384">
        <f>G255*I255</f>
        <v>149175.29870783834</v>
      </c>
      <c r="K255" s="385"/>
      <c r="L255" s="367">
        <v>63833</v>
      </c>
      <c r="M255" s="368"/>
      <c r="N255" s="368"/>
      <c r="O255" s="368"/>
      <c r="P255" s="368"/>
      <c r="Q255" s="368"/>
      <c r="R255" s="368"/>
      <c r="S255" s="368"/>
      <c r="T255" s="368"/>
      <c r="U255" s="368"/>
      <c r="V255" s="368"/>
      <c r="W255" s="368"/>
      <c r="X255" s="368"/>
      <c r="Y255" s="368"/>
      <c r="Z255" s="368"/>
      <c r="AA255" s="460"/>
      <c r="AB255" s="460"/>
      <c r="AC255" s="460"/>
      <c r="AD255" s="460"/>
      <c r="AE255" s="460"/>
      <c r="AF255" s="460"/>
      <c r="AG255" s="460"/>
      <c r="AH255" s="460"/>
      <c r="AI255" s="460"/>
      <c r="AJ255" s="460"/>
      <c r="AK255" s="460"/>
      <c r="AL255" s="460"/>
      <c r="AM255" s="460"/>
    </row>
    <row r="256" spans="1:39" ht="26.25" customHeight="1">
      <c r="A256" s="462">
        <v>11.2</v>
      </c>
      <c r="B256" s="534" t="s">
        <v>5265</v>
      </c>
      <c r="C256" s="502"/>
      <c r="D256" s="502"/>
      <c r="E256" s="502"/>
      <c r="F256" s="502"/>
      <c r="G256" s="503"/>
      <c r="H256" s="404">
        <f t="shared" ref="H256:J256" si="145">SUM(H257)</f>
        <v>5684</v>
      </c>
      <c r="I256" s="404">
        <f t="shared" si="145"/>
        <v>7105</v>
      </c>
      <c r="J256" s="404">
        <f t="shared" si="145"/>
        <v>0</v>
      </c>
      <c r="K256" s="385"/>
      <c r="L256" s="367">
        <v>5684</v>
      </c>
      <c r="M256" s="368"/>
      <c r="N256" s="368"/>
      <c r="O256" s="368"/>
      <c r="P256" s="368"/>
      <c r="Q256" s="368"/>
      <c r="R256" s="368"/>
      <c r="S256" s="368"/>
      <c r="T256" s="368"/>
      <c r="U256" s="368"/>
      <c r="V256" s="368"/>
      <c r="W256" s="368"/>
      <c r="X256" s="368"/>
      <c r="Y256" s="368"/>
      <c r="Z256" s="368"/>
      <c r="AA256" s="460"/>
      <c r="AB256" s="460"/>
      <c r="AC256" s="460"/>
      <c r="AD256" s="460"/>
      <c r="AE256" s="460"/>
      <c r="AF256" s="460"/>
      <c r="AG256" s="460"/>
      <c r="AH256" s="460"/>
      <c r="AI256" s="460"/>
      <c r="AJ256" s="460"/>
      <c r="AK256" s="460"/>
      <c r="AL256" s="460"/>
      <c r="AM256" s="460"/>
    </row>
    <row r="257" spans="1:39" ht="35.25" customHeight="1" outlineLevel="1">
      <c r="A257" s="453" t="s">
        <v>552</v>
      </c>
      <c r="B257" s="380" t="s">
        <v>5266</v>
      </c>
      <c r="C257" s="507" t="s">
        <v>5267</v>
      </c>
      <c r="D257" s="502"/>
      <c r="E257" s="503"/>
      <c r="F257" s="381" t="s">
        <v>601</v>
      </c>
      <c r="G257" s="382">
        <v>0</v>
      </c>
      <c r="H257" s="400">
        <v>5684</v>
      </c>
      <c r="I257" s="383">
        <f>H257/(1-$I$2)</f>
        <v>7105</v>
      </c>
      <c r="J257" s="384">
        <f>G257*I257</f>
        <v>0</v>
      </c>
      <c r="K257" s="385"/>
      <c r="L257" s="367">
        <v>5684</v>
      </c>
      <c r="M257" s="368"/>
      <c r="N257" s="368"/>
      <c r="O257" s="368"/>
      <c r="P257" s="368"/>
      <c r="Q257" s="368"/>
      <c r="R257" s="368"/>
      <c r="S257" s="368"/>
      <c r="T257" s="368"/>
      <c r="U257" s="368"/>
      <c r="V257" s="368"/>
      <c r="W257" s="368"/>
      <c r="X257" s="368"/>
      <c r="Y257" s="368"/>
      <c r="Z257" s="368"/>
      <c r="AA257" s="368"/>
      <c r="AB257" s="368"/>
      <c r="AC257" s="368"/>
      <c r="AD257" s="368"/>
      <c r="AE257" s="368"/>
      <c r="AF257" s="368"/>
      <c r="AG257" s="368"/>
      <c r="AH257" s="368"/>
      <c r="AI257" s="368"/>
      <c r="AJ257" s="368"/>
      <c r="AK257" s="368"/>
      <c r="AL257" s="368"/>
      <c r="AM257" s="368"/>
    </row>
    <row r="258" spans="1:39" ht="26.25" customHeight="1">
      <c r="A258" s="461">
        <v>11.4</v>
      </c>
      <c r="B258" s="509" t="s">
        <v>5268</v>
      </c>
      <c r="C258" s="502"/>
      <c r="D258" s="502"/>
      <c r="E258" s="502"/>
      <c r="F258" s="502"/>
      <c r="G258" s="503"/>
      <c r="H258" s="404">
        <f t="shared" ref="H258:J258" si="146">SUM(H259)</f>
        <v>0</v>
      </c>
      <c r="I258" s="404">
        <f t="shared" si="146"/>
        <v>0</v>
      </c>
      <c r="J258" s="404">
        <f t="shared" si="146"/>
        <v>0</v>
      </c>
      <c r="K258" s="385"/>
      <c r="L258" s="367">
        <v>0</v>
      </c>
      <c r="M258" s="368"/>
      <c r="N258" s="368"/>
      <c r="O258" s="368"/>
      <c r="P258" s="368"/>
      <c r="Q258" s="368"/>
      <c r="R258" s="368"/>
      <c r="S258" s="368"/>
      <c r="T258" s="368"/>
      <c r="U258" s="368"/>
      <c r="V258" s="368"/>
      <c r="W258" s="368"/>
      <c r="X258" s="368"/>
      <c r="Y258" s="368"/>
      <c r="Z258" s="368"/>
      <c r="AA258" s="368"/>
      <c r="AB258" s="368"/>
      <c r="AC258" s="368"/>
      <c r="AD258" s="368"/>
      <c r="AE258" s="368"/>
      <c r="AF258" s="368"/>
      <c r="AG258" s="368"/>
      <c r="AH258" s="368"/>
      <c r="AI258" s="368"/>
      <c r="AJ258" s="368"/>
      <c r="AK258" s="368"/>
      <c r="AL258" s="368"/>
      <c r="AM258" s="368"/>
    </row>
    <row r="259" spans="1:39" ht="26.25" customHeight="1" outlineLevel="1">
      <c r="A259" s="453">
        <v>11.4</v>
      </c>
      <c r="B259" s="380" t="s">
        <v>5269</v>
      </c>
      <c r="C259" s="507" t="s">
        <v>5270</v>
      </c>
      <c r="D259" s="502"/>
      <c r="E259" s="503"/>
      <c r="F259" s="381" t="s">
        <v>586</v>
      </c>
      <c r="G259" s="401">
        <v>360</v>
      </c>
      <c r="H259" s="400"/>
      <c r="I259" s="383">
        <f>H259/(1-$I$2)</f>
        <v>0</v>
      </c>
      <c r="J259" s="384">
        <f>G259*I259</f>
        <v>0</v>
      </c>
      <c r="K259" s="385"/>
      <c r="L259" s="367"/>
      <c r="M259" s="368"/>
      <c r="N259" s="368"/>
      <c r="O259" s="368"/>
      <c r="P259" s="368"/>
      <c r="Q259" s="368"/>
      <c r="R259" s="368"/>
      <c r="S259" s="368"/>
      <c r="T259" s="368"/>
      <c r="U259" s="368"/>
      <c r="V259" s="368"/>
      <c r="W259" s="368"/>
      <c r="X259" s="368"/>
      <c r="Y259" s="368"/>
      <c r="Z259" s="368"/>
      <c r="AA259" s="368"/>
      <c r="AB259" s="368"/>
      <c r="AC259" s="368"/>
      <c r="AD259" s="368"/>
      <c r="AE259" s="368"/>
      <c r="AF259" s="368"/>
      <c r="AG259" s="368"/>
      <c r="AH259" s="368"/>
      <c r="AI259" s="368"/>
      <c r="AJ259" s="368"/>
      <c r="AK259" s="368"/>
      <c r="AL259" s="368"/>
      <c r="AM259" s="368"/>
    </row>
  </sheetData>
  <mergeCells count="268">
    <mergeCell ref="C201:E201"/>
    <mergeCell ref="B202:E202"/>
    <mergeCell ref="C203:E203"/>
    <mergeCell ref="C204:E204"/>
    <mergeCell ref="C205:E205"/>
    <mergeCell ref="C206:E206"/>
    <mergeCell ref="B228:E228"/>
    <mergeCell ref="C229:E229"/>
    <mergeCell ref="C230:E230"/>
    <mergeCell ref="B192:G192"/>
    <mergeCell ref="C193:E193"/>
    <mergeCell ref="C194:E194"/>
    <mergeCell ref="C195:E195"/>
    <mergeCell ref="B196:G196"/>
    <mergeCell ref="B197:G197"/>
    <mergeCell ref="B198:G198"/>
    <mergeCell ref="C199:E199"/>
    <mergeCell ref="B200:G200"/>
    <mergeCell ref="C184:E184"/>
    <mergeCell ref="C185:E185"/>
    <mergeCell ref="C186:E186"/>
    <mergeCell ref="B187:E187"/>
    <mergeCell ref="C188:E188"/>
    <mergeCell ref="B189:B190"/>
    <mergeCell ref="C189:E189"/>
    <mergeCell ref="C190:E190"/>
    <mergeCell ref="C191:E191"/>
    <mergeCell ref="B173:C173"/>
    <mergeCell ref="B174:C174"/>
    <mergeCell ref="B175:E175"/>
    <mergeCell ref="B176:C176"/>
    <mergeCell ref="B177:C177"/>
    <mergeCell ref="C180:E180"/>
    <mergeCell ref="B181:G181"/>
    <mergeCell ref="C182:E182"/>
    <mergeCell ref="B183:E183"/>
    <mergeCell ref="B248:G248"/>
    <mergeCell ref="B256:G256"/>
    <mergeCell ref="C257:E257"/>
    <mergeCell ref="B258:G258"/>
    <mergeCell ref="C259:E259"/>
    <mergeCell ref="C249:E249"/>
    <mergeCell ref="B250:G250"/>
    <mergeCell ref="C251:E251"/>
    <mergeCell ref="C252:E252"/>
    <mergeCell ref="C253:E253"/>
    <mergeCell ref="B254:G254"/>
    <mergeCell ref="C255:E255"/>
    <mergeCell ref="B239:G239"/>
    <mergeCell ref="B240:G240"/>
    <mergeCell ref="C241:E241"/>
    <mergeCell ref="B242:G242"/>
    <mergeCell ref="C243:E243"/>
    <mergeCell ref="B244:G244"/>
    <mergeCell ref="C245:E245"/>
    <mergeCell ref="C246:E246"/>
    <mergeCell ref="B247:G247"/>
    <mergeCell ref="B223:E223"/>
    <mergeCell ref="C224:E224"/>
    <mergeCell ref="C225:E225"/>
    <mergeCell ref="C226:E226"/>
    <mergeCell ref="C227:E227"/>
    <mergeCell ref="C235:E235"/>
    <mergeCell ref="B236:G236"/>
    <mergeCell ref="C237:E237"/>
    <mergeCell ref="C238:E238"/>
    <mergeCell ref="B231:G231"/>
    <mergeCell ref="B232:G232"/>
    <mergeCell ref="C233:E233"/>
    <mergeCell ref="B234:G234"/>
    <mergeCell ref="B215:B216"/>
    <mergeCell ref="C215:E215"/>
    <mergeCell ref="C216:E216"/>
    <mergeCell ref="B217:E217"/>
    <mergeCell ref="C218:E218"/>
    <mergeCell ref="C219:E219"/>
    <mergeCell ref="B220:G220"/>
    <mergeCell ref="B221:G221"/>
    <mergeCell ref="C222:E222"/>
    <mergeCell ref="B162:C162"/>
    <mergeCell ref="AB162:AC162"/>
    <mergeCell ref="B163:C163"/>
    <mergeCell ref="AB163:AC163"/>
    <mergeCell ref="B178:G178"/>
    <mergeCell ref="B179:G179"/>
    <mergeCell ref="C213:E213"/>
    <mergeCell ref="C214:E214"/>
    <mergeCell ref="B207:E207"/>
    <mergeCell ref="B208:E208"/>
    <mergeCell ref="C209:E209"/>
    <mergeCell ref="C210:E210"/>
    <mergeCell ref="C211:E211"/>
    <mergeCell ref="B212:E212"/>
    <mergeCell ref="B213:B214"/>
    <mergeCell ref="B164:E164"/>
    <mergeCell ref="B165:C165"/>
    <mergeCell ref="B166:C166"/>
    <mergeCell ref="B167:E167"/>
    <mergeCell ref="B168:C168"/>
    <mergeCell ref="B169:C169"/>
    <mergeCell ref="B170:C170"/>
    <mergeCell ref="B171:C171"/>
    <mergeCell ref="B172:E172"/>
    <mergeCell ref="C149:E149"/>
    <mergeCell ref="B150:E150"/>
    <mergeCell ref="C154:E154"/>
    <mergeCell ref="C155:E155"/>
    <mergeCell ref="B156:E156"/>
    <mergeCell ref="B158:G158"/>
    <mergeCell ref="B159:E159"/>
    <mergeCell ref="B160:C160"/>
    <mergeCell ref="B161:C161"/>
    <mergeCell ref="C135:E135"/>
    <mergeCell ref="B136:G136"/>
    <mergeCell ref="B137:E137"/>
    <mergeCell ref="C139:E139"/>
    <mergeCell ref="B140:E140"/>
    <mergeCell ref="C144:E144"/>
    <mergeCell ref="C145:E145"/>
    <mergeCell ref="B146:E146"/>
    <mergeCell ref="C148:E148"/>
    <mergeCell ref="B126:G126"/>
    <mergeCell ref="C127:E127"/>
    <mergeCell ref="C128:E128"/>
    <mergeCell ref="C129:E129"/>
    <mergeCell ref="C130:E130"/>
    <mergeCell ref="C131:E131"/>
    <mergeCell ref="C132:E132"/>
    <mergeCell ref="B133:G133"/>
    <mergeCell ref="B134:G134"/>
    <mergeCell ref="C117:E117"/>
    <mergeCell ref="C118:E118"/>
    <mergeCell ref="C119:E119"/>
    <mergeCell ref="B120:G120"/>
    <mergeCell ref="C121:E121"/>
    <mergeCell ref="C122:E122"/>
    <mergeCell ref="B123:G123"/>
    <mergeCell ref="C124:E124"/>
    <mergeCell ref="C125:E125"/>
    <mergeCell ref="B109:B110"/>
    <mergeCell ref="C109:E109"/>
    <mergeCell ref="C110:E110"/>
    <mergeCell ref="B111:E111"/>
    <mergeCell ref="B112:E112"/>
    <mergeCell ref="C113:E113"/>
    <mergeCell ref="C114:E114"/>
    <mergeCell ref="B115:E115"/>
    <mergeCell ref="C116:E116"/>
    <mergeCell ref="B99:E99"/>
    <mergeCell ref="C100:E100"/>
    <mergeCell ref="C107:E107"/>
    <mergeCell ref="C108:E108"/>
    <mergeCell ref="C101:E101"/>
    <mergeCell ref="B102:E102"/>
    <mergeCell ref="B103:B108"/>
    <mergeCell ref="C103:E103"/>
    <mergeCell ref="C104:E104"/>
    <mergeCell ref="C105:E105"/>
    <mergeCell ref="C106:E106"/>
    <mergeCell ref="C89:E89"/>
    <mergeCell ref="C90:E90"/>
    <mergeCell ref="C91:E91"/>
    <mergeCell ref="C92:E92"/>
    <mergeCell ref="C93:E93"/>
    <mergeCell ref="C94:E94"/>
    <mergeCell ref="B95:E95"/>
    <mergeCell ref="B96:E96"/>
    <mergeCell ref="B97:B98"/>
    <mergeCell ref="C97:E97"/>
    <mergeCell ref="C98:E98"/>
    <mergeCell ref="J87:J88"/>
    <mergeCell ref="C83:E83"/>
    <mergeCell ref="B84:G84"/>
    <mergeCell ref="C85:E85"/>
    <mergeCell ref="C86:E86"/>
    <mergeCell ref="C87:E87"/>
    <mergeCell ref="G87:G88"/>
    <mergeCell ref="H87:H88"/>
    <mergeCell ref="C88:E88"/>
    <mergeCell ref="B75:G75"/>
    <mergeCell ref="C76:E76"/>
    <mergeCell ref="C77:E77"/>
    <mergeCell ref="C78:E78"/>
    <mergeCell ref="C79:E79"/>
    <mergeCell ref="C80:E80"/>
    <mergeCell ref="C81:E81"/>
    <mergeCell ref="C82:E82"/>
    <mergeCell ref="I87:I88"/>
    <mergeCell ref="B66:G66"/>
    <mergeCell ref="C67:E67"/>
    <mergeCell ref="C68:E68"/>
    <mergeCell ref="B69:G69"/>
    <mergeCell ref="B70:G70"/>
    <mergeCell ref="C71:E71"/>
    <mergeCell ref="B72:G72"/>
    <mergeCell ref="C73:E73"/>
    <mergeCell ref="C74:E74"/>
    <mergeCell ref="B57:E57"/>
    <mergeCell ref="B58:E58"/>
    <mergeCell ref="C59:E59"/>
    <mergeCell ref="C60:E60"/>
    <mergeCell ref="B61:E61"/>
    <mergeCell ref="C62:E62"/>
    <mergeCell ref="C63:E63"/>
    <mergeCell ref="C64:E64"/>
    <mergeCell ref="C65:E65"/>
    <mergeCell ref="C44:E44"/>
    <mergeCell ref="B45:E45"/>
    <mergeCell ref="C46:E46"/>
    <mergeCell ref="C47:E47"/>
    <mergeCell ref="B49:B54"/>
    <mergeCell ref="B55:B56"/>
    <mergeCell ref="B48:E48"/>
    <mergeCell ref="C49:E49"/>
    <mergeCell ref="C50:E50"/>
    <mergeCell ref="C51:E51"/>
    <mergeCell ref="C52:E52"/>
    <mergeCell ref="C53:E53"/>
    <mergeCell ref="C54:E54"/>
    <mergeCell ref="C55:E55"/>
    <mergeCell ref="C56:E56"/>
    <mergeCell ref="C35:E35"/>
    <mergeCell ref="C36:E36"/>
    <mergeCell ref="C37:E37"/>
    <mergeCell ref="C38:E38"/>
    <mergeCell ref="C39:E39"/>
    <mergeCell ref="C40:E40"/>
    <mergeCell ref="B41:E41"/>
    <mergeCell ref="B42:E42"/>
    <mergeCell ref="C43:E43"/>
    <mergeCell ref="C28:E28"/>
    <mergeCell ref="G33:G34"/>
    <mergeCell ref="I33:I34"/>
    <mergeCell ref="C29:E29"/>
    <mergeCell ref="B30:G30"/>
    <mergeCell ref="C31:E31"/>
    <mergeCell ref="C32:E32"/>
    <mergeCell ref="A33:A34"/>
    <mergeCell ref="C33:E33"/>
    <mergeCell ref="F33:F34"/>
    <mergeCell ref="C34:E34"/>
    <mergeCell ref="C19:E19"/>
    <mergeCell ref="C20:E20"/>
    <mergeCell ref="B21:G21"/>
    <mergeCell ref="C22:E22"/>
    <mergeCell ref="C23:E23"/>
    <mergeCell ref="C24:E24"/>
    <mergeCell ref="C25:E25"/>
    <mergeCell ref="C26:E26"/>
    <mergeCell ref="C27:E27"/>
    <mergeCell ref="C10:E10"/>
    <mergeCell ref="C11:E11"/>
    <mergeCell ref="C12:E12"/>
    <mergeCell ref="C13:E13"/>
    <mergeCell ref="B14:G14"/>
    <mergeCell ref="B15:G15"/>
    <mergeCell ref="B16:G16"/>
    <mergeCell ref="C17:E17"/>
    <mergeCell ref="B18:G18"/>
    <mergeCell ref="A1:G1"/>
    <mergeCell ref="A2:G2"/>
    <mergeCell ref="D3:E3"/>
    <mergeCell ref="B4:G4"/>
    <mergeCell ref="C5:E5"/>
    <mergeCell ref="C6:E6"/>
    <mergeCell ref="C7:E7"/>
    <mergeCell ref="C8:E8"/>
    <mergeCell ref="B9:G9"/>
  </mergeCells>
  <pageMargins left="0.7" right="0.7" top="0.75" bottom="0.75" header="0" footer="0"/>
  <pageSetup fitToHeight="0"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Portada</vt:lpstr>
      <vt:lpstr>Datos_Proyecto</vt:lpstr>
      <vt:lpstr>PEPC</vt:lpstr>
      <vt:lpstr>Códigos</vt:lpstr>
      <vt:lpstr>Hoja 16</vt:lpstr>
      <vt:lpstr>BD</vt:lpstr>
      <vt:lpstr>Productos</vt:lpstr>
      <vt:lpstr>Hoja 9</vt:lpstr>
      <vt:lpstr>Hoja 10</vt:lpstr>
      <vt:lpstr>Hoja 3</vt:lpstr>
      <vt:lpstr>Obra Civil</vt:lpstr>
      <vt:lpstr>Portada!StartingBalance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Emmanuel Florez</cp:lastModifiedBy>
  <dcterms:modified xsi:type="dcterms:W3CDTF">2026-05-29T15:42:44Z</dcterms:modified>
</cp:coreProperties>
</file>