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al time projects\data analysis\elite trade club revenue analysis\notebooks\"/>
    </mc:Choice>
  </mc:AlternateContent>
  <xr:revisionPtr revIDLastSave="0" documentId="13_ncr:1_{61234291-1C50-4F1A-BC8C-5D1EFE1AA287}" xr6:coauthVersionLast="47" xr6:coauthVersionMax="47" xr10:uidLastSave="{00000000-0000-0000-0000-000000000000}"/>
  <bookViews>
    <workbookView xWindow="-120" yWindow="-120" windowWidth="29040" windowHeight="15720" activeTab="4" xr2:uid="{3BA11C22-D1DD-4BD7-AA08-AD5EFE0FC179}"/>
  </bookViews>
  <sheets>
    <sheet name="leads" sheetId="3" r:id="rId1"/>
    <sheet name="campaign_data" sheetId="2" r:id="rId2"/>
    <sheet name="engagement1" sheetId="4" r:id="rId3"/>
    <sheet name="revenue" sheetId="5" r:id="rId4"/>
    <sheet name="campaign summary" sheetId="11" r:id="rId5"/>
    <sheet name="marketing dashboard" sheetId="16" r:id="rId6"/>
  </sheets>
  <definedNames>
    <definedName name="_xlcn.WorksheetConnection_lead_data.xlsxleads1" hidden="1">leads[]</definedName>
    <definedName name="_xlcn.WorksheetConnection_lead_data.xlsxTable71" hidden="1">Table7[]</definedName>
    <definedName name="_xlcn.WorksheetConnection_leadsAQ1" hidden="1">leads!$A:$Q</definedName>
    <definedName name="ExternalData_1" localSheetId="1" hidden="1">'campaign_data'!$A$1:$E$20</definedName>
    <definedName name="ExternalData_1" localSheetId="2" hidden="1">engagement1!$A$1:$D$101</definedName>
    <definedName name="ExternalData_1" localSheetId="3" hidden="1">'revenue'!$A$1:$D$101</definedName>
    <definedName name="ExternalData_2" localSheetId="0" hidden="1">leads!$A$1:$F$101</definedName>
  </definedNames>
  <calcPr calcId="191029"/>
  <pivotCaches>
    <pivotCache cacheId="85" r:id="rId7"/>
    <pivotCache cacheId="9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leads!$A:$Q"/>
          <x15:modelTable id="Table7" name="Table7" connection="WorksheetConnection_lead_data.xlsx!Table7"/>
          <x15:modelTable id="leads" name="leads" connection="WorksheetConnection_lead_data.xlsx!leads"/>
        </x15:modelTables>
        <x15:modelRelationships>
          <x15:modelRelationship fromTable="leads" fromColumn="Campaign" toTable="Table7" toColumn="CAC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3" l="1"/>
  <c r="R9" i="3"/>
  <c r="R10" i="3"/>
  <c r="R11" i="3"/>
  <c r="R13" i="3"/>
  <c r="R16" i="3"/>
  <c r="R18" i="3"/>
  <c r="R22" i="3"/>
  <c r="R24" i="3"/>
  <c r="R25" i="3"/>
  <c r="R34" i="3"/>
  <c r="R36" i="3"/>
  <c r="R37" i="3"/>
  <c r="R42" i="3"/>
  <c r="R45" i="3"/>
  <c r="R46" i="3"/>
  <c r="R47" i="3"/>
  <c r="R48" i="3"/>
  <c r="R49" i="3"/>
  <c r="R52" i="3"/>
  <c r="R53" i="3"/>
  <c r="R54" i="3"/>
  <c r="R58" i="3"/>
  <c r="R59" i="3"/>
  <c r="R60" i="3"/>
  <c r="R61" i="3"/>
  <c r="R62" i="3"/>
  <c r="R65" i="3"/>
  <c r="R70" i="3"/>
  <c r="R71" i="3"/>
  <c r="R72" i="3"/>
  <c r="R73" i="3"/>
  <c r="R80" i="3"/>
  <c r="R82" i="3"/>
  <c r="R84" i="3"/>
  <c r="R85" i="3"/>
  <c r="R91" i="3"/>
  <c r="R92" i="3"/>
  <c r="R95" i="3"/>
  <c r="R96" i="3"/>
  <c r="R97" i="3"/>
  <c r="R100" i="3"/>
  <c r="H4" i="2"/>
  <c r="R66" i="3" s="1"/>
  <c r="H17" i="2"/>
  <c r="R55" i="3" s="1"/>
  <c r="H18" i="2"/>
  <c r="R81" i="3" s="1"/>
  <c r="H19" i="2"/>
  <c r="R57" i="3" s="1"/>
  <c r="H20" i="2"/>
  <c r="R86" i="3" s="1"/>
  <c r="G2" i="2"/>
  <c r="H2" i="2" s="1"/>
  <c r="R2" i="3" s="1"/>
  <c r="G3" i="2"/>
  <c r="H3" i="2" s="1"/>
  <c r="R14" i="3" s="1"/>
  <c r="G4" i="2"/>
  <c r="G5" i="2"/>
  <c r="H5" i="2" s="1"/>
  <c r="G6" i="2"/>
  <c r="H6" i="2" s="1"/>
  <c r="R15" i="3" s="1"/>
  <c r="G7" i="2"/>
  <c r="H7" i="2" s="1"/>
  <c r="R26" i="3" s="1"/>
  <c r="G8" i="2"/>
  <c r="H8" i="2" s="1"/>
  <c r="G9" i="2"/>
  <c r="H9" i="2" s="1"/>
  <c r="G10" i="2"/>
  <c r="H10" i="2" s="1"/>
  <c r="R38" i="3" s="1"/>
  <c r="G11" i="2"/>
  <c r="H11" i="2" s="1"/>
  <c r="R39" i="3" s="1"/>
  <c r="G12" i="2"/>
  <c r="H12" i="2" s="1"/>
  <c r="R74" i="3" s="1"/>
  <c r="G13" i="2"/>
  <c r="H13" i="2" s="1"/>
  <c r="R98" i="3" s="1"/>
  <c r="G14" i="2"/>
  <c r="H14" i="2" s="1"/>
  <c r="R51" i="3" s="1"/>
  <c r="G15" i="2"/>
  <c r="H15" i="2" s="1"/>
  <c r="R50" i="3" s="1"/>
  <c r="G16" i="2"/>
  <c r="H16" i="2" s="1"/>
  <c r="G17" i="2"/>
  <c r="G18" i="2"/>
  <c r="G19" i="2"/>
  <c r="G20" i="2"/>
  <c r="P57" i="3"/>
  <c r="L5" i="3"/>
  <c r="P5" i="3" s="1"/>
  <c r="L6" i="3"/>
  <c r="P6" i="3" s="1"/>
  <c r="L7" i="3"/>
  <c r="L8" i="3"/>
  <c r="P8" i="3" s="1"/>
  <c r="L9" i="3"/>
  <c r="P9" i="3" s="1"/>
  <c r="L10" i="3"/>
  <c r="L11" i="3"/>
  <c r="L12" i="3"/>
  <c r="L13" i="3"/>
  <c r="P13" i="3" s="1"/>
  <c r="L14" i="3"/>
  <c r="P14" i="3" s="1"/>
  <c r="L15" i="3"/>
  <c r="P15" i="3" s="1"/>
  <c r="L16" i="3"/>
  <c r="P16" i="3" s="1"/>
  <c r="L17" i="3"/>
  <c r="P17" i="3" s="1"/>
  <c r="L18" i="3"/>
  <c r="P18" i="3" s="1"/>
  <c r="L19" i="3"/>
  <c r="P19" i="3" s="1"/>
  <c r="L20" i="3"/>
  <c r="P20" i="3" s="1"/>
  <c r="L21" i="3"/>
  <c r="P21" i="3" s="1"/>
  <c r="L22" i="3"/>
  <c r="L23" i="3"/>
  <c r="L24" i="3"/>
  <c r="L25" i="3"/>
  <c r="P25" i="3" s="1"/>
  <c r="L26" i="3"/>
  <c r="P26" i="3" s="1"/>
  <c r="L27" i="3"/>
  <c r="P27" i="3" s="1"/>
  <c r="L28" i="3"/>
  <c r="P28" i="3" s="1"/>
  <c r="L29" i="3"/>
  <c r="P29" i="3" s="1"/>
  <c r="L30" i="3"/>
  <c r="P30" i="3" s="1"/>
  <c r="L31" i="3"/>
  <c r="P31" i="3" s="1"/>
  <c r="L32" i="3"/>
  <c r="P32" i="3" s="1"/>
  <c r="L33" i="3"/>
  <c r="P33" i="3" s="1"/>
  <c r="L34" i="3"/>
  <c r="L35" i="3"/>
  <c r="L36" i="3"/>
  <c r="L37" i="3"/>
  <c r="P37" i="3" s="1"/>
  <c r="L38" i="3"/>
  <c r="P38" i="3" s="1"/>
  <c r="L39" i="3"/>
  <c r="P39" i="3" s="1"/>
  <c r="L40" i="3"/>
  <c r="P40" i="3" s="1"/>
  <c r="L41" i="3"/>
  <c r="P41" i="3" s="1"/>
  <c r="L42" i="3"/>
  <c r="P42" i="3" s="1"/>
  <c r="L43" i="3"/>
  <c r="L44" i="3"/>
  <c r="P44" i="3" s="1"/>
  <c r="L45" i="3"/>
  <c r="P45" i="3" s="1"/>
  <c r="L46" i="3"/>
  <c r="L47" i="3"/>
  <c r="L48" i="3"/>
  <c r="L49" i="3"/>
  <c r="P49" i="3" s="1"/>
  <c r="L50" i="3"/>
  <c r="P50" i="3" s="1"/>
  <c r="L51" i="3"/>
  <c r="P51" i="3" s="1"/>
  <c r="L52" i="3"/>
  <c r="P52" i="3" s="1"/>
  <c r="L53" i="3"/>
  <c r="P53" i="3" s="1"/>
  <c r="L54" i="3"/>
  <c r="P54" i="3" s="1"/>
  <c r="L55" i="3"/>
  <c r="P55" i="3" s="1"/>
  <c r="L56" i="3"/>
  <c r="P56" i="3" s="1"/>
  <c r="L57" i="3"/>
  <c r="L58" i="3"/>
  <c r="L59" i="3"/>
  <c r="L60" i="3"/>
  <c r="L61" i="3"/>
  <c r="P61" i="3" s="1"/>
  <c r="L62" i="3"/>
  <c r="P62" i="3" s="1"/>
  <c r="L63" i="3"/>
  <c r="P63" i="3" s="1"/>
  <c r="L64" i="3"/>
  <c r="P64" i="3" s="1"/>
  <c r="L65" i="3"/>
  <c r="P65" i="3" s="1"/>
  <c r="L66" i="3"/>
  <c r="P66" i="3" s="1"/>
  <c r="L67" i="3"/>
  <c r="P67" i="3" s="1"/>
  <c r="L68" i="3"/>
  <c r="P68" i="3" s="1"/>
  <c r="L69" i="3"/>
  <c r="P69" i="3" s="1"/>
  <c r="L70" i="3"/>
  <c r="L71" i="3"/>
  <c r="L72" i="3"/>
  <c r="L73" i="3"/>
  <c r="P73" i="3" s="1"/>
  <c r="L74" i="3"/>
  <c r="P74" i="3" s="1"/>
  <c r="L75" i="3"/>
  <c r="P75" i="3" s="1"/>
  <c r="L76" i="3"/>
  <c r="P76" i="3" s="1"/>
  <c r="L77" i="3"/>
  <c r="P77" i="3" s="1"/>
  <c r="L78" i="3"/>
  <c r="P78" i="3" s="1"/>
  <c r="L79" i="3"/>
  <c r="L80" i="3"/>
  <c r="P80" i="3" s="1"/>
  <c r="L81" i="3"/>
  <c r="P81" i="3" s="1"/>
  <c r="L82" i="3"/>
  <c r="L83" i="3"/>
  <c r="L84" i="3"/>
  <c r="L85" i="3"/>
  <c r="P85" i="3" s="1"/>
  <c r="L86" i="3"/>
  <c r="P86" i="3" s="1"/>
  <c r="L87" i="3"/>
  <c r="P87" i="3" s="1"/>
  <c r="L88" i="3"/>
  <c r="P88" i="3" s="1"/>
  <c r="L89" i="3"/>
  <c r="P89" i="3" s="1"/>
  <c r="L90" i="3"/>
  <c r="P90" i="3" s="1"/>
  <c r="L91" i="3"/>
  <c r="P91" i="3" s="1"/>
  <c r="L92" i="3"/>
  <c r="P92" i="3" s="1"/>
  <c r="L93" i="3"/>
  <c r="P93" i="3" s="1"/>
  <c r="L94" i="3"/>
  <c r="L95" i="3"/>
  <c r="L96" i="3"/>
  <c r="L97" i="3"/>
  <c r="P97" i="3" s="1"/>
  <c r="L98" i="3"/>
  <c r="P98" i="3" s="1"/>
  <c r="L99" i="3"/>
  <c r="P99" i="3" s="1"/>
  <c r="L100" i="3"/>
  <c r="P100" i="3" s="1"/>
  <c r="L101" i="3"/>
  <c r="P101" i="3" s="1"/>
  <c r="L3" i="3"/>
  <c r="P3" i="3" s="1"/>
  <c r="L4" i="3"/>
  <c r="P4" i="3" s="1"/>
  <c r="L2" i="3"/>
  <c r="P2" i="3" s="1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J2" i="3"/>
  <c r="J3" i="3"/>
  <c r="O3" i="3" s="1"/>
  <c r="J4" i="3"/>
  <c r="J5" i="3"/>
  <c r="J6" i="3"/>
  <c r="J7" i="3"/>
  <c r="J8" i="3"/>
  <c r="J9" i="3"/>
  <c r="O9" i="3" s="1"/>
  <c r="J10" i="3"/>
  <c r="J11" i="3"/>
  <c r="J12" i="3"/>
  <c r="J13" i="3"/>
  <c r="J14" i="3"/>
  <c r="J15" i="3"/>
  <c r="J16" i="3"/>
  <c r="J17" i="3"/>
  <c r="J18" i="3"/>
  <c r="J19" i="3"/>
  <c r="J20" i="3"/>
  <c r="J21" i="3"/>
  <c r="O21" i="3" s="1"/>
  <c r="J22" i="3"/>
  <c r="J23" i="3"/>
  <c r="J24" i="3"/>
  <c r="J25" i="3"/>
  <c r="J26" i="3"/>
  <c r="J27" i="3"/>
  <c r="J28" i="3"/>
  <c r="J29" i="3"/>
  <c r="J30" i="3"/>
  <c r="J31" i="3"/>
  <c r="J32" i="3"/>
  <c r="J33" i="3"/>
  <c r="O33" i="3" s="1"/>
  <c r="J34" i="3"/>
  <c r="J35" i="3"/>
  <c r="J36" i="3"/>
  <c r="J37" i="3"/>
  <c r="J38" i="3"/>
  <c r="J39" i="3"/>
  <c r="J40" i="3"/>
  <c r="J41" i="3"/>
  <c r="J42" i="3"/>
  <c r="J43" i="3"/>
  <c r="J44" i="3"/>
  <c r="J45" i="3"/>
  <c r="O45" i="3" s="1"/>
  <c r="J46" i="3"/>
  <c r="J47" i="3"/>
  <c r="J48" i="3"/>
  <c r="J49" i="3"/>
  <c r="J50" i="3"/>
  <c r="J51" i="3"/>
  <c r="J52" i="3"/>
  <c r="J53" i="3"/>
  <c r="J54" i="3"/>
  <c r="J55" i="3"/>
  <c r="J56" i="3"/>
  <c r="J57" i="3"/>
  <c r="O57" i="3" s="1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H2" i="3"/>
  <c r="H3" i="3"/>
  <c r="H4" i="3"/>
  <c r="H5" i="3"/>
  <c r="H6" i="3"/>
  <c r="H7" i="3"/>
  <c r="H8" i="3"/>
  <c r="H9" i="3"/>
  <c r="H10" i="3"/>
  <c r="I7" i="2" s="1"/>
  <c r="H11" i="3"/>
  <c r="H12" i="3"/>
  <c r="H13" i="3"/>
  <c r="H14" i="3"/>
  <c r="H15" i="3"/>
  <c r="H16" i="3"/>
  <c r="H17" i="3"/>
  <c r="H18" i="3"/>
  <c r="H19" i="3"/>
  <c r="I5" i="2" s="1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I14" i="2" s="1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I19" i="2" s="1"/>
  <c r="H58" i="3"/>
  <c r="H59" i="3"/>
  <c r="H60" i="3"/>
  <c r="H61" i="3"/>
  <c r="H62" i="3"/>
  <c r="I16" i="2" s="1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I18" i="2" l="1"/>
  <c r="I17" i="2"/>
  <c r="I6" i="2"/>
  <c r="I11" i="2"/>
  <c r="I12" i="2"/>
  <c r="I3" i="2"/>
  <c r="I2" i="2"/>
  <c r="I10" i="2"/>
  <c r="I13" i="2"/>
  <c r="I20" i="2"/>
  <c r="I15" i="2"/>
  <c r="I4" i="2"/>
  <c r="I9" i="2"/>
  <c r="I8" i="2"/>
  <c r="Q89" i="3"/>
  <c r="Q41" i="3"/>
  <c r="Q77" i="3"/>
  <c r="Q53" i="3"/>
  <c r="Q17" i="3"/>
  <c r="Q5" i="3"/>
  <c r="R23" i="3"/>
  <c r="R17" i="3"/>
  <c r="R41" i="3"/>
  <c r="R33" i="3"/>
  <c r="R69" i="3"/>
  <c r="R94" i="3"/>
  <c r="R6" i="3"/>
  <c r="R19" i="3"/>
  <c r="R68" i="3"/>
  <c r="R56" i="3"/>
  <c r="R44" i="3"/>
  <c r="R32" i="3"/>
  <c r="R20" i="3"/>
  <c r="R79" i="3"/>
  <c r="R67" i="3"/>
  <c r="R43" i="3"/>
  <c r="R31" i="3"/>
  <c r="R7" i="3"/>
  <c r="R12" i="3"/>
  <c r="R83" i="3"/>
  <c r="R35" i="3"/>
  <c r="R93" i="3"/>
  <c r="R90" i="3"/>
  <c r="R78" i="3"/>
  <c r="R30" i="3"/>
  <c r="R101" i="3"/>
  <c r="R89" i="3"/>
  <c r="R77" i="3"/>
  <c r="R29" i="3"/>
  <c r="R5" i="3"/>
  <c r="R88" i="3"/>
  <c r="R76" i="3"/>
  <c r="R64" i="3"/>
  <c r="R40" i="3"/>
  <c r="R28" i="3"/>
  <c r="R4" i="3"/>
  <c r="R99" i="3"/>
  <c r="R87" i="3"/>
  <c r="R75" i="3"/>
  <c r="R63" i="3"/>
  <c r="R27" i="3"/>
  <c r="R3" i="3"/>
  <c r="R21" i="3"/>
  <c r="Q29" i="3"/>
  <c r="Q69" i="3"/>
  <c r="Q92" i="3"/>
  <c r="Q80" i="3"/>
  <c r="Q68" i="3"/>
  <c r="Q56" i="3"/>
  <c r="Q44" i="3"/>
  <c r="Q32" i="3"/>
  <c r="Q20" i="3"/>
  <c r="Q8" i="3"/>
  <c r="Q93" i="3"/>
  <c r="Q67" i="3"/>
  <c r="Q55" i="3"/>
  <c r="Q43" i="3"/>
  <c r="Q31" i="3"/>
  <c r="Q19" i="3"/>
  <c r="Q7" i="3"/>
  <c r="Q101" i="3"/>
  <c r="Q65" i="3"/>
  <c r="Q81" i="3"/>
  <c r="Q91" i="3"/>
  <c r="Q79" i="3"/>
  <c r="Q90" i="3"/>
  <c r="Q78" i="3"/>
  <c r="Q66" i="3"/>
  <c r="Q54" i="3"/>
  <c r="Q42" i="3"/>
  <c r="Q30" i="3"/>
  <c r="Q18" i="3"/>
  <c r="Q6" i="3"/>
  <c r="Q27" i="3"/>
  <c r="Q88" i="3"/>
  <c r="Q64" i="3"/>
  <c r="Q28" i="3"/>
  <c r="Q87" i="3"/>
  <c r="Q63" i="3"/>
  <c r="Q39" i="3"/>
  <c r="Q15" i="3"/>
  <c r="Q98" i="3"/>
  <c r="Q74" i="3"/>
  <c r="Q50" i="3"/>
  <c r="Q26" i="3"/>
  <c r="Q85" i="3"/>
  <c r="Q61" i="3"/>
  <c r="Q37" i="3"/>
  <c r="Q100" i="3"/>
  <c r="Q76" i="3"/>
  <c r="Q52" i="3"/>
  <c r="Q40" i="3"/>
  <c r="Q16" i="3"/>
  <c r="Q4" i="3"/>
  <c r="Q99" i="3"/>
  <c r="Q75" i="3"/>
  <c r="Q51" i="3"/>
  <c r="Q86" i="3"/>
  <c r="Q62" i="3"/>
  <c r="Q38" i="3"/>
  <c r="Q14" i="3"/>
  <c r="Q2" i="3"/>
  <c r="Q97" i="3"/>
  <c r="Q73" i="3"/>
  <c r="Q49" i="3"/>
  <c r="Q25" i="3"/>
  <c r="Q13" i="3"/>
  <c r="Q96" i="3"/>
  <c r="Q84" i="3"/>
  <c r="Q72" i="3"/>
  <c r="Q60" i="3"/>
  <c r="Q48" i="3"/>
  <c r="Q36" i="3"/>
  <c r="Q24" i="3"/>
  <c r="Q12" i="3"/>
  <c r="Q95" i="3"/>
  <c r="Q83" i="3"/>
  <c r="Q71" i="3"/>
  <c r="Q59" i="3"/>
  <c r="Q47" i="3"/>
  <c r="Q35" i="3"/>
  <c r="Q23" i="3"/>
  <c r="Q11" i="3"/>
  <c r="Q94" i="3"/>
  <c r="Q82" i="3"/>
  <c r="Q70" i="3"/>
  <c r="Q58" i="3"/>
  <c r="Q46" i="3"/>
  <c r="Q34" i="3"/>
  <c r="Q22" i="3"/>
  <c r="Q10" i="3"/>
  <c r="Q57" i="3"/>
  <c r="Q45" i="3"/>
  <c r="Q33" i="3"/>
  <c r="Q21" i="3"/>
  <c r="Q9" i="3"/>
  <c r="Q3" i="3"/>
  <c r="O2" i="3"/>
  <c r="O4" i="3"/>
  <c r="O93" i="3"/>
  <c r="O81" i="3"/>
  <c r="O69" i="3"/>
  <c r="O55" i="3"/>
  <c r="O67" i="3"/>
  <c r="O77" i="3"/>
  <c r="O65" i="3"/>
  <c r="O53" i="3"/>
  <c r="O41" i="3"/>
  <c r="O5" i="3"/>
  <c r="N75" i="3"/>
  <c r="N39" i="3"/>
  <c r="N51" i="3"/>
  <c r="N3" i="3"/>
  <c r="N87" i="3"/>
  <c r="N15" i="3"/>
  <c r="N99" i="3"/>
  <c r="N63" i="3"/>
  <c r="N27" i="3"/>
  <c r="O96" i="3"/>
  <c r="O72" i="3"/>
  <c r="O36" i="3"/>
  <c r="O12" i="3"/>
  <c r="O95" i="3"/>
  <c r="O83" i="3"/>
  <c r="O71" i="3"/>
  <c r="O59" i="3"/>
  <c r="O47" i="3"/>
  <c r="O35" i="3"/>
  <c r="O23" i="3"/>
  <c r="O11" i="3"/>
  <c r="O94" i="3"/>
  <c r="O82" i="3"/>
  <c r="O70" i="3"/>
  <c r="O58" i="3"/>
  <c r="O46" i="3"/>
  <c r="O34" i="3"/>
  <c r="O22" i="3"/>
  <c r="O10" i="3"/>
  <c r="O84" i="3"/>
  <c r="O24" i="3"/>
  <c r="O91" i="3"/>
  <c r="O79" i="3"/>
  <c r="O43" i="3"/>
  <c r="O31" i="3"/>
  <c r="O19" i="3"/>
  <c r="O7" i="3"/>
  <c r="P79" i="3"/>
  <c r="P43" i="3"/>
  <c r="P7" i="3"/>
  <c r="O48" i="3"/>
  <c r="O60" i="3"/>
  <c r="O101" i="3"/>
  <c r="O89" i="3"/>
  <c r="O29" i="3"/>
  <c r="O17" i="3"/>
  <c r="O20" i="3"/>
  <c r="O8" i="3"/>
  <c r="N91" i="3"/>
  <c r="N79" i="3"/>
  <c r="N67" i="3"/>
  <c r="N55" i="3"/>
  <c r="N43" i="3"/>
  <c r="N31" i="3"/>
  <c r="N19" i="3"/>
  <c r="N7" i="3"/>
  <c r="O90" i="3"/>
  <c r="O78" i="3"/>
  <c r="O66" i="3"/>
  <c r="O54" i="3"/>
  <c r="O42" i="3"/>
  <c r="O30" i="3"/>
  <c r="O18" i="3"/>
  <c r="O6" i="3"/>
  <c r="N90" i="3"/>
  <c r="N78" i="3"/>
  <c r="N66" i="3"/>
  <c r="N54" i="3"/>
  <c r="N42" i="3"/>
  <c r="N30" i="3"/>
  <c r="N18" i="3"/>
  <c r="N6" i="3"/>
  <c r="N101" i="3"/>
  <c r="N89" i="3"/>
  <c r="N77" i="3"/>
  <c r="N65" i="3"/>
  <c r="N53" i="3"/>
  <c r="N41" i="3"/>
  <c r="N29" i="3"/>
  <c r="N17" i="3"/>
  <c r="N5" i="3"/>
  <c r="O100" i="3"/>
  <c r="O88" i="3"/>
  <c r="O76" i="3"/>
  <c r="O64" i="3"/>
  <c r="O52" i="3"/>
  <c r="O40" i="3"/>
  <c r="O28" i="3"/>
  <c r="O16" i="3"/>
  <c r="O68" i="3"/>
  <c r="O32" i="3"/>
  <c r="N100" i="3"/>
  <c r="N88" i="3"/>
  <c r="N76" i="3"/>
  <c r="N64" i="3"/>
  <c r="N52" i="3"/>
  <c r="N40" i="3"/>
  <c r="N28" i="3"/>
  <c r="N16" i="3"/>
  <c r="N4" i="3"/>
  <c r="O99" i="3"/>
  <c r="O87" i="3"/>
  <c r="O75" i="3"/>
  <c r="O63" i="3"/>
  <c r="O51" i="3"/>
  <c r="O39" i="3"/>
  <c r="O27" i="3"/>
  <c r="O15" i="3"/>
  <c r="P96" i="3"/>
  <c r="P84" i="3"/>
  <c r="P72" i="3"/>
  <c r="P60" i="3"/>
  <c r="P48" i="3"/>
  <c r="P36" i="3"/>
  <c r="P24" i="3"/>
  <c r="P12" i="3"/>
  <c r="O92" i="3"/>
  <c r="O44" i="3"/>
  <c r="O98" i="3"/>
  <c r="O86" i="3"/>
  <c r="O74" i="3"/>
  <c r="O62" i="3"/>
  <c r="O50" i="3"/>
  <c r="O38" i="3"/>
  <c r="O26" i="3"/>
  <c r="O14" i="3"/>
  <c r="P95" i="3"/>
  <c r="P83" i="3"/>
  <c r="P71" i="3"/>
  <c r="P59" i="3"/>
  <c r="P47" i="3"/>
  <c r="P35" i="3"/>
  <c r="P23" i="3"/>
  <c r="P11" i="3"/>
  <c r="O80" i="3"/>
  <c r="O56" i="3"/>
  <c r="N98" i="3"/>
  <c r="N86" i="3"/>
  <c r="N74" i="3"/>
  <c r="N62" i="3"/>
  <c r="N50" i="3"/>
  <c r="N38" i="3"/>
  <c r="N26" i="3"/>
  <c r="N14" i="3"/>
  <c r="N2" i="3"/>
  <c r="O97" i="3"/>
  <c r="O85" i="3"/>
  <c r="O73" i="3"/>
  <c r="O61" i="3"/>
  <c r="O49" i="3"/>
  <c r="O37" i="3"/>
  <c r="O25" i="3"/>
  <c r="O13" i="3"/>
  <c r="P94" i="3"/>
  <c r="P82" i="3"/>
  <c r="P70" i="3"/>
  <c r="P58" i="3"/>
  <c r="P46" i="3"/>
  <c r="P34" i="3"/>
  <c r="P22" i="3"/>
  <c r="P10" i="3"/>
  <c r="N73" i="3"/>
  <c r="N25" i="3"/>
  <c r="N72" i="3"/>
  <c r="N36" i="3"/>
  <c r="N95" i="3"/>
  <c r="N83" i="3"/>
  <c r="N71" i="3"/>
  <c r="N59" i="3"/>
  <c r="N47" i="3"/>
  <c r="N35" i="3"/>
  <c r="N23" i="3"/>
  <c r="N11" i="3"/>
  <c r="N94" i="3"/>
  <c r="N82" i="3"/>
  <c r="N70" i="3"/>
  <c r="N58" i="3"/>
  <c r="N46" i="3"/>
  <c r="N34" i="3"/>
  <c r="N22" i="3"/>
  <c r="N10" i="3"/>
  <c r="N97" i="3"/>
  <c r="N85" i="3"/>
  <c r="N61" i="3"/>
  <c r="N49" i="3"/>
  <c r="N37" i="3"/>
  <c r="N13" i="3"/>
  <c r="N96" i="3"/>
  <c r="N84" i="3"/>
  <c r="N60" i="3"/>
  <c r="N48" i="3"/>
  <c r="N24" i="3"/>
  <c r="N12" i="3"/>
  <c r="N93" i="3"/>
  <c r="N81" i="3"/>
  <c r="N69" i="3"/>
  <c r="N57" i="3"/>
  <c r="N45" i="3"/>
  <c r="N33" i="3"/>
  <c r="N21" i="3"/>
  <c r="N9" i="3"/>
  <c r="N92" i="3"/>
  <c r="N80" i="3"/>
  <c r="N68" i="3"/>
  <c r="N56" i="3"/>
  <c r="N44" i="3"/>
  <c r="N32" i="3"/>
  <c r="N20" i="3"/>
  <c r="N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982A01-FD3F-4CDD-B5A1-9EE4B4F0F4C7}" keepAlive="1" name="Query - campaign_ad_spend" description="Connection to the 'campaign_ad_spend' query in the workbook." type="5" refreshedVersion="8" background="1" saveData="1">
    <dbPr connection="Provider=Microsoft.Mashup.OleDb.1;Data Source=$Workbook$;Location=campaign_ad_spend;Extended Properties=&quot;&quot;" command="SELECT * FROM [campaign_ad_spend]"/>
  </connection>
  <connection id="2" xr16:uid="{C5022ABC-A039-4818-A6A2-3B29AC4FF9AF}" keepAlive="1" name="Query - campaign_data" description="Connection to the 'campaign_data' query in the workbook." type="5" refreshedVersion="8" background="1" saveData="1">
    <dbPr connection="Provider=Microsoft.Mashup.OleDb.1;Data Source=$Workbook$;Location=campaign_data;Extended Properties=&quot;&quot;" command="SELECT * FROM [campaign_data]"/>
  </connection>
  <connection id="3" xr16:uid="{78F89AD5-5594-4F84-9F72-66E66649AA70}" keepAlive="1" name="Query - engagement1" description="Connection to the 'engagement1' query in the workbook." type="5" refreshedVersion="8" background="1" saveData="1">
    <dbPr connection="Provider=Microsoft.Mashup.OleDb.1;Data Source=$Workbook$;Location=engagement1;Extended Properties=&quot;&quot;" command="SELECT * FROM [engagement1]"/>
  </connection>
  <connection id="4" xr16:uid="{77A93590-C432-4379-B61F-753D0476DD94}" keepAlive="1" name="Query - leads" description="Connection to the 'leads' query in the workbook." type="5" refreshedVersion="8" background="1" saveData="1">
    <dbPr connection="Provider=Microsoft.Mashup.OleDb.1;Data Source=$Workbook$;Location=leads;Extended Properties=&quot;&quot;" command="SELECT * FROM [leads]"/>
  </connection>
  <connection id="5" xr16:uid="{63955727-0CCB-46F7-9EED-0284449487B7}" keepAlive="1" name="Query - revenue" description="Connection to the 'revenue' query in the workbook." type="5" refreshedVersion="8" background="1" saveData="1">
    <dbPr connection="Provider=Microsoft.Mashup.OleDb.1;Data Source=$Workbook$;Location=revenue;Extended Properties=&quot;&quot;" command="SELECT * FROM [revenue]"/>
  </connection>
  <connection id="6" xr16:uid="{BBFC3D15-07AD-47CC-9B6D-5B6FB6D6DE6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DA452044-21C4-4894-A324-2E14DB6507B5}" name="WorksheetConnection_lead_data.xlsx!leads" type="102" refreshedVersion="8" minRefreshableVersion="5">
    <extLst>
      <ext xmlns:x15="http://schemas.microsoft.com/office/spreadsheetml/2010/11/main" uri="{DE250136-89BD-433C-8126-D09CA5730AF9}">
        <x15:connection id="leads">
          <x15:rangePr sourceName="_xlcn.WorksheetConnection_lead_data.xlsxleads1"/>
        </x15:connection>
      </ext>
    </extLst>
  </connection>
  <connection id="8" xr16:uid="{83ACE724-FE11-49C2-8E6C-37011471E096}" name="WorksheetConnection_lead_data.xlsx!Table7" type="102" refreshedVersion="8" minRefreshableVersion="5">
    <extLst>
      <ext xmlns:x15="http://schemas.microsoft.com/office/spreadsheetml/2010/11/main" uri="{DE250136-89BD-433C-8126-D09CA5730AF9}">
        <x15:connection id="Table7">
          <x15:rangePr sourceName="_xlcn.WorksheetConnection_lead_data.xlsxTable71"/>
        </x15:connection>
      </ext>
    </extLst>
  </connection>
  <connection id="9" xr16:uid="{F7BA1B15-98D2-4A87-B6DE-5C92D5063D24}" name="WorksheetConnection_leads!$A:$Q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leadsAQ1"/>
        </x15:connection>
      </ext>
    </extLst>
  </connection>
</connections>
</file>

<file path=xl/sharedStrings.xml><?xml version="1.0" encoding="utf-8"?>
<sst xmlns="http://schemas.openxmlformats.org/spreadsheetml/2006/main" count="946" uniqueCount="367">
  <si>
    <t>revenue</t>
  </si>
  <si>
    <t>availabilities</t>
  </si>
  <si>
    <t>ratings</t>
  </si>
  <si>
    <t>Twitter Ads</t>
  </si>
  <si>
    <t>In stock</t>
  </si>
  <si>
    <t>Facebook Ads</t>
  </si>
  <si>
    <t>Google Ads</t>
  </si>
  <si>
    <t>Newsletter Referral</t>
  </si>
  <si>
    <t>Affiliate</t>
  </si>
  <si>
    <t>Remote Work Insights</t>
  </si>
  <si>
    <t>UX Weekly</t>
  </si>
  <si>
    <t>The Excel Masterclass</t>
  </si>
  <si>
    <t>AI Business Secrets</t>
  </si>
  <si>
    <t>Ecommerce Tips</t>
  </si>
  <si>
    <t>Passive Income Digest</t>
  </si>
  <si>
    <t>Crypto Signals Daily</t>
  </si>
  <si>
    <t>Python for Beginners</t>
  </si>
  <si>
    <t>SEO Secrets</t>
  </si>
  <si>
    <t>Stock Picks Pro</t>
  </si>
  <si>
    <t>Finance Made Simple</t>
  </si>
  <si>
    <t>Growth Mindset Weekly</t>
  </si>
  <si>
    <t>Mental Health Matters</t>
  </si>
  <si>
    <t>DevOps Deep Dive</t>
  </si>
  <si>
    <t>Leadership Launchpad</t>
  </si>
  <si>
    <t>Data Science Brief</t>
  </si>
  <si>
    <t>Marketing Automation Guide</t>
  </si>
  <si>
    <t>Startup Playbook</t>
  </si>
  <si>
    <t>Lead_ID</t>
  </si>
  <si>
    <t>Name</t>
  </si>
  <si>
    <t>Email</t>
  </si>
  <si>
    <t>Lead_Source</t>
  </si>
  <si>
    <t>Campaign</t>
  </si>
  <si>
    <t>Signup_Date</t>
  </si>
  <si>
    <t>L0000</t>
  </si>
  <si>
    <t>Jessica Turner</t>
  </si>
  <si>
    <t>jonathon40@williams.com</t>
  </si>
  <si>
    <t>L0001</t>
  </si>
  <si>
    <t>Nancy Martinez</t>
  </si>
  <si>
    <t>michael47@williams.com</t>
  </si>
  <si>
    <t>L0002</t>
  </si>
  <si>
    <t>Paul Sullivan</t>
  </si>
  <si>
    <t>kelli30@williams-douglas.com</t>
  </si>
  <si>
    <t>L0003</t>
  </si>
  <si>
    <t>Sandra Brown</t>
  </si>
  <si>
    <t>davidsullivan@gmail.com</t>
  </si>
  <si>
    <t>L0004</t>
  </si>
  <si>
    <t>Kaitlyn Rivas</t>
  </si>
  <si>
    <t>iwashington@woods.net</t>
  </si>
  <si>
    <t>L0005</t>
  </si>
  <si>
    <t>Krystal Wolfe</t>
  </si>
  <si>
    <t>christopher76@gmail.com</t>
  </si>
  <si>
    <t>L0006</t>
  </si>
  <si>
    <t>Patricia Jacobs</t>
  </si>
  <si>
    <t>zrichardson@woods-wade.com</t>
  </si>
  <si>
    <t>L0007</t>
  </si>
  <si>
    <t>Amanda Morris</t>
  </si>
  <si>
    <t>thomaselizabeth@yahoo.com</t>
  </si>
  <si>
    <t>L0008</t>
  </si>
  <si>
    <t>Carla Young</t>
  </si>
  <si>
    <t>jasonkeller@hotmail.com</t>
  </si>
  <si>
    <t>L0009</t>
  </si>
  <si>
    <t>Lynn Taylor</t>
  </si>
  <si>
    <t>johnthompson@hotmail.com</t>
  </si>
  <si>
    <t>L0010</t>
  </si>
  <si>
    <t>Scott Brown</t>
  </si>
  <si>
    <t>bradshawbrenda@hill.com</t>
  </si>
  <si>
    <t>L0011</t>
  </si>
  <si>
    <t>Wendy Clark</t>
  </si>
  <si>
    <t>clarktyrone@walters-miles.info</t>
  </si>
  <si>
    <t>L0012</t>
  </si>
  <si>
    <t>Andrew Li</t>
  </si>
  <si>
    <t>owilliams@morgan-patel.com</t>
  </si>
  <si>
    <t>L0013</t>
  </si>
  <si>
    <t>Alan Ramirez</t>
  </si>
  <si>
    <t>cjones@hill.biz</t>
  </si>
  <si>
    <t>L0014</t>
  </si>
  <si>
    <t>David Jones</t>
  </si>
  <si>
    <t>sean41@gmail.com</t>
  </si>
  <si>
    <t>L0015</t>
  </si>
  <si>
    <t>Sharon Zuniga</t>
  </si>
  <si>
    <t>karengarrett@gmail.com</t>
  </si>
  <si>
    <t>L0016</t>
  </si>
  <si>
    <t>Elizabeth Underwood</t>
  </si>
  <si>
    <t>sherri34@scott-jones.com</t>
  </si>
  <si>
    <t>L0017</t>
  </si>
  <si>
    <t>David Velez</t>
  </si>
  <si>
    <t>jeremychambers@gmail.com</t>
  </si>
  <si>
    <t>L0018</t>
  </si>
  <si>
    <t>Timothy Richards</t>
  </si>
  <si>
    <t>cheryl92@hotmail.com</t>
  </si>
  <si>
    <t>Productivity Hacks</t>
  </si>
  <si>
    <t>L0019</t>
  </si>
  <si>
    <t>Paul King</t>
  </si>
  <si>
    <t>vanessa76@hotmail.com</t>
  </si>
  <si>
    <t>L0020</t>
  </si>
  <si>
    <t>Alexandra Christensen</t>
  </si>
  <si>
    <t>osanchez@davis.info</t>
  </si>
  <si>
    <t>L0021</t>
  </si>
  <si>
    <t>William Martinez</t>
  </si>
  <si>
    <t>lgonzales@hotmail.com</t>
  </si>
  <si>
    <t>L0022</t>
  </si>
  <si>
    <t>Taylor Mosley</t>
  </si>
  <si>
    <t>christopherlucas@stevenson-rodriguez.com</t>
  </si>
  <si>
    <t>L0023</t>
  </si>
  <si>
    <t>Heather Allen</t>
  </si>
  <si>
    <t>susannewman@wilson.com</t>
  </si>
  <si>
    <t>L0024</t>
  </si>
  <si>
    <t>Shelby Ellis</t>
  </si>
  <si>
    <t>dwilliams@gmail.com</t>
  </si>
  <si>
    <t>L0025</t>
  </si>
  <si>
    <t>Kimberly Ward</t>
  </si>
  <si>
    <t>lynnhannah@yahoo.com</t>
  </si>
  <si>
    <t>L0026</t>
  </si>
  <si>
    <t>Leslie Sherman</t>
  </si>
  <si>
    <t>henrycrystal@phillips-thomas.com</t>
  </si>
  <si>
    <t>L0027</t>
  </si>
  <si>
    <t>Travis Patel</t>
  </si>
  <si>
    <t>flynnrobin@hotmail.com</t>
  </si>
  <si>
    <t>L0028</t>
  </si>
  <si>
    <t>Kathryn Gonzales</t>
  </si>
  <si>
    <t>cynthiamurphy@peterson-conley.info</t>
  </si>
  <si>
    <t>L0029</t>
  </si>
  <si>
    <t>Brandon Moore</t>
  </si>
  <si>
    <t>stevenramsey@walker-davis.com</t>
  </si>
  <si>
    <t>L0030</t>
  </si>
  <si>
    <t>Richard Mcdonald</t>
  </si>
  <si>
    <t>carlsonfrank@gmail.com</t>
  </si>
  <si>
    <t>L0031</t>
  </si>
  <si>
    <t>Heather Lindsey</t>
  </si>
  <si>
    <t>meyeranthony@yahoo.com</t>
  </si>
  <si>
    <t>L0032</t>
  </si>
  <si>
    <t>Christopher Greer</t>
  </si>
  <si>
    <t>wlee@hotmail.com</t>
  </si>
  <si>
    <t>L0033</t>
  </si>
  <si>
    <t>Zachary Walls</t>
  </si>
  <si>
    <t>caitlynbarnes@gmail.com</t>
  </si>
  <si>
    <t>L0034</t>
  </si>
  <si>
    <t>Lisa Smith</t>
  </si>
  <si>
    <t>aaroncarter@gmail.com</t>
  </si>
  <si>
    <t>L0035</t>
  </si>
  <si>
    <t>Danielle Russo</t>
  </si>
  <si>
    <t>gordonjames@kemp.com</t>
  </si>
  <si>
    <t>L0036</t>
  </si>
  <si>
    <t>Maria Trujillo</t>
  </si>
  <si>
    <t>johnsonmatthew@lucas.info</t>
  </si>
  <si>
    <t>L0037</t>
  </si>
  <si>
    <t>Randy Simpson</t>
  </si>
  <si>
    <t>joshuabruce@diaz.biz</t>
  </si>
  <si>
    <t>L0038</t>
  </si>
  <si>
    <t>Jamie Estes</t>
  </si>
  <si>
    <t>mark62@yahoo.com</t>
  </si>
  <si>
    <t>L0039</t>
  </si>
  <si>
    <t>Angela Warner</t>
  </si>
  <si>
    <t>eaguirre@yahoo.com</t>
  </si>
  <si>
    <t>L0040</t>
  </si>
  <si>
    <t>Peter Ponce</t>
  </si>
  <si>
    <t>natashahobbs@rodriguez.com</t>
  </si>
  <si>
    <t>L0041</t>
  </si>
  <si>
    <t>Ryan Bradshaw</t>
  </si>
  <si>
    <t>tranheather@adams.net</t>
  </si>
  <si>
    <t>L0042</t>
  </si>
  <si>
    <t>Vickie Smith</t>
  </si>
  <si>
    <t>brandybruce@marshall.com</t>
  </si>
  <si>
    <t>L0043</t>
  </si>
  <si>
    <t>Melissa Smith</t>
  </si>
  <si>
    <t>rodrigueztodd@gmail.com</t>
  </si>
  <si>
    <t>L0044</t>
  </si>
  <si>
    <t>Danny Webb</t>
  </si>
  <si>
    <t>markwatkins@yahoo.com</t>
  </si>
  <si>
    <t>L0045</t>
  </si>
  <si>
    <t>Rebekah Johns</t>
  </si>
  <si>
    <t>ojohnson@tucker.net</t>
  </si>
  <si>
    <t>L0046</t>
  </si>
  <si>
    <t>Rose Davis</t>
  </si>
  <si>
    <t>michael34@gmail.com</t>
  </si>
  <si>
    <t>L0047</t>
  </si>
  <si>
    <t>Martin Stewart</t>
  </si>
  <si>
    <t>hoodandrew@gmail.com</t>
  </si>
  <si>
    <t>L0048</t>
  </si>
  <si>
    <t>Christine Fitzpatrick</t>
  </si>
  <si>
    <t>williammiller@yahoo.com</t>
  </si>
  <si>
    <t>L0049</t>
  </si>
  <si>
    <t>Alexander Finley</t>
  </si>
  <si>
    <t>ruizjames@hotmail.com</t>
  </si>
  <si>
    <t>L0050</t>
  </si>
  <si>
    <t>Anthony Newton</t>
  </si>
  <si>
    <t>zwilliams@gmail.com</t>
  </si>
  <si>
    <t>L0051</t>
  </si>
  <si>
    <t>Anthony Wright</t>
  </si>
  <si>
    <t>xdunn@burgess-spears.com</t>
  </si>
  <si>
    <t>L0052</t>
  </si>
  <si>
    <t>Daniel Bryan</t>
  </si>
  <si>
    <t>stevenjones@yahoo.com</t>
  </si>
  <si>
    <t>L0053</t>
  </si>
  <si>
    <t>Hannah Brennan</t>
  </si>
  <si>
    <t>swoods@yahoo.com</t>
  </si>
  <si>
    <t>L0054</t>
  </si>
  <si>
    <t>Kyle Johnson</t>
  </si>
  <si>
    <t>ihamilton@hotmail.com</t>
  </si>
  <si>
    <t>L0055</t>
  </si>
  <si>
    <t>James York</t>
  </si>
  <si>
    <t>williampeters@yahoo.com</t>
  </si>
  <si>
    <t>L0056</t>
  </si>
  <si>
    <t>David Bryant</t>
  </si>
  <si>
    <t>franklin24@cannon.com</t>
  </si>
  <si>
    <t>L0057</t>
  </si>
  <si>
    <t>Kylie Hamilton</t>
  </si>
  <si>
    <t>gknight@gmail.com</t>
  </si>
  <si>
    <t>L0058</t>
  </si>
  <si>
    <t>Larry Nunez</t>
  </si>
  <si>
    <t>lauren05@kane.com</t>
  </si>
  <si>
    <t>L0059</t>
  </si>
  <si>
    <t>Tina Saunders</t>
  </si>
  <si>
    <t>raymond20@hotmail.com</t>
  </si>
  <si>
    <t>L0060</t>
  </si>
  <si>
    <t>Andres Glenn</t>
  </si>
  <si>
    <t>bowmankelsey@gmail.com</t>
  </si>
  <si>
    <t>L0061</t>
  </si>
  <si>
    <t>William Smith</t>
  </si>
  <si>
    <t>carriejohnson@yahoo.com</t>
  </si>
  <si>
    <t>L0062</t>
  </si>
  <si>
    <t>Deborah Livingston</t>
  </si>
  <si>
    <t>pking@jordan.com</t>
  </si>
  <si>
    <t>L0063</t>
  </si>
  <si>
    <t>Gloria Watson</t>
  </si>
  <si>
    <t>jamesmurray@yahoo.com</t>
  </si>
  <si>
    <t>L0064</t>
  </si>
  <si>
    <t>Heather Turner</t>
  </si>
  <si>
    <t>bethlewis@randall.biz</t>
  </si>
  <si>
    <t>L0065</t>
  </si>
  <si>
    <t>Autumn Hoffman</t>
  </si>
  <si>
    <t>rmontgomery@hotmail.com</t>
  </si>
  <si>
    <t>L0066</t>
  </si>
  <si>
    <t>Paul Jordan</t>
  </si>
  <si>
    <t>mendozajohnathan@gmail.com</t>
  </si>
  <si>
    <t>L0067</t>
  </si>
  <si>
    <t>Andrew Weaver</t>
  </si>
  <si>
    <t>lawrence45@gmail.com</t>
  </si>
  <si>
    <t>L0068</t>
  </si>
  <si>
    <t>Jeffrey Ramos</t>
  </si>
  <si>
    <t>christine85@gray.com</t>
  </si>
  <si>
    <t>L0069</t>
  </si>
  <si>
    <t>Eric Payne</t>
  </si>
  <si>
    <t>kingjessica@woods.com</t>
  </si>
  <si>
    <t>L0070</t>
  </si>
  <si>
    <t>Valerie Rush</t>
  </si>
  <si>
    <t>jescobar@gmail.com</t>
  </si>
  <si>
    <t>L0071</t>
  </si>
  <si>
    <t>Debbie Chavez</t>
  </si>
  <si>
    <t>jeromehenson@baker.info</t>
  </si>
  <si>
    <t>L0072</t>
  </si>
  <si>
    <t>Natasha Lopez</t>
  </si>
  <si>
    <t>lowejohn@johnson.net</t>
  </si>
  <si>
    <t>L0073</t>
  </si>
  <si>
    <t>Allison Davila</t>
  </si>
  <si>
    <t>sarahthomas@berry-watson.org</t>
  </si>
  <si>
    <t>L0074</t>
  </si>
  <si>
    <t>Christopher Pugh</t>
  </si>
  <si>
    <t>simmonstina@weaver.biz</t>
  </si>
  <si>
    <t>L0075</t>
  </si>
  <si>
    <t>Joshua Thomas</t>
  </si>
  <si>
    <t>colonanthony@dunlap-mcguire.com</t>
  </si>
  <si>
    <t>L0076</t>
  </si>
  <si>
    <t>Scott Munoz</t>
  </si>
  <si>
    <t>randybyrd@yahoo.com</t>
  </si>
  <si>
    <t>L0077</t>
  </si>
  <si>
    <t>Lori Huff</t>
  </si>
  <si>
    <t>steven21@gmail.com</t>
  </si>
  <si>
    <t>L0078</t>
  </si>
  <si>
    <t>Jamie Blackburn</t>
  </si>
  <si>
    <t>becky64@hotmail.com</t>
  </si>
  <si>
    <t>L0079</t>
  </si>
  <si>
    <t>Susan Frey</t>
  </si>
  <si>
    <t>elaine76@gmail.com</t>
  </si>
  <si>
    <t>L0080</t>
  </si>
  <si>
    <t>Jason Wagner</t>
  </si>
  <si>
    <t>mhuynh@hotmail.com</t>
  </si>
  <si>
    <t>L0081</t>
  </si>
  <si>
    <t>Kara Clark</t>
  </si>
  <si>
    <t>pamelasmith@pitts.com</t>
  </si>
  <si>
    <t>L0082</t>
  </si>
  <si>
    <t>Mark Williams</t>
  </si>
  <si>
    <t>halljustin@williams-wilson.net</t>
  </si>
  <si>
    <t>L0083</t>
  </si>
  <si>
    <t>Benjamin Black</t>
  </si>
  <si>
    <t>fortega@jones.com</t>
  </si>
  <si>
    <t>L0084</t>
  </si>
  <si>
    <t>Jennifer Martinez</t>
  </si>
  <si>
    <t>erinwilson@hotmail.com</t>
  </si>
  <si>
    <t>L0085</t>
  </si>
  <si>
    <t>Emily Quinn</t>
  </si>
  <si>
    <t>mallorylong@hotmail.com</t>
  </si>
  <si>
    <t>L0086</t>
  </si>
  <si>
    <t>Kevin Powell</t>
  </si>
  <si>
    <t>kelly74@johnston-ellis.net</t>
  </si>
  <si>
    <t>L0087</t>
  </si>
  <si>
    <t>Elizabeth Garcia</t>
  </si>
  <si>
    <t>lindsay09@miller-parrish.com</t>
  </si>
  <si>
    <t>L0088</t>
  </si>
  <si>
    <t>Lindsay Carter</t>
  </si>
  <si>
    <t>elizabeth02@williams.biz</t>
  </si>
  <si>
    <t>L0089</t>
  </si>
  <si>
    <t>Beverly Brock</t>
  </si>
  <si>
    <t>timzuniga@yahoo.com</t>
  </si>
  <si>
    <t>L0090</t>
  </si>
  <si>
    <t>Michael Miller</t>
  </si>
  <si>
    <t>bcantrell@yahoo.com</t>
  </si>
  <si>
    <t>L0091</t>
  </si>
  <si>
    <t>Lindsey Williams</t>
  </si>
  <si>
    <t>qgardner@gmail.com</t>
  </si>
  <si>
    <t>L0092</t>
  </si>
  <si>
    <t>Amy Smith</t>
  </si>
  <si>
    <t>fbrooks@rush-galloway.com</t>
  </si>
  <si>
    <t>L0093</t>
  </si>
  <si>
    <t>Kimberly Smith</t>
  </si>
  <si>
    <t>dyoung@phillips.org</t>
  </si>
  <si>
    <t>L0094</t>
  </si>
  <si>
    <t>Mark Cruz</t>
  </si>
  <si>
    <t>frobinson@hotmail.com</t>
  </si>
  <si>
    <t>L0095</t>
  </si>
  <si>
    <t>Amanda Cruz</t>
  </si>
  <si>
    <t>uford@yahoo.com</t>
  </si>
  <si>
    <t>L0096</t>
  </si>
  <si>
    <t>Mrs. Lauren Washington</t>
  </si>
  <si>
    <t>kathleenfowler@wagner.org</t>
  </si>
  <si>
    <t>L0097</t>
  </si>
  <si>
    <t>Jonathan Davis</t>
  </si>
  <si>
    <t>christopherbailey@fernandez.info</t>
  </si>
  <si>
    <t>L0098</t>
  </si>
  <si>
    <t>Kyle Miller</t>
  </si>
  <si>
    <t>tray@yahoo.com</t>
  </si>
  <si>
    <t>L0099</t>
  </si>
  <si>
    <t>Cathy Solis</t>
  </si>
  <si>
    <t>bgrant@cervantes-romero.info</t>
  </si>
  <si>
    <t>Revenue</t>
  </si>
  <si>
    <t>churned</t>
  </si>
  <si>
    <t>Emails_Sent</t>
  </si>
  <si>
    <t>Opens</t>
  </si>
  <si>
    <t>Clicks</t>
  </si>
  <si>
    <t>First_Purchase_Date</t>
  </si>
  <si>
    <t>Churned</t>
  </si>
  <si>
    <t>No</t>
  </si>
  <si>
    <t>Yes</t>
  </si>
  <si>
    <t>purchaase date</t>
  </si>
  <si>
    <t>emails sent</t>
  </si>
  <si>
    <t>opens</t>
  </si>
  <si>
    <t>click</t>
  </si>
  <si>
    <t>campaign</t>
  </si>
  <si>
    <t>CTR</t>
  </si>
  <si>
    <t>RPM</t>
  </si>
  <si>
    <t>LTV(revenue)</t>
  </si>
  <si>
    <t>Ad_Spend (€)</t>
  </si>
  <si>
    <t>#leads</t>
  </si>
  <si>
    <t>CAC</t>
  </si>
  <si>
    <t>open rate</t>
  </si>
  <si>
    <t>Grand Total</t>
  </si>
  <si>
    <t>(All)</t>
  </si>
  <si>
    <t>Average CTR</t>
  </si>
  <si>
    <t>Average  RPM</t>
  </si>
  <si>
    <t>Average of CAC</t>
  </si>
  <si>
    <t>churn rate</t>
  </si>
  <si>
    <t>engagement score</t>
  </si>
  <si>
    <t># leads</t>
  </si>
  <si>
    <t>Average open rate</t>
  </si>
  <si>
    <t>Average  LTV(revenue)</t>
  </si>
  <si>
    <t>Avg  churn rate</t>
  </si>
  <si>
    <t>total campaign expens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</si>
</sst>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]dd/mm/yyyy;@" x16r2:formatCode16="[$-en-DE,1]dd/mm/yyyy;@"/>
    <numFmt numFmtId="169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169" fontId="0" fillId="0" borderId="0" xfId="0" applyNumberFormat="1"/>
    <xf numFmtId="0" fontId="2" fillId="0" borderId="0" xfId="0" applyFont="1"/>
    <xf numFmtId="49" fontId="2" fillId="0" borderId="0" xfId="0" applyNumberFormat="1" applyFont="1"/>
    <xf numFmtId="14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2" fillId="0" borderId="0" xfId="0" applyNumberFormat="1" applyFont="1"/>
  </cellXfs>
  <cellStyles count="1">
    <cellStyle name="Normal" xfId="0" builtinId="0"/>
  </cellStyles>
  <dxfs count="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165" formatCode="[$]dd/mm/yyyy;@" x16r2:formatCode16="[$-en-DE,1]dd/mm/yyyy;@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numFmt numFmtId="0" formatCode="General"/>
    </dxf>
    <dxf>
      <numFmt numFmtId="169" formatCode="0.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 raj" refreshedDate="45793.684415046293" createdVersion="8" refreshedVersion="8" minRefreshableVersion="3" recordCount="20" xr:uid="{4E653DF0-749D-4E87-8CFE-8579F62A8F08}">
  <cacheSource type="worksheet">
    <worksheetSource ref="A1:I1048576" sheet="campaign_data"/>
  </cacheSource>
  <cacheFields count="9">
    <cacheField name="Campaign" numFmtId="0">
      <sharedItems containsBlank="1" count="20">
        <s v="Remote Work Insights"/>
        <s v="UX Weekly"/>
        <s v="The Excel Masterclass"/>
        <s v="AI Business Secrets"/>
        <s v="Ecommerce Tips"/>
        <s v="Passive Income Digest"/>
        <s v="Crypto Signals Daily"/>
        <s v="Python for Beginners"/>
        <s v="Productivity Hacks"/>
        <s v="SEO Secrets"/>
        <s v="Stock Picks Pro"/>
        <s v="Finance Made Simple"/>
        <s v="Growth Mindset Weekly"/>
        <s v="Mental Health Matters"/>
        <s v="DevOps Deep Dive"/>
        <s v="Leadership Launchpad"/>
        <s v="Data Science Brief"/>
        <s v="Marketing Automation Guide"/>
        <s v="Startup Playbook"/>
        <m/>
      </sharedItems>
    </cacheField>
    <cacheField name="Lead_Source" numFmtId="0">
      <sharedItems containsBlank="1" count="6">
        <s v="Twitter Ads"/>
        <s v="Facebook Ads"/>
        <s v="Google Ads"/>
        <s v="Newsletter Referral"/>
        <s v="Affiliate"/>
        <m/>
      </sharedItems>
    </cacheField>
    <cacheField name="revenue" numFmtId="0">
      <sharedItems containsString="0" containsBlank="1" containsNumber="1" containsInteger="1" minValue="1399" maxValue="5725"/>
    </cacheField>
    <cacheField name="availabilities" numFmtId="0">
      <sharedItems containsBlank="1"/>
    </cacheField>
    <cacheField name="ratings" numFmtId="0">
      <sharedItems containsString="0" containsBlank="1" containsNumber="1" containsInteger="1" minValue="1" maxValue="5"/>
    </cacheField>
    <cacheField name="Ad_Spend (€)" numFmtId="0">
      <sharedItems containsString="0" containsBlank="1" containsNumber="1" containsInteger="1" minValue="225" maxValue="959"/>
    </cacheField>
    <cacheField name="#leads" numFmtId="0">
      <sharedItems containsString="0" containsBlank="1" containsNumber="1" containsInteger="1" minValue="1" maxValue="9"/>
    </cacheField>
    <cacheField name="CAC" numFmtId="2">
      <sharedItems containsString="0" containsBlank="1" containsNumber="1" minValue="28.125" maxValue="479.5"/>
    </cacheField>
    <cacheField name="churn rate" numFmtId="1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 raj" refreshedDate="45793.684415162039" createdVersion="8" refreshedVersion="8" minRefreshableVersion="3" recordCount="101" xr:uid="{07FF7DCB-1434-4503-B60C-2454FFDE2AE6}">
  <cacheSource type="worksheet">
    <worksheetSource ref="A1:R1048576" sheet="leads"/>
  </cacheSource>
  <cacheFields count="18">
    <cacheField name="Lead_ID" numFmtId="0">
      <sharedItems containsBlank="1"/>
    </cacheField>
    <cacheField name="Name" numFmtId="0">
      <sharedItems containsBlank="1"/>
    </cacheField>
    <cacheField name="Email" numFmtId="0">
      <sharedItems containsBlank="1"/>
    </cacheField>
    <cacheField name="Lead_Source" numFmtId="0">
      <sharedItems containsBlank="1"/>
    </cacheField>
    <cacheField name="Campaign" numFmtId="0">
      <sharedItems containsBlank="1" count="20">
        <s v="Remote Work Insights"/>
        <s v="UX Weekly"/>
        <s v="The Excel Masterclass"/>
        <s v="AI Business Secrets"/>
        <s v="Ecommerce Tips"/>
        <s v="Passive Income Digest"/>
        <s v="Crypto Signals Daily"/>
        <s v="Python for Beginners"/>
        <s v="Productivity Hacks"/>
        <s v="SEO Secrets"/>
        <s v="Stock Picks Pro"/>
        <s v="Finance Made Simple"/>
        <s v="Growth Mindset Weekly"/>
        <s v="Mental Health Matters"/>
        <s v="DevOps Deep Dive"/>
        <s v="Leadership Launchpad"/>
        <s v="Data Science Brief"/>
        <s v="Marketing Automation Guide"/>
        <s v="Startup Playbook"/>
        <m/>
      </sharedItems>
    </cacheField>
    <cacheField name="Signup_Date" numFmtId="0">
      <sharedItems containsNonDate="0" containsDate="1" containsString="0" containsBlank="1" minDate="2024-12-01T00:00:00" maxDate="2025-03-31T00:00:00"/>
    </cacheField>
    <cacheField name="purchaase date" numFmtId="14">
      <sharedItems containsNonDate="0" containsDate="1" containsString="0" containsBlank="1" minDate="2024-12-14T00:00:00" maxDate="2025-05-19T00:00:00"/>
    </cacheField>
    <cacheField name="churned" numFmtId="0">
      <sharedItems containsBlank="1" count="3">
        <s v="No"/>
        <s v="Yes"/>
        <m/>
      </sharedItems>
    </cacheField>
    <cacheField name="emails sent" numFmtId="0">
      <sharedItems containsString="0" containsBlank="1" containsNumber="1" containsInteger="1" minValue="5" maxValue="20"/>
    </cacheField>
    <cacheField name="opens" numFmtId="0">
      <sharedItems containsString="0" containsBlank="1" containsNumber="1" containsInteger="1" minValue="1" maxValue="18"/>
    </cacheField>
    <cacheField name="click" numFmtId="0">
      <sharedItems containsString="0" containsBlank="1" containsNumber="1" containsInteger="1" minValue="0" maxValue="16"/>
    </cacheField>
    <cacheField name="revenue" numFmtId="0">
      <sharedItems containsString="0" containsBlank="1" containsNumber="1" containsInteger="1" minValue="1399" maxValue="5725"/>
    </cacheField>
    <cacheField name="ratings" numFmtId="0">
      <sharedItems containsString="0" containsBlank="1" containsNumber="1" containsInteger="1" minValue="1" maxValue="5"/>
    </cacheField>
    <cacheField name="CTR" numFmtId="10">
      <sharedItems containsString="0" containsBlank="1" containsNumber="1" minValue="0" maxValue="1"/>
    </cacheField>
    <cacheField name="RPM" numFmtId="169">
      <sharedItems containsString="0" containsBlank="1" containsNumber="1" minValue="87.4375" maxValue="5229"/>
    </cacheField>
    <cacheField name="LTV(revenue)" numFmtId="0">
      <sharedItems containsString="0" containsBlank="1" containsNumber="1" containsInteger="1" minValue="1399" maxValue="5725"/>
    </cacheField>
    <cacheField name="open rate" numFmtId="10">
      <sharedItems containsString="0" containsBlank="1" containsNumber="1" minValue="5.8823529411764705E-2" maxValue="1"/>
    </cacheField>
    <cacheField name="CAC" numFmtId="2">
      <sharedItems containsString="0" containsBlank="1" containsNumber="1" minValue="28.125" maxValue="47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5177"/>
    <s v="In stock"/>
    <n v="3"/>
    <n v="854"/>
    <n v="6"/>
    <n v="142.33333333333334"/>
    <n v="0"/>
  </r>
  <r>
    <x v="1"/>
    <x v="0"/>
    <n v="5374"/>
    <s v="In stock"/>
    <n v="1"/>
    <n v="314"/>
    <n v="9"/>
    <n v="34.888888888888886"/>
    <n v="0.77777777777777779"/>
  </r>
  <r>
    <x v="2"/>
    <x v="1"/>
    <n v="5010"/>
    <s v="In stock"/>
    <n v="1"/>
    <n v="225"/>
    <n v="8"/>
    <n v="28.125"/>
    <n v="0.625"/>
  </r>
  <r>
    <x v="3"/>
    <x v="1"/>
    <n v="4782"/>
    <s v="In stock"/>
    <n v="4"/>
    <n v="959"/>
    <n v="2"/>
    <n v="479.5"/>
    <n v="0.5"/>
  </r>
  <r>
    <x v="4"/>
    <x v="1"/>
    <n v="5423"/>
    <s v="In stock"/>
    <n v="5"/>
    <n v="481"/>
    <n v="7"/>
    <n v="68.714285714285708"/>
    <n v="0.42857142857142855"/>
  </r>
  <r>
    <x v="5"/>
    <x v="2"/>
    <n v="2265"/>
    <s v="In stock"/>
    <n v="1"/>
    <n v="450"/>
    <n v="4"/>
    <n v="112.5"/>
    <n v="0.5"/>
  </r>
  <r>
    <x v="6"/>
    <x v="2"/>
    <n v="3334"/>
    <s v="In stock"/>
    <n v="4"/>
    <n v="428"/>
    <n v="9"/>
    <n v="47.555555555555557"/>
    <n v="0.44444444444444442"/>
  </r>
  <r>
    <x v="7"/>
    <x v="3"/>
    <n v="1793"/>
    <s v="In stock"/>
    <n v="3"/>
    <n v="342"/>
    <n v="6"/>
    <n v="57"/>
    <n v="0.33333333333333331"/>
  </r>
  <r>
    <x v="8"/>
    <x v="1"/>
    <n v="2260"/>
    <s v="In stock"/>
    <n v="4"/>
    <n v="954"/>
    <n v="5"/>
    <n v="190.8"/>
    <n v="0.6"/>
  </r>
  <r>
    <x v="9"/>
    <x v="4"/>
    <n v="5215"/>
    <s v="In stock"/>
    <n v="1"/>
    <n v="304"/>
    <n v="5"/>
    <n v="60.8"/>
    <n v="0.4"/>
  </r>
  <r>
    <x v="10"/>
    <x v="0"/>
    <n v="1399"/>
    <s v="In stock"/>
    <n v="2"/>
    <n v="892"/>
    <n v="6"/>
    <n v="148.66666666666666"/>
    <n v="0.16666666666666666"/>
  </r>
  <r>
    <x v="11"/>
    <x v="1"/>
    <n v="2066"/>
    <s v="In stock"/>
    <n v="4"/>
    <n v="958"/>
    <n v="6"/>
    <n v="159.66666666666666"/>
    <n v="0.66666666666666663"/>
  </r>
  <r>
    <x v="12"/>
    <x v="1"/>
    <n v="1746"/>
    <s v="In stock"/>
    <n v="5"/>
    <n v="758"/>
    <n v="4"/>
    <n v="189.5"/>
    <n v="0.5"/>
  </r>
  <r>
    <x v="13"/>
    <x v="3"/>
    <n v="5229"/>
    <s v="In stock"/>
    <n v="5"/>
    <n v="289"/>
    <n v="4"/>
    <n v="72.25"/>
    <n v="0.25"/>
  </r>
  <r>
    <x v="14"/>
    <x v="4"/>
    <n v="3502"/>
    <s v="In stock"/>
    <n v="5"/>
    <n v="804"/>
    <n v="5"/>
    <n v="160.80000000000001"/>
    <n v="0.4"/>
  </r>
  <r>
    <x v="15"/>
    <x v="2"/>
    <n v="5725"/>
    <s v="In stock"/>
    <n v="3"/>
    <n v="632"/>
    <n v="2"/>
    <n v="316"/>
    <n v="0"/>
  </r>
  <r>
    <x v="16"/>
    <x v="3"/>
    <n v="2388"/>
    <s v="In stock"/>
    <n v="1"/>
    <n v="232"/>
    <n v="7"/>
    <n v="33.142857142857146"/>
    <n v="0.42857142857142855"/>
  </r>
  <r>
    <x v="17"/>
    <x v="0"/>
    <n v="3759"/>
    <s v="In stock"/>
    <n v="1"/>
    <n v="230"/>
    <n v="1"/>
    <n v="230"/>
    <n v="0"/>
  </r>
  <r>
    <x v="18"/>
    <x v="2"/>
    <n v="5133"/>
    <s v="In stock"/>
    <n v="2"/>
    <n v="295"/>
    <n v="4"/>
    <n v="73.75"/>
    <n v="1"/>
  </r>
  <r>
    <x v="19"/>
    <x v="5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L0000"/>
    <s v="Jessica Turner"/>
    <s v="jonathon40@williams.com"/>
    <s v="Affiliate"/>
    <x v="0"/>
    <d v="2025-01-06T00:00:00"/>
    <d v="2025-02-08T00:00:00"/>
    <x v="0"/>
    <n v="11"/>
    <n v="2"/>
    <n v="0"/>
    <n v="5177"/>
    <n v="3"/>
    <n v="0"/>
    <n v="2588.5"/>
    <n v="5177"/>
    <n v="0.18181818181818182"/>
    <n v="142.33333333333334"/>
  </r>
  <r>
    <s v="L0001"/>
    <s v="Nancy Martinez"/>
    <s v="michael47@williams.com"/>
    <s v="Google Ads"/>
    <x v="1"/>
    <d v="2025-02-03T00:00:00"/>
    <d v="2025-02-12T00:00:00"/>
    <x v="1"/>
    <n v="6"/>
    <n v="5"/>
    <n v="4"/>
    <n v="5374"/>
    <n v="1"/>
    <n v="0.8"/>
    <n v="1074.8"/>
    <n v="5374"/>
    <n v="0.83333333333333337"/>
    <n v="34.888888888888886"/>
  </r>
  <r>
    <s v="L0002"/>
    <s v="Paul Sullivan"/>
    <s v="kelli30@williams-douglas.com"/>
    <s v="Newsletter Referral"/>
    <x v="2"/>
    <d v="2025-01-22T00:00:00"/>
    <d v="2025-02-22T00:00:00"/>
    <x v="1"/>
    <n v="8"/>
    <n v="8"/>
    <n v="3"/>
    <n v="5010"/>
    <n v="1"/>
    <n v="0.375"/>
    <n v="626.25"/>
    <n v="5010"/>
    <n v="1"/>
    <n v="28.125"/>
  </r>
  <r>
    <s v="L0003"/>
    <s v="Sandra Brown"/>
    <s v="davidsullivan@gmail.com"/>
    <s v="Twitter Ads"/>
    <x v="2"/>
    <d v="2025-01-23T00:00:00"/>
    <d v="2025-02-17T00:00:00"/>
    <x v="0"/>
    <n v="14"/>
    <n v="3"/>
    <n v="1"/>
    <n v="5010"/>
    <n v="1"/>
    <n v="0.33333333333333331"/>
    <n v="1670"/>
    <n v="5010"/>
    <n v="0.21428571428571427"/>
    <n v="28.125"/>
  </r>
  <r>
    <s v="L0004"/>
    <s v="Kaitlyn Rivas"/>
    <s v="iwashington@woods.net"/>
    <s v="Affiliate"/>
    <x v="3"/>
    <d v="2025-03-05T00:00:00"/>
    <d v="2025-02-22T00:00:00"/>
    <x v="0"/>
    <n v="16"/>
    <n v="1"/>
    <n v="0"/>
    <n v="4782"/>
    <n v="4"/>
    <n v="0"/>
    <n v="4782"/>
    <n v="4782"/>
    <n v="6.25E-2"/>
    <n v="479.5"/>
  </r>
  <r>
    <s v="L0005"/>
    <s v="Krystal Wolfe"/>
    <s v="christopher76@gmail.com"/>
    <s v="Affiliate"/>
    <x v="4"/>
    <d v="2025-01-31T00:00:00"/>
    <d v="2025-04-22T00:00:00"/>
    <x v="0"/>
    <n v="17"/>
    <n v="4"/>
    <n v="0"/>
    <n v="5423"/>
    <n v="5"/>
    <n v="0"/>
    <n v="1355.75"/>
    <n v="5423"/>
    <n v="0.23529411764705882"/>
    <n v="68.714285714285708"/>
  </r>
  <r>
    <s v="L0006"/>
    <s v="Patricia Jacobs"/>
    <s v="zrichardson@woods-wade.com"/>
    <s v="Newsletter Referral"/>
    <x v="1"/>
    <d v="2025-03-01T00:00:00"/>
    <d v="2025-04-21T00:00:00"/>
    <x v="1"/>
    <n v="5"/>
    <n v="3"/>
    <n v="1"/>
    <n v="5374"/>
    <n v="1"/>
    <n v="0.33333333333333331"/>
    <n v="1791.3333333333333"/>
    <n v="5374"/>
    <n v="0.6"/>
    <n v="34.888888888888886"/>
  </r>
  <r>
    <s v="L0007"/>
    <s v="Amanda Morris"/>
    <s v="thomaselizabeth@yahoo.com"/>
    <s v="Newsletter Referral"/>
    <x v="2"/>
    <d v="2025-03-30T00:00:00"/>
    <d v="2024-12-14T00:00:00"/>
    <x v="0"/>
    <n v="5"/>
    <n v="1"/>
    <n v="0"/>
    <n v="5010"/>
    <n v="1"/>
    <n v="0"/>
    <n v="5010"/>
    <n v="5010"/>
    <n v="0.2"/>
    <n v="28.125"/>
  </r>
  <r>
    <s v="L0008"/>
    <s v="Carla Young"/>
    <s v="jasonkeller@hotmail.com"/>
    <s v="Affiliate"/>
    <x v="5"/>
    <d v="2025-02-21T00:00:00"/>
    <d v="2025-03-01T00:00:00"/>
    <x v="0"/>
    <n v="8"/>
    <n v="8"/>
    <n v="7"/>
    <n v="2265"/>
    <n v="1"/>
    <n v="0.875"/>
    <n v="283.125"/>
    <n v="2265"/>
    <n v="1"/>
    <n v="112.5"/>
  </r>
  <r>
    <s v="L0009"/>
    <s v="Lynn Taylor"/>
    <s v="johnthompson@hotmail.com"/>
    <s v="Twitter Ads"/>
    <x v="6"/>
    <d v="2025-01-29T00:00:00"/>
    <d v="2025-04-17T00:00:00"/>
    <x v="0"/>
    <n v="17"/>
    <n v="4"/>
    <n v="0"/>
    <n v="3334"/>
    <n v="4"/>
    <n v="0"/>
    <n v="833.5"/>
    <n v="3334"/>
    <n v="0.23529411764705882"/>
    <n v="47.555555555555557"/>
  </r>
  <r>
    <s v="L0010"/>
    <s v="Scott Brown"/>
    <s v="bradshawbrenda@hill.com"/>
    <s v="Google Ads"/>
    <x v="0"/>
    <d v="2025-03-08T00:00:00"/>
    <d v="2025-05-07T00:00:00"/>
    <x v="0"/>
    <n v="10"/>
    <n v="8"/>
    <n v="1"/>
    <n v="5177"/>
    <n v="3"/>
    <n v="0.125"/>
    <n v="647.125"/>
    <n v="5177"/>
    <n v="0.8"/>
    <n v="142.33333333333334"/>
  </r>
  <r>
    <s v="L0011"/>
    <s v="Wendy Clark"/>
    <s v="clarktyrone@walters-miles.info"/>
    <s v="Affiliate"/>
    <x v="4"/>
    <d v="2025-01-05T00:00:00"/>
    <d v="2025-01-27T00:00:00"/>
    <x v="1"/>
    <n v="6"/>
    <n v="5"/>
    <n v="5"/>
    <n v="5423"/>
    <n v="5"/>
    <n v="1"/>
    <n v="1084.5999999999999"/>
    <n v="5423"/>
    <n v="0.83333333333333337"/>
    <n v="68.714285714285708"/>
  </r>
  <r>
    <s v="L0012"/>
    <s v="Andrew Li"/>
    <s v="owilliams@morgan-patel.com"/>
    <s v="Facebook Ads"/>
    <x v="1"/>
    <d v="2025-02-08T00:00:00"/>
    <d v="2025-01-17T00:00:00"/>
    <x v="0"/>
    <n v="7"/>
    <n v="6"/>
    <n v="2"/>
    <n v="5374"/>
    <n v="1"/>
    <n v="0.33333333333333331"/>
    <n v="895.66666666666663"/>
    <n v="5374"/>
    <n v="0.8571428571428571"/>
    <n v="34.888888888888886"/>
  </r>
  <r>
    <s v="L0013"/>
    <s v="Alan Ramirez"/>
    <s v="cjones@hill.biz"/>
    <s v="Affiliate"/>
    <x v="4"/>
    <d v="2025-02-26T00:00:00"/>
    <d v="2025-01-05T00:00:00"/>
    <x v="0"/>
    <n v="19"/>
    <n v="5"/>
    <n v="4"/>
    <n v="5423"/>
    <n v="5"/>
    <n v="0.8"/>
    <n v="1084.5999999999999"/>
    <n v="5423"/>
    <n v="0.26315789473684209"/>
    <n v="68.714285714285708"/>
  </r>
  <r>
    <s v="L0014"/>
    <s v="David Jones"/>
    <s v="sean41@gmail.com"/>
    <s v="Newsletter Referral"/>
    <x v="6"/>
    <d v="2024-12-22T00:00:00"/>
    <d v="2024-12-21T00:00:00"/>
    <x v="1"/>
    <n v="14"/>
    <n v="12"/>
    <n v="5"/>
    <n v="3334"/>
    <n v="4"/>
    <n v="0.41666666666666669"/>
    <n v="277.83333333333331"/>
    <n v="3334"/>
    <n v="0.8571428571428571"/>
    <n v="47.555555555555557"/>
  </r>
  <r>
    <s v="L0015"/>
    <s v="Sharon Zuniga"/>
    <s v="karengarrett@gmail.com"/>
    <s v="Facebook Ads"/>
    <x v="7"/>
    <d v="2025-01-19T00:00:00"/>
    <d v="2024-12-28T00:00:00"/>
    <x v="0"/>
    <n v="10"/>
    <n v="8"/>
    <n v="0"/>
    <n v="1793"/>
    <n v="3"/>
    <n v="0"/>
    <n v="224.125"/>
    <n v="1793"/>
    <n v="0.8"/>
    <n v="57"/>
  </r>
  <r>
    <s v="L0016"/>
    <s v="Elizabeth Underwood"/>
    <s v="sherri34@scott-jones.com"/>
    <s v="Facebook Ads"/>
    <x v="1"/>
    <d v="2025-02-05T00:00:00"/>
    <d v="2024-12-27T00:00:00"/>
    <x v="1"/>
    <n v="7"/>
    <n v="2"/>
    <n v="0"/>
    <n v="5374"/>
    <n v="1"/>
    <n v="0"/>
    <n v="2687"/>
    <n v="5374"/>
    <n v="0.2857142857142857"/>
    <n v="34.888888888888886"/>
  </r>
  <r>
    <s v="L0017"/>
    <s v="David Velez"/>
    <s v="jeremychambers@gmail.com"/>
    <s v="Affiliate"/>
    <x v="3"/>
    <d v="2025-02-13T00:00:00"/>
    <d v="2025-04-03T00:00:00"/>
    <x v="1"/>
    <n v="17"/>
    <n v="5"/>
    <n v="1"/>
    <n v="4782"/>
    <n v="4"/>
    <n v="0.2"/>
    <n v="956.4"/>
    <n v="4782"/>
    <n v="0.29411764705882354"/>
    <n v="479.5"/>
  </r>
  <r>
    <s v="L0018"/>
    <s v="Timothy Richards"/>
    <s v="cheryl92@hotmail.com"/>
    <s v="Affiliate"/>
    <x v="8"/>
    <d v="2024-12-16T00:00:00"/>
    <d v="2025-03-25T00:00:00"/>
    <x v="0"/>
    <n v="14"/>
    <n v="8"/>
    <n v="5"/>
    <n v="2260"/>
    <n v="4"/>
    <n v="0.625"/>
    <n v="282.5"/>
    <n v="2260"/>
    <n v="0.5714285714285714"/>
    <n v="190.8"/>
  </r>
  <r>
    <s v="L0019"/>
    <s v="Paul King"/>
    <s v="vanessa76@hotmail.com"/>
    <s v="Google Ads"/>
    <x v="0"/>
    <d v="2025-01-30T00:00:00"/>
    <d v="2025-03-27T00:00:00"/>
    <x v="0"/>
    <n v="5"/>
    <n v="3"/>
    <n v="2"/>
    <n v="5177"/>
    <n v="3"/>
    <n v="0.66666666666666663"/>
    <n v="1725.6666666666667"/>
    <n v="5177"/>
    <n v="0.6"/>
    <n v="142.33333333333334"/>
  </r>
  <r>
    <s v="L0020"/>
    <s v="Alexandra Christensen"/>
    <s v="osanchez@davis.info"/>
    <s v="Newsletter Referral"/>
    <x v="1"/>
    <d v="2025-03-04T00:00:00"/>
    <d v="2025-03-12T00:00:00"/>
    <x v="1"/>
    <n v="10"/>
    <n v="10"/>
    <n v="7"/>
    <n v="5374"/>
    <n v="1"/>
    <n v="0.7"/>
    <n v="537.4"/>
    <n v="5374"/>
    <n v="1"/>
    <n v="34.888888888888886"/>
  </r>
  <r>
    <s v="L0021"/>
    <s v="William Martinez"/>
    <s v="lgonzales@hotmail.com"/>
    <s v="Affiliate"/>
    <x v="7"/>
    <d v="2025-02-08T00:00:00"/>
    <d v="2025-03-10T00:00:00"/>
    <x v="0"/>
    <n v="12"/>
    <n v="1"/>
    <n v="1"/>
    <n v="1793"/>
    <n v="3"/>
    <n v="1"/>
    <n v="1793"/>
    <n v="1793"/>
    <n v="8.3333333333333329E-2"/>
    <n v="57"/>
  </r>
  <r>
    <s v="L0022"/>
    <s v="Taylor Mosley"/>
    <s v="christopherlucas@stevenson-rodriguez.com"/>
    <s v="Facebook Ads"/>
    <x v="9"/>
    <d v="2024-12-01T00:00:00"/>
    <d v="2025-03-11T00:00:00"/>
    <x v="0"/>
    <n v="16"/>
    <n v="3"/>
    <n v="2"/>
    <n v="5215"/>
    <n v="1"/>
    <n v="0.66666666666666663"/>
    <n v="1738.3333333333333"/>
    <n v="5215"/>
    <n v="0.1875"/>
    <n v="60.8"/>
  </r>
  <r>
    <s v="L0023"/>
    <s v="Heather Allen"/>
    <s v="susannewman@wilson.com"/>
    <s v="Affiliate"/>
    <x v="4"/>
    <d v="2024-12-16T00:00:00"/>
    <d v="2025-01-06T00:00:00"/>
    <x v="1"/>
    <n v="8"/>
    <n v="7"/>
    <n v="1"/>
    <n v="5423"/>
    <n v="5"/>
    <n v="0.14285714285714285"/>
    <n v="774.71428571428567"/>
    <n v="5423"/>
    <n v="0.875"/>
    <n v="68.714285714285708"/>
  </r>
  <r>
    <s v="L0024"/>
    <s v="Shelby Ellis"/>
    <s v="dwilliams@gmail.com"/>
    <s v="Affiliate"/>
    <x v="5"/>
    <d v="2024-12-08T00:00:00"/>
    <d v="2025-03-02T00:00:00"/>
    <x v="1"/>
    <n v="15"/>
    <n v="7"/>
    <n v="0"/>
    <n v="2265"/>
    <n v="1"/>
    <n v="0"/>
    <n v="323.57142857142856"/>
    <n v="2265"/>
    <n v="0.46666666666666667"/>
    <n v="112.5"/>
  </r>
  <r>
    <s v="L0025"/>
    <s v="Kimberly Ward"/>
    <s v="lynnhannah@yahoo.com"/>
    <s v="Google Ads"/>
    <x v="10"/>
    <d v="2025-01-30T00:00:00"/>
    <d v="2025-02-25T00:00:00"/>
    <x v="1"/>
    <n v="19"/>
    <n v="10"/>
    <n v="7"/>
    <n v="1399"/>
    <n v="2"/>
    <n v="0.7"/>
    <n v="139.9"/>
    <n v="1399"/>
    <n v="0.52631578947368418"/>
    <n v="148.66666666666666"/>
  </r>
  <r>
    <s v="L0026"/>
    <s v="Leslie Sherman"/>
    <s v="henrycrystal@phillips-thomas.com"/>
    <s v="Google Ads"/>
    <x v="0"/>
    <d v="2024-12-26T00:00:00"/>
    <d v="2025-02-04T00:00:00"/>
    <x v="0"/>
    <n v="10"/>
    <n v="2"/>
    <n v="1"/>
    <n v="5177"/>
    <n v="3"/>
    <n v="0.5"/>
    <n v="2588.5"/>
    <n v="5177"/>
    <n v="0.2"/>
    <n v="142.33333333333334"/>
  </r>
  <r>
    <s v="L0027"/>
    <s v="Travis Patel"/>
    <s v="flynnrobin@hotmail.com"/>
    <s v="Affiliate"/>
    <x v="2"/>
    <d v="2025-01-18T00:00:00"/>
    <d v="2025-03-30T00:00:00"/>
    <x v="1"/>
    <n v="12"/>
    <n v="2"/>
    <n v="1"/>
    <n v="5010"/>
    <n v="1"/>
    <n v="0.5"/>
    <n v="2505"/>
    <n v="5010"/>
    <n v="0.16666666666666666"/>
    <n v="28.125"/>
  </r>
  <r>
    <s v="L0028"/>
    <s v="Kathryn Gonzales"/>
    <s v="cynthiamurphy@peterson-conley.info"/>
    <s v="Facebook Ads"/>
    <x v="8"/>
    <d v="2025-03-03T00:00:00"/>
    <d v="2025-03-15T00:00:00"/>
    <x v="1"/>
    <n v="17"/>
    <n v="8"/>
    <n v="2"/>
    <n v="2260"/>
    <n v="4"/>
    <n v="0.25"/>
    <n v="282.5"/>
    <n v="2260"/>
    <n v="0.47058823529411764"/>
    <n v="190.8"/>
  </r>
  <r>
    <s v="L0029"/>
    <s v="Brandon Moore"/>
    <s v="stevenramsey@walker-davis.com"/>
    <s v="Facebook Ads"/>
    <x v="1"/>
    <d v="2025-01-26T00:00:00"/>
    <d v="2025-01-27T00:00:00"/>
    <x v="1"/>
    <n v="13"/>
    <n v="7"/>
    <n v="6"/>
    <n v="5374"/>
    <n v="1"/>
    <n v="0.8571428571428571"/>
    <n v="767.71428571428567"/>
    <n v="5374"/>
    <n v="0.53846153846153844"/>
    <n v="34.888888888888886"/>
  </r>
  <r>
    <s v="L0030"/>
    <s v="Richard Mcdonald"/>
    <s v="carlsonfrank@gmail.com"/>
    <s v="Twitter Ads"/>
    <x v="11"/>
    <d v="2025-01-25T00:00:00"/>
    <d v="2025-02-10T00:00:00"/>
    <x v="1"/>
    <n v="19"/>
    <n v="3"/>
    <n v="2"/>
    <n v="2066"/>
    <n v="4"/>
    <n v="0.66666666666666663"/>
    <n v="688.66666666666663"/>
    <n v="2066"/>
    <n v="0.15789473684210525"/>
    <n v="159.66666666666666"/>
  </r>
  <r>
    <s v="L0031"/>
    <s v="Heather Lindsey"/>
    <s v="meyeranthony@yahoo.com"/>
    <s v="Affiliate"/>
    <x v="7"/>
    <d v="2024-12-09T00:00:00"/>
    <d v="2025-04-19T00:00:00"/>
    <x v="1"/>
    <n v="14"/>
    <n v="3"/>
    <n v="1"/>
    <n v="1793"/>
    <n v="3"/>
    <n v="0.33333333333333331"/>
    <n v="597.66666666666663"/>
    <n v="1793"/>
    <n v="0.21428571428571427"/>
    <n v="57"/>
  </r>
  <r>
    <s v="L0032"/>
    <s v="Christopher Greer"/>
    <s v="wlee@hotmail.com"/>
    <s v="Facebook Ads"/>
    <x v="1"/>
    <d v="2025-03-18T00:00:00"/>
    <d v="2025-01-18T00:00:00"/>
    <x v="0"/>
    <n v="8"/>
    <n v="5"/>
    <n v="4"/>
    <n v="5374"/>
    <n v="1"/>
    <n v="0.8"/>
    <n v="1074.8"/>
    <n v="5374"/>
    <n v="0.625"/>
    <n v="34.888888888888886"/>
  </r>
  <r>
    <s v="L0033"/>
    <s v="Zachary Walls"/>
    <s v="caitlynbarnes@gmail.com"/>
    <s v="Twitter Ads"/>
    <x v="12"/>
    <d v="2025-01-07T00:00:00"/>
    <d v="2025-02-13T00:00:00"/>
    <x v="1"/>
    <n v="20"/>
    <n v="12"/>
    <n v="1"/>
    <n v="1746"/>
    <n v="5"/>
    <n v="8.3333333333333329E-2"/>
    <n v="145.5"/>
    <n v="1746"/>
    <n v="0.6"/>
    <n v="189.5"/>
  </r>
  <r>
    <s v="L0034"/>
    <s v="Lisa Smith"/>
    <s v="aaroncarter@gmail.com"/>
    <s v="Google Ads"/>
    <x v="1"/>
    <d v="2025-01-10T00:00:00"/>
    <d v="2025-02-04T00:00:00"/>
    <x v="1"/>
    <n v="17"/>
    <n v="17"/>
    <n v="11"/>
    <n v="5374"/>
    <n v="1"/>
    <n v="0.6470588235294118"/>
    <n v="316.11764705882354"/>
    <n v="5374"/>
    <n v="1"/>
    <n v="34.888888888888886"/>
  </r>
  <r>
    <s v="L0035"/>
    <s v="Danielle Russo"/>
    <s v="gordonjames@kemp.com"/>
    <s v="Google Ads"/>
    <x v="10"/>
    <d v="2025-02-06T00:00:00"/>
    <d v="2024-12-19T00:00:00"/>
    <x v="0"/>
    <n v="16"/>
    <n v="14"/>
    <n v="8"/>
    <n v="1399"/>
    <n v="2"/>
    <n v="0.5714285714285714"/>
    <n v="99.928571428571431"/>
    <n v="1399"/>
    <n v="0.875"/>
    <n v="148.66666666666666"/>
  </r>
  <r>
    <s v="L0036"/>
    <s v="Maria Trujillo"/>
    <s v="johnsonmatthew@lucas.info"/>
    <s v="Google Ads"/>
    <x v="8"/>
    <d v="2025-01-18T00:00:00"/>
    <d v="2025-03-01T00:00:00"/>
    <x v="0"/>
    <n v="7"/>
    <n v="5"/>
    <n v="1"/>
    <n v="2260"/>
    <n v="4"/>
    <n v="0.2"/>
    <n v="452"/>
    <n v="2260"/>
    <n v="0.7142857142857143"/>
    <n v="190.8"/>
  </r>
  <r>
    <s v="L0037"/>
    <s v="Randy Simpson"/>
    <s v="joshuabruce@diaz.biz"/>
    <s v="Twitter Ads"/>
    <x v="9"/>
    <d v="2025-02-26T00:00:00"/>
    <d v="2025-01-14T00:00:00"/>
    <x v="1"/>
    <n v="8"/>
    <n v="1"/>
    <n v="1"/>
    <n v="5215"/>
    <n v="1"/>
    <n v="1"/>
    <n v="5215"/>
    <n v="5215"/>
    <n v="0.125"/>
    <n v="60.8"/>
  </r>
  <r>
    <s v="L0038"/>
    <s v="Jamie Estes"/>
    <s v="mark62@yahoo.com"/>
    <s v="Affiliate"/>
    <x v="2"/>
    <d v="2025-03-18T00:00:00"/>
    <d v="2025-04-24T00:00:00"/>
    <x v="1"/>
    <n v="10"/>
    <n v="5"/>
    <n v="5"/>
    <n v="5010"/>
    <n v="1"/>
    <n v="1"/>
    <n v="1002"/>
    <n v="5010"/>
    <n v="0.5"/>
    <n v="28.125"/>
  </r>
  <r>
    <s v="L0039"/>
    <s v="Angela Warner"/>
    <s v="eaguirre@yahoo.com"/>
    <s v="Facebook Ads"/>
    <x v="7"/>
    <d v="2024-12-07T00:00:00"/>
    <d v="2025-02-12T00:00:00"/>
    <x v="0"/>
    <n v="20"/>
    <n v="14"/>
    <n v="1"/>
    <n v="1793"/>
    <n v="3"/>
    <n v="7.1428571428571425E-2"/>
    <n v="128.07142857142858"/>
    <n v="1793"/>
    <n v="0.7"/>
    <n v="57"/>
  </r>
  <r>
    <s v="L0040"/>
    <s v="Peter Ponce"/>
    <s v="natashahobbs@rodriguez.com"/>
    <s v="Facebook Ads"/>
    <x v="6"/>
    <d v="2025-01-23T00:00:00"/>
    <d v="2025-03-04T00:00:00"/>
    <x v="0"/>
    <n v="5"/>
    <n v="1"/>
    <n v="0"/>
    <n v="3334"/>
    <n v="4"/>
    <n v="0"/>
    <n v="3334"/>
    <n v="3334"/>
    <n v="0.2"/>
    <n v="47.555555555555557"/>
  </r>
  <r>
    <s v="L0041"/>
    <s v="Ryan Bradshaw"/>
    <s v="tranheather@adams.net"/>
    <s v="Affiliate"/>
    <x v="12"/>
    <d v="2025-02-08T00:00:00"/>
    <d v="2025-03-27T00:00:00"/>
    <x v="0"/>
    <n v="13"/>
    <n v="8"/>
    <n v="3"/>
    <n v="1746"/>
    <n v="5"/>
    <n v="0.375"/>
    <n v="218.25"/>
    <n v="1746"/>
    <n v="0.61538461538461542"/>
    <n v="189.5"/>
  </r>
  <r>
    <s v="L0042"/>
    <s v="Vickie Smith"/>
    <s v="brandybruce@marshall.com"/>
    <s v="Twitter Ads"/>
    <x v="9"/>
    <d v="2025-03-24T00:00:00"/>
    <d v="2025-02-19T00:00:00"/>
    <x v="1"/>
    <n v="10"/>
    <n v="5"/>
    <n v="4"/>
    <n v="5215"/>
    <n v="1"/>
    <n v="0.8"/>
    <n v="1043"/>
    <n v="5215"/>
    <n v="0.5"/>
    <n v="60.8"/>
  </r>
  <r>
    <s v="L0043"/>
    <s v="Melissa Smith"/>
    <s v="rodrigueztodd@gmail.com"/>
    <s v="Affiliate"/>
    <x v="4"/>
    <d v="2024-12-18T00:00:00"/>
    <d v="2025-03-18T00:00:00"/>
    <x v="0"/>
    <n v="14"/>
    <n v="2"/>
    <n v="0"/>
    <n v="5423"/>
    <n v="5"/>
    <n v="0"/>
    <n v="2711.5"/>
    <n v="5423"/>
    <n v="0.14285714285714285"/>
    <n v="68.714285714285708"/>
  </r>
  <r>
    <s v="L0044"/>
    <s v="Danny Webb"/>
    <s v="markwatkins@yahoo.com"/>
    <s v="Facebook Ads"/>
    <x v="5"/>
    <d v="2024-12-10T00:00:00"/>
    <d v="2025-05-12T00:00:00"/>
    <x v="0"/>
    <n v="10"/>
    <n v="3"/>
    <n v="2"/>
    <n v="2265"/>
    <n v="1"/>
    <n v="0.66666666666666663"/>
    <n v="755"/>
    <n v="2265"/>
    <n v="0.3"/>
    <n v="112.5"/>
  </r>
  <r>
    <s v="L0045"/>
    <s v="Rebekah Johns"/>
    <s v="ojohnson@tucker.net"/>
    <s v="Google Ads"/>
    <x v="8"/>
    <d v="2024-12-23T00:00:00"/>
    <d v="2025-05-18T00:00:00"/>
    <x v="1"/>
    <n v="16"/>
    <n v="12"/>
    <n v="1"/>
    <n v="2260"/>
    <n v="4"/>
    <n v="8.3333333333333329E-2"/>
    <n v="188.33333333333334"/>
    <n v="2260"/>
    <n v="0.75"/>
    <n v="190.8"/>
  </r>
  <r>
    <s v="L0046"/>
    <s v="Rose Davis"/>
    <s v="michael34@gmail.com"/>
    <s v="Twitter Ads"/>
    <x v="2"/>
    <d v="2025-02-05T00:00:00"/>
    <d v="2025-01-11T00:00:00"/>
    <x v="1"/>
    <n v="5"/>
    <n v="3"/>
    <n v="0"/>
    <n v="5010"/>
    <n v="1"/>
    <n v="0"/>
    <n v="1670"/>
    <n v="5010"/>
    <n v="0.6"/>
    <n v="28.125"/>
  </r>
  <r>
    <s v="L0047"/>
    <s v="Martin Stewart"/>
    <s v="hoodandrew@gmail.com"/>
    <s v="Facebook Ads"/>
    <x v="10"/>
    <d v="2024-12-14T00:00:00"/>
    <d v="2025-04-17T00:00:00"/>
    <x v="0"/>
    <n v="7"/>
    <n v="7"/>
    <n v="1"/>
    <n v="1399"/>
    <n v="2"/>
    <n v="0.14285714285714285"/>
    <n v="199.85714285714286"/>
    <n v="1399"/>
    <n v="1"/>
    <n v="148.66666666666666"/>
  </r>
  <r>
    <s v="L0048"/>
    <s v="Christine Fitzpatrick"/>
    <s v="williammiller@yahoo.com"/>
    <s v="Facebook Ads"/>
    <x v="13"/>
    <d v="2025-03-14T00:00:00"/>
    <d v="2025-03-23T00:00:00"/>
    <x v="0"/>
    <n v="7"/>
    <n v="2"/>
    <n v="1"/>
    <n v="5229"/>
    <n v="5"/>
    <n v="0.5"/>
    <n v="2614.5"/>
    <n v="5229"/>
    <n v="0.2857142857142857"/>
    <n v="72.25"/>
  </r>
  <r>
    <s v="L0049"/>
    <s v="Alexander Finley"/>
    <s v="ruizjames@hotmail.com"/>
    <s v="Affiliate"/>
    <x v="12"/>
    <d v="2025-02-18T00:00:00"/>
    <d v="2025-01-18T00:00:00"/>
    <x v="1"/>
    <n v="20"/>
    <n v="13"/>
    <n v="8"/>
    <n v="1746"/>
    <n v="5"/>
    <n v="0.61538461538461542"/>
    <n v="134.30769230769232"/>
    <n v="1746"/>
    <n v="0.65"/>
    <n v="189.5"/>
  </r>
  <r>
    <s v="L0050"/>
    <s v="Anthony Newton"/>
    <s v="zwilliams@gmail.com"/>
    <s v="Google Ads"/>
    <x v="14"/>
    <d v="2025-02-04T00:00:00"/>
    <d v="2025-03-01T00:00:00"/>
    <x v="0"/>
    <n v="12"/>
    <n v="2"/>
    <n v="0"/>
    <n v="3502"/>
    <n v="5"/>
    <n v="0"/>
    <n v="1751"/>
    <n v="3502"/>
    <n v="0.16666666666666666"/>
    <n v="160.80000000000001"/>
  </r>
  <r>
    <s v="L0051"/>
    <s v="Anthony Wright"/>
    <s v="xdunn@burgess-spears.com"/>
    <s v="Facebook Ads"/>
    <x v="6"/>
    <d v="2025-03-30T00:00:00"/>
    <d v="2025-04-14T00:00:00"/>
    <x v="1"/>
    <n v="14"/>
    <n v="13"/>
    <n v="7"/>
    <n v="3334"/>
    <n v="4"/>
    <n v="0.53846153846153844"/>
    <n v="256.46153846153845"/>
    <n v="3334"/>
    <n v="0.9285714285714286"/>
    <n v="47.555555555555557"/>
  </r>
  <r>
    <s v="L0052"/>
    <s v="Daniel Bryan"/>
    <s v="stevenjones@yahoo.com"/>
    <s v="Google Ads"/>
    <x v="6"/>
    <d v="2025-01-15T00:00:00"/>
    <d v="2025-03-19T00:00:00"/>
    <x v="1"/>
    <n v="13"/>
    <n v="11"/>
    <n v="5"/>
    <n v="3334"/>
    <n v="4"/>
    <n v="0.45454545454545453"/>
    <n v="303.09090909090907"/>
    <n v="3334"/>
    <n v="0.84615384615384615"/>
    <n v="47.555555555555557"/>
  </r>
  <r>
    <s v="L0053"/>
    <s v="Hannah Brennan"/>
    <s v="swoods@yahoo.com"/>
    <s v="Newsletter Referral"/>
    <x v="15"/>
    <d v="2025-01-11T00:00:00"/>
    <d v="2025-02-01T00:00:00"/>
    <x v="0"/>
    <n v="11"/>
    <n v="10"/>
    <n v="8"/>
    <n v="5725"/>
    <n v="3"/>
    <n v="0.8"/>
    <n v="572.5"/>
    <n v="5725"/>
    <n v="0.90909090909090906"/>
    <n v="316"/>
  </r>
  <r>
    <s v="L0054"/>
    <s v="Kyle Johnson"/>
    <s v="ihamilton@hotmail.com"/>
    <s v="Facebook Ads"/>
    <x v="16"/>
    <d v="2024-12-07T00:00:00"/>
    <d v="2025-03-28T00:00:00"/>
    <x v="0"/>
    <n v="10"/>
    <n v="8"/>
    <n v="6"/>
    <n v="2388"/>
    <n v="1"/>
    <n v="0.75"/>
    <n v="298.5"/>
    <n v="2388"/>
    <n v="0.8"/>
    <n v="33.142857142857146"/>
  </r>
  <r>
    <s v="L0055"/>
    <s v="James York"/>
    <s v="williampeters@yahoo.com"/>
    <s v="Twitter Ads"/>
    <x v="17"/>
    <d v="2025-01-17T00:00:00"/>
    <d v="2024-12-17T00:00:00"/>
    <x v="0"/>
    <n v="7"/>
    <n v="6"/>
    <n v="5"/>
    <n v="3759"/>
    <n v="1"/>
    <n v="0.83333333333333337"/>
    <n v="626.5"/>
    <n v="3759"/>
    <n v="0.8571428571428571"/>
    <n v="230"/>
  </r>
  <r>
    <s v="L0056"/>
    <s v="David Bryant"/>
    <s v="franklin24@cannon.com"/>
    <s v="Newsletter Referral"/>
    <x v="6"/>
    <d v="2025-01-08T00:00:00"/>
    <d v="2025-02-22T00:00:00"/>
    <x v="0"/>
    <n v="18"/>
    <n v="13"/>
    <n v="12"/>
    <n v="3334"/>
    <n v="4"/>
    <n v="0.92307692307692313"/>
    <n v="256.46153846153845"/>
    <n v="3334"/>
    <n v="0.72222222222222221"/>
    <n v="47.555555555555557"/>
  </r>
  <r>
    <s v="L0057"/>
    <s v="Kylie Hamilton"/>
    <s v="gknight@gmail.com"/>
    <s v="Google Ads"/>
    <x v="13"/>
    <d v="2025-03-30T00:00:00"/>
    <d v="2025-02-22T00:00:00"/>
    <x v="0"/>
    <n v="16"/>
    <n v="6"/>
    <n v="5"/>
    <n v="5229"/>
    <n v="5"/>
    <n v="0.83333333333333337"/>
    <n v="871.5"/>
    <n v="5229"/>
    <n v="0.375"/>
    <n v="72.25"/>
  </r>
  <r>
    <s v="L0058"/>
    <s v="Larry Nunez"/>
    <s v="lauren05@kane.com"/>
    <s v="Facebook Ads"/>
    <x v="16"/>
    <d v="2025-02-10T00:00:00"/>
    <d v="2025-03-15T00:00:00"/>
    <x v="1"/>
    <n v="15"/>
    <n v="4"/>
    <n v="4"/>
    <n v="2388"/>
    <n v="1"/>
    <n v="1"/>
    <n v="597"/>
    <n v="2388"/>
    <n v="0.26666666666666666"/>
    <n v="33.142857142857146"/>
  </r>
  <r>
    <s v="L0059"/>
    <s v="Tina Saunders"/>
    <s v="raymond20@hotmail.com"/>
    <s v="Newsletter Referral"/>
    <x v="4"/>
    <d v="2025-03-03T00:00:00"/>
    <d v="2025-04-06T00:00:00"/>
    <x v="0"/>
    <n v="10"/>
    <n v="3"/>
    <n v="1"/>
    <n v="5423"/>
    <n v="5"/>
    <n v="0.33333333333333331"/>
    <n v="1807.6666666666667"/>
    <n v="5423"/>
    <n v="0.3"/>
    <n v="68.714285714285708"/>
  </r>
  <r>
    <s v="L0060"/>
    <s v="Andres Glenn"/>
    <s v="bowmankelsey@gmail.com"/>
    <s v="Newsletter Referral"/>
    <x v="14"/>
    <d v="2025-02-22T00:00:00"/>
    <d v="2025-05-04T00:00:00"/>
    <x v="1"/>
    <n v="7"/>
    <n v="1"/>
    <n v="1"/>
    <n v="3502"/>
    <n v="5"/>
    <n v="1"/>
    <n v="3502"/>
    <n v="3502"/>
    <n v="0.14285714285714285"/>
    <n v="160.80000000000001"/>
  </r>
  <r>
    <s v="L0061"/>
    <s v="William Smith"/>
    <s v="carriejohnson@yahoo.com"/>
    <s v="Google Ads"/>
    <x v="12"/>
    <d v="2025-01-19T00:00:00"/>
    <d v="2025-01-23T00:00:00"/>
    <x v="0"/>
    <n v="18"/>
    <n v="11"/>
    <n v="7"/>
    <n v="1746"/>
    <n v="5"/>
    <n v="0.63636363636363635"/>
    <n v="158.72727272727272"/>
    <n v="1746"/>
    <n v="0.61111111111111116"/>
    <n v="189.5"/>
  </r>
  <r>
    <s v="L0062"/>
    <s v="Deborah Livingston"/>
    <s v="pking@jordan.com"/>
    <s v="Google Ads"/>
    <x v="2"/>
    <d v="2024-12-10T00:00:00"/>
    <d v="2025-03-29T00:00:00"/>
    <x v="1"/>
    <n v="19"/>
    <n v="18"/>
    <n v="16"/>
    <n v="5010"/>
    <n v="1"/>
    <n v="0.88888888888888884"/>
    <n v="278.33333333333331"/>
    <n v="5010"/>
    <n v="0.94736842105263153"/>
    <n v="28.125"/>
  </r>
  <r>
    <s v="L0063"/>
    <s v="Gloria Watson"/>
    <s v="jamesmurray@yahoo.com"/>
    <s v="Newsletter Referral"/>
    <x v="14"/>
    <d v="2024-12-12T00:00:00"/>
    <d v="2025-03-10T00:00:00"/>
    <x v="1"/>
    <n v="8"/>
    <n v="7"/>
    <n v="6"/>
    <n v="3502"/>
    <n v="5"/>
    <n v="0.8571428571428571"/>
    <n v="500.28571428571428"/>
    <n v="3502"/>
    <n v="0.875"/>
    <n v="160.80000000000001"/>
  </r>
  <r>
    <s v="L0064"/>
    <s v="Heather Turner"/>
    <s v="bethlewis@randall.biz"/>
    <s v="Twitter Ads"/>
    <x v="2"/>
    <d v="2024-12-08T00:00:00"/>
    <d v="2025-03-14T00:00:00"/>
    <x v="0"/>
    <n v="14"/>
    <n v="11"/>
    <n v="4"/>
    <n v="5010"/>
    <n v="1"/>
    <n v="0.36363636363636365"/>
    <n v="455.45454545454544"/>
    <n v="5010"/>
    <n v="0.7857142857142857"/>
    <n v="28.125"/>
  </r>
  <r>
    <s v="L0065"/>
    <s v="Autumn Hoffman"/>
    <s v="rmontgomery@hotmail.com"/>
    <s v="Facebook Ads"/>
    <x v="13"/>
    <d v="2025-01-07T00:00:00"/>
    <d v="2025-04-28T00:00:00"/>
    <x v="1"/>
    <n v="17"/>
    <n v="1"/>
    <n v="1"/>
    <n v="5229"/>
    <n v="5"/>
    <n v="1"/>
    <n v="5229"/>
    <n v="5229"/>
    <n v="5.8823529411764705E-2"/>
    <n v="72.25"/>
  </r>
  <r>
    <s v="L0066"/>
    <s v="Paul Jordan"/>
    <s v="mendozajohnathan@gmail.com"/>
    <s v="Newsletter Referral"/>
    <x v="18"/>
    <d v="2024-12-31T00:00:00"/>
    <d v="2025-03-21T00:00:00"/>
    <x v="1"/>
    <n v="19"/>
    <n v="18"/>
    <n v="1"/>
    <n v="5133"/>
    <n v="2"/>
    <n v="5.5555555555555552E-2"/>
    <n v="285.16666666666669"/>
    <n v="5133"/>
    <n v="0.94736842105263153"/>
    <n v="73.75"/>
  </r>
  <r>
    <s v="L0067"/>
    <s v="Andrew Weaver"/>
    <s v="lawrence45@gmail.com"/>
    <s v="Facebook Ads"/>
    <x v="7"/>
    <d v="2025-03-12T00:00:00"/>
    <d v="2025-02-28T00:00:00"/>
    <x v="1"/>
    <n v="19"/>
    <n v="9"/>
    <n v="6"/>
    <n v="1793"/>
    <n v="3"/>
    <n v="0.66666666666666663"/>
    <n v="199.22222222222223"/>
    <n v="1793"/>
    <n v="0.47368421052631576"/>
    <n v="57"/>
  </r>
  <r>
    <s v="L0068"/>
    <s v="Jeffrey Ramos"/>
    <s v="christine85@gray.com"/>
    <s v="Facebook Ads"/>
    <x v="6"/>
    <d v="2025-01-27T00:00:00"/>
    <d v="2025-01-26T00:00:00"/>
    <x v="1"/>
    <n v="5"/>
    <n v="2"/>
    <n v="0"/>
    <n v="3334"/>
    <n v="4"/>
    <n v="0"/>
    <n v="1667"/>
    <n v="3334"/>
    <n v="0.4"/>
    <n v="47.555555555555557"/>
  </r>
  <r>
    <s v="L0069"/>
    <s v="Eric Payne"/>
    <s v="kingjessica@woods.com"/>
    <s v="Twitter Ads"/>
    <x v="9"/>
    <d v="2025-03-09T00:00:00"/>
    <d v="2025-05-03T00:00:00"/>
    <x v="0"/>
    <n v="20"/>
    <n v="18"/>
    <n v="1"/>
    <n v="5215"/>
    <n v="1"/>
    <n v="5.5555555555555552E-2"/>
    <n v="289.72222222222223"/>
    <n v="5215"/>
    <n v="0.9"/>
    <n v="60.8"/>
  </r>
  <r>
    <s v="L0070"/>
    <s v="Valerie Rush"/>
    <s v="jescobar@gmail.com"/>
    <s v="Affiliate"/>
    <x v="16"/>
    <d v="2025-02-28T00:00:00"/>
    <d v="2025-01-14T00:00:00"/>
    <x v="1"/>
    <n v="8"/>
    <n v="7"/>
    <n v="4"/>
    <n v="2388"/>
    <n v="1"/>
    <n v="0.5714285714285714"/>
    <n v="341.14285714285717"/>
    <n v="2388"/>
    <n v="0.875"/>
    <n v="33.142857142857146"/>
  </r>
  <r>
    <s v="L0071"/>
    <s v="Debbie Chavez"/>
    <s v="jeromehenson@baker.info"/>
    <s v="Affiliate"/>
    <x v="18"/>
    <d v="2024-12-13T00:00:00"/>
    <d v="2025-04-05T00:00:00"/>
    <x v="1"/>
    <n v="11"/>
    <n v="7"/>
    <n v="4"/>
    <n v="5133"/>
    <n v="2"/>
    <n v="0.5714285714285714"/>
    <n v="733.28571428571433"/>
    <n v="5133"/>
    <n v="0.63636363636363635"/>
    <n v="73.75"/>
  </r>
  <r>
    <s v="L0072"/>
    <s v="Natasha Lopez"/>
    <s v="lowejohn@johnson.net"/>
    <s v="Facebook Ads"/>
    <x v="10"/>
    <d v="2024-12-28T00:00:00"/>
    <d v="2025-01-13T00:00:00"/>
    <x v="0"/>
    <n v="16"/>
    <n v="16"/>
    <n v="15"/>
    <n v="1399"/>
    <n v="2"/>
    <n v="0.9375"/>
    <n v="87.4375"/>
    <n v="1399"/>
    <n v="1"/>
    <n v="148.66666666666666"/>
  </r>
  <r>
    <s v="L0073"/>
    <s v="Allison Davila"/>
    <s v="sarahthomas@berry-watson.org"/>
    <s v="Affiliate"/>
    <x v="16"/>
    <d v="2025-01-17T00:00:00"/>
    <d v="2025-02-24T00:00:00"/>
    <x v="0"/>
    <n v="17"/>
    <n v="11"/>
    <n v="3"/>
    <n v="2388"/>
    <n v="1"/>
    <n v="0.27272727272727271"/>
    <n v="217.09090909090909"/>
    <n v="2388"/>
    <n v="0.6470588235294118"/>
    <n v="33.142857142857146"/>
  </r>
  <r>
    <s v="L0074"/>
    <s v="Christopher Pugh"/>
    <s v="simmonstina@weaver.biz"/>
    <s v="Newsletter Referral"/>
    <x v="11"/>
    <d v="2025-01-08T00:00:00"/>
    <d v="2025-02-02T00:00:00"/>
    <x v="1"/>
    <n v="9"/>
    <n v="4"/>
    <n v="2"/>
    <n v="2066"/>
    <n v="4"/>
    <n v="0.5"/>
    <n v="516.5"/>
    <n v="2066"/>
    <n v="0.44444444444444442"/>
    <n v="159.66666666666666"/>
  </r>
  <r>
    <s v="L0075"/>
    <s v="Joshua Thomas"/>
    <s v="colonanthony@dunlap-mcguire.com"/>
    <s v="Newsletter Referral"/>
    <x v="5"/>
    <d v="2025-01-21T00:00:00"/>
    <d v="2025-02-22T00:00:00"/>
    <x v="1"/>
    <n v="8"/>
    <n v="5"/>
    <n v="3"/>
    <n v="2265"/>
    <n v="1"/>
    <n v="0.6"/>
    <n v="453"/>
    <n v="2265"/>
    <n v="0.625"/>
    <n v="112.5"/>
  </r>
  <r>
    <s v="L0076"/>
    <s v="Scott Munoz"/>
    <s v="randybyrd@yahoo.com"/>
    <s v="Google Ads"/>
    <x v="16"/>
    <d v="2025-01-23T00:00:00"/>
    <d v="2025-03-09T00:00:00"/>
    <x v="1"/>
    <n v="12"/>
    <n v="2"/>
    <n v="2"/>
    <n v="2388"/>
    <n v="1"/>
    <n v="1"/>
    <n v="1194"/>
    <n v="2388"/>
    <n v="0.16666666666666666"/>
    <n v="33.142857142857146"/>
  </r>
  <r>
    <s v="L0077"/>
    <s v="Lori Huff"/>
    <s v="steven21@gmail.com"/>
    <s v="Facebook Ads"/>
    <x v="9"/>
    <d v="2024-12-25T00:00:00"/>
    <d v="2025-01-18T00:00:00"/>
    <x v="0"/>
    <n v="7"/>
    <n v="1"/>
    <n v="0"/>
    <n v="5215"/>
    <n v="1"/>
    <n v="0"/>
    <n v="5215"/>
    <n v="5215"/>
    <n v="0.14285714285714285"/>
    <n v="60.8"/>
  </r>
  <r>
    <s v="L0078"/>
    <s v="Jamie Blackburn"/>
    <s v="becky64@hotmail.com"/>
    <s v="Facebook Ads"/>
    <x v="6"/>
    <d v="2025-01-08T00:00:00"/>
    <d v="2025-05-05T00:00:00"/>
    <x v="0"/>
    <n v="10"/>
    <n v="6"/>
    <n v="2"/>
    <n v="3334"/>
    <n v="4"/>
    <n v="0.33333333333333331"/>
    <n v="555.66666666666663"/>
    <n v="3334"/>
    <n v="0.6"/>
    <n v="47.555555555555557"/>
  </r>
  <r>
    <s v="L0079"/>
    <s v="Susan Frey"/>
    <s v="elaine76@gmail.com"/>
    <s v="Facebook Ads"/>
    <x v="16"/>
    <d v="2024-12-22T00:00:00"/>
    <d v="2025-04-14T00:00:00"/>
    <x v="0"/>
    <n v="14"/>
    <n v="6"/>
    <n v="6"/>
    <n v="2388"/>
    <n v="1"/>
    <n v="1"/>
    <n v="398"/>
    <n v="2388"/>
    <n v="0.42857142857142855"/>
    <n v="33.142857142857146"/>
  </r>
  <r>
    <s v="L0080"/>
    <s v="Jason Wagner"/>
    <s v="mhuynh@hotmail.com"/>
    <s v="Affiliate"/>
    <x v="8"/>
    <d v="2024-12-20T00:00:00"/>
    <d v="2025-03-05T00:00:00"/>
    <x v="1"/>
    <n v="7"/>
    <n v="2"/>
    <n v="0"/>
    <n v="2260"/>
    <n v="4"/>
    <n v="0"/>
    <n v="1130"/>
    <n v="2260"/>
    <n v="0.2857142857142857"/>
    <n v="190.8"/>
  </r>
  <r>
    <s v="L0081"/>
    <s v="Kara Clark"/>
    <s v="pamelasmith@pitts.com"/>
    <s v="Facebook Ads"/>
    <x v="10"/>
    <d v="2025-03-04T00:00:00"/>
    <d v="2025-01-02T00:00:00"/>
    <x v="0"/>
    <n v="12"/>
    <n v="5"/>
    <n v="2"/>
    <n v="1399"/>
    <n v="2"/>
    <n v="0.4"/>
    <n v="279.8"/>
    <n v="1399"/>
    <n v="0.41666666666666669"/>
    <n v="148.66666666666666"/>
  </r>
  <r>
    <s v="L0082"/>
    <s v="Mark Williams"/>
    <s v="halljustin@williams-wilson.net"/>
    <s v="Facebook Ads"/>
    <x v="4"/>
    <d v="2025-03-11T00:00:00"/>
    <d v="2025-03-28T00:00:00"/>
    <x v="1"/>
    <n v="16"/>
    <n v="4"/>
    <n v="3"/>
    <n v="5423"/>
    <n v="5"/>
    <n v="0.75"/>
    <n v="1355.75"/>
    <n v="5423"/>
    <n v="0.25"/>
    <n v="68.714285714285708"/>
  </r>
  <r>
    <s v="L0083"/>
    <s v="Benjamin Black"/>
    <s v="fortega@jones.com"/>
    <s v="Twitter Ads"/>
    <x v="11"/>
    <d v="2025-03-24T00:00:00"/>
    <d v="2025-03-28T00:00:00"/>
    <x v="1"/>
    <n v="18"/>
    <n v="6"/>
    <n v="0"/>
    <n v="2066"/>
    <n v="4"/>
    <n v="0"/>
    <n v="344.33333333333331"/>
    <n v="2066"/>
    <n v="0.33333333333333331"/>
    <n v="159.66666666666666"/>
  </r>
  <r>
    <s v="L0084"/>
    <s v="Jennifer Martinez"/>
    <s v="erinwilson@hotmail.com"/>
    <s v="Newsletter Referral"/>
    <x v="18"/>
    <d v="2025-03-26T00:00:00"/>
    <d v="2025-04-13T00:00:00"/>
    <x v="1"/>
    <n v="8"/>
    <n v="1"/>
    <n v="0"/>
    <n v="5133"/>
    <n v="2"/>
    <n v="0"/>
    <n v="5133"/>
    <n v="5133"/>
    <n v="0.125"/>
    <n v="73.75"/>
  </r>
  <r>
    <s v="L0085"/>
    <s v="Emily Quinn"/>
    <s v="mallorylong@hotmail.com"/>
    <s v="Facebook Ads"/>
    <x v="13"/>
    <d v="2025-03-01T00:00:00"/>
    <d v="2025-02-20T00:00:00"/>
    <x v="0"/>
    <n v="13"/>
    <n v="5"/>
    <n v="5"/>
    <n v="5229"/>
    <n v="5"/>
    <n v="1"/>
    <n v="1045.8"/>
    <n v="5229"/>
    <n v="0.38461538461538464"/>
    <n v="72.25"/>
  </r>
  <r>
    <s v="L0086"/>
    <s v="Kevin Powell"/>
    <s v="kelly74@johnston-ellis.net"/>
    <s v="Google Ads"/>
    <x v="0"/>
    <d v="2024-12-30T00:00:00"/>
    <d v="2025-04-26T00:00:00"/>
    <x v="0"/>
    <n v="13"/>
    <n v="3"/>
    <n v="2"/>
    <n v="5177"/>
    <n v="3"/>
    <n v="0.66666666666666663"/>
    <n v="1725.6666666666667"/>
    <n v="5177"/>
    <n v="0.23076923076923078"/>
    <n v="142.33333333333334"/>
  </r>
  <r>
    <s v="L0087"/>
    <s v="Elizabeth Garcia"/>
    <s v="lindsay09@miller-parrish.com"/>
    <s v="Affiliate"/>
    <x v="11"/>
    <d v="2025-03-07T00:00:00"/>
    <d v="2025-02-02T00:00:00"/>
    <x v="0"/>
    <n v="8"/>
    <n v="5"/>
    <n v="3"/>
    <n v="2066"/>
    <n v="4"/>
    <n v="0.6"/>
    <n v="413.2"/>
    <n v="2066"/>
    <n v="0.625"/>
    <n v="159.66666666666666"/>
  </r>
  <r>
    <s v="L0088"/>
    <s v="Lindsay Carter"/>
    <s v="elizabeth02@williams.biz"/>
    <s v="Twitter Ads"/>
    <x v="10"/>
    <d v="2025-02-18T00:00:00"/>
    <d v="2025-04-18T00:00:00"/>
    <x v="0"/>
    <n v="18"/>
    <n v="10"/>
    <n v="7"/>
    <n v="1399"/>
    <n v="2"/>
    <n v="0.7"/>
    <n v="139.9"/>
    <n v="1399"/>
    <n v="0.55555555555555558"/>
    <n v="148.66666666666666"/>
  </r>
  <r>
    <s v="L0089"/>
    <s v="Beverly Brock"/>
    <s v="timzuniga@yahoo.com"/>
    <s v="Newsletter Referral"/>
    <x v="14"/>
    <d v="2025-02-10T00:00:00"/>
    <d v="2025-02-08T00:00:00"/>
    <x v="0"/>
    <n v="8"/>
    <n v="2"/>
    <n v="0"/>
    <n v="3502"/>
    <n v="5"/>
    <n v="0"/>
    <n v="1751"/>
    <n v="3502"/>
    <n v="0.25"/>
    <n v="160.80000000000001"/>
  </r>
  <r>
    <s v="L0090"/>
    <s v="Michael Miller"/>
    <s v="bcantrell@yahoo.com"/>
    <s v="Google Ads"/>
    <x v="14"/>
    <d v="2025-01-25T00:00:00"/>
    <d v="2025-04-12T00:00:00"/>
    <x v="0"/>
    <n v="11"/>
    <n v="6"/>
    <n v="4"/>
    <n v="3502"/>
    <n v="5"/>
    <n v="0.66666666666666663"/>
    <n v="583.66666666666663"/>
    <n v="3502"/>
    <n v="0.54545454545454541"/>
    <n v="160.80000000000001"/>
  </r>
  <r>
    <s v="L0091"/>
    <s v="Lindsey Williams"/>
    <s v="qgardner@gmail.com"/>
    <s v="Facebook Ads"/>
    <x v="0"/>
    <d v="2025-01-13T00:00:00"/>
    <d v="2025-02-03T00:00:00"/>
    <x v="0"/>
    <n v="8"/>
    <n v="2"/>
    <n v="1"/>
    <n v="5177"/>
    <n v="3"/>
    <n v="0.5"/>
    <n v="2588.5"/>
    <n v="5177"/>
    <n v="0.25"/>
    <n v="142.33333333333334"/>
  </r>
  <r>
    <s v="L0092"/>
    <s v="Amy Smith"/>
    <s v="fbrooks@rush-galloway.com"/>
    <s v="Newsletter Referral"/>
    <x v="7"/>
    <d v="2025-03-17T00:00:00"/>
    <d v="2025-02-24T00:00:00"/>
    <x v="0"/>
    <n v="10"/>
    <n v="8"/>
    <n v="7"/>
    <n v="1793"/>
    <n v="3"/>
    <n v="0.875"/>
    <n v="224.125"/>
    <n v="1793"/>
    <n v="0.8"/>
    <n v="57"/>
  </r>
  <r>
    <s v="L0093"/>
    <s v="Kimberly Smith"/>
    <s v="dyoung@phillips.org"/>
    <s v="Newsletter Referral"/>
    <x v="16"/>
    <d v="2025-03-01T00:00:00"/>
    <d v="2025-04-04T00:00:00"/>
    <x v="0"/>
    <n v="16"/>
    <n v="13"/>
    <n v="10"/>
    <n v="2388"/>
    <n v="1"/>
    <n v="0.76923076923076927"/>
    <n v="183.69230769230768"/>
    <n v="2388"/>
    <n v="0.8125"/>
    <n v="33.142857142857146"/>
  </r>
  <r>
    <s v="L0094"/>
    <s v="Mark Cruz"/>
    <s v="frobinson@hotmail.com"/>
    <s v="Google Ads"/>
    <x v="6"/>
    <d v="2025-03-30T00:00:00"/>
    <d v="2025-04-10T00:00:00"/>
    <x v="0"/>
    <n v="12"/>
    <n v="9"/>
    <n v="0"/>
    <n v="3334"/>
    <n v="4"/>
    <n v="0"/>
    <n v="370.44444444444446"/>
    <n v="3334"/>
    <n v="0.75"/>
    <n v="47.555555555555557"/>
  </r>
  <r>
    <s v="L0095"/>
    <s v="Amanda Cruz"/>
    <s v="uford@yahoo.com"/>
    <s v="Twitter Ads"/>
    <x v="15"/>
    <d v="2025-03-13T00:00:00"/>
    <d v="2025-02-02T00:00:00"/>
    <x v="0"/>
    <n v="16"/>
    <n v="16"/>
    <n v="1"/>
    <n v="5725"/>
    <n v="3"/>
    <n v="6.25E-2"/>
    <n v="357.8125"/>
    <n v="5725"/>
    <n v="1"/>
    <n v="316"/>
  </r>
  <r>
    <s v="L0096"/>
    <s v="Mrs. Lauren Washington"/>
    <s v="kathleenfowler@wagner.org"/>
    <s v="Affiliate"/>
    <x v="11"/>
    <d v="2025-01-23T00:00:00"/>
    <d v="2025-02-28T00:00:00"/>
    <x v="0"/>
    <n v="12"/>
    <n v="11"/>
    <n v="1"/>
    <n v="2066"/>
    <n v="4"/>
    <n v="9.0909090909090912E-2"/>
    <n v="187.81818181818181"/>
    <n v="2066"/>
    <n v="0.91666666666666663"/>
    <n v="159.66666666666666"/>
  </r>
  <r>
    <s v="L0097"/>
    <s v="Jonathan Davis"/>
    <s v="christopherbailey@fernandez.info"/>
    <s v="Twitter Ads"/>
    <x v="11"/>
    <d v="2025-01-04T00:00:00"/>
    <d v="2025-04-20T00:00:00"/>
    <x v="1"/>
    <n v="16"/>
    <n v="4"/>
    <n v="4"/>
    <n v="2066"/>
    <n v="4"/>
    <n v="1"/>
    <n v="516.5"/>
    <n v="2066"/>
    <n v="0.25"/>
    <n v="159.66666666666666"/>
  </r>
  <r>
    <s v="L0098"/>
    <s v="Kyle Miller"/>
    <s v="tray@yahoo.com"/>
    <s v="Facebook Ads"/>
    <x v="1"/>
    <d v="2025-02-25T00:00:00"/>
    <d v="2025-02-10T00:00:00"/>
    <x v="1"/>
    <n v="20"/>
    <n v="7"/>
    <n v="3"/>
    <n v="5374"/>
    <n v="1"/>
    <n v="0.42857142857142855"/>
    <n v="767.71428571428567"/>
    <n v="5374"/>
    <n v="0.35"/>
    <n v="34.888888888888886"/>
  </r>
  <r>
    <s v="L0099"/>
    <s v="Cathy Solis"/>
    <s v="bgrant@cervantes-romero.info"/>
    <s v="Google Ads"/>
    <x v="18"/>
    <d v="2025-02-07T00:00:00"/>
    <d v="2025-03-09T00:00:00"/>
    <x v="1"/>
    <n v="15"/>
    <n v="13"/>
    <n v="1"/>
    <n v="5133"/>
    <n v="2"/>
    <n v="7.6923076923076927E-2"/>
    <n v="394.84615384615387"/>
    <n v="5133"/>
    <n v="0.8666666666666667"/>
    <n v="73.75"/>
  </r>
  <r>
    <m/>
    <m/>
    <m/>
    <m/>
    <x v="19"/>
    <m/>
    <m/>
    <x v="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D1D0A-8DEF-45CB-9807-39FE7ACF849B}" name="PivotTable7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mpaign">
  <location ref="A27:E47" firstHeaderRow="0" firstDataRow="1" firstDataCol="1" rowPageCount="1" colPageCount="1"/>
  <pivotFields count="9">
    <pivotField axis="axisRow" showAll="0" sortType="ascending">
      <items count="21">
        <item x="3"/>
        <item x="6"/>
        <item x="16"/>
        <item x="14"/>
        <item x="4"/>
        <item x="11"/>
        <item x="12"/>
        <item x="15"/>
        <item x="17"/>
        <item x="13"/>
        <item x="5"/>
        <item x="8"/>
        <item x="7"/>
        <item x="0"/>
        <item x="9"/>
        <item x="18"/>
        <item x="10"/>
        <item x="2"/>
        <item x="1"/>
        <item h="1" x="19"/>
        <item t="default"/>
      </items>
    </pivotField>
    <pivotField axis="axisPage" showAll="0">
      <items count="7">
        <item x="4"/>
        <item x="1"/>
        <item x="2"/>
        <item x="3"/>
        <item x="0"/>
        <item x="5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Avg  churn rate" fld="8" subtotal="average" baseField="0" baseItem="0"/>
    <dataField name="# leads" fld="6" baseField="0" baseItem="0"/>
    <dataField name="total campaign expens" fld="5" baseField="0" baseItem="0"/>
    <dataField name="engagement score" fld="4" baseField="0" baseItem="0"/>
  </dataFields>
  <formats count="1">
    <format dxfId="27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conditionalFormats count="8">
    <conditionalFormat type="all" priority="9">
      <pivotAreas count="1">
        <pivotArea outline="0" fieldPosition="0">
          <references count="1">
            <reference field="4294967294" count="1">
              <x v="0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919DA-126B-4AFF-8DB5-2C96DD585BA4}" name="PivotTable6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mpaign">
  <location ref="A3:F22" firstHeaderRow="0" firstDataRow="1" firstDataCol="1" rowPageCount="1" colPageCount="1"/>
  <pivotFields count="18">
    <pivotField showAll="0"/>
    <pivotField showAll="0"/>
    <pivotField showAll="0"/>
    <pivotField showAll="0"/>
    <pivotField axis="axisRow" showAll="0" sortType="ascending">
      <items count="21">
        <item x="3"/>
        <item x="6"/>
        <item x="16"/>
        <item x="14"/>
        <item x="4"/>
        <item x="11"/>
        <item x="12"/>
        <item x="15"/>
        <item x="17"/>
        <item x="13"/>
        <item x="5"/>
        <item x="8"/>
        <item x="7"/>
        <item x="0"/>
        <item x="9"/>
        <item x="18"/>
        <item x="10"/>
        <item x="2"/>
        <item x="1"/>
        <item x="19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7" item="0" hier="-1"/>
  </pageFields>
  <dataFields count="5">
    <dataField name="Average CTR" fld="13" subtotal="average" baseField="4" baseItem="0"/>
    <dataField name="Average open rate" fld="16" subtotal="average" baseField="4" baseItem="0"/>
    <dataField name="Average of CAC" fld="17" subtotal="average" baseField="4" baseItem="0"/>
    <dataField name="Average  RPM" fld="14" subtotal="average" baseField="4" baseItem="0"/>
    <dataField name="Average  LTV(revenue)" fld="15" subtotal="average" baseField="4" baseItem="0"/>
  </dataFields>
  <formats count="2">
    <format dxfId="22">
      <pivotArea collapsedLevelsAreSubtotals="1" fieldPosition="0">
        <references count="2">
          <reference field="4294967294" count="1" selected="0">
            <x v="1"/>
          </reference>
          <reference field="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6"/>
            <x v="17"/>
            <x v="18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0"/>
          </reference>
          <reference field="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6"/>
            <x v="17"/>
            <x v="18"/>
          </reference>
        </references>
      </pivotArea>
    </format>
  </formats>
  <conditionalFormats count="19">
    <conditionalFormat priority="30">
      <pivotAreas count="2"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17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0"/>
            </reference>
          </references>
        </pivotArea>
      </pivotAreas>
    </conditionalFormat>
    <conditionalFormat type="all" priority="29">
      <pivotAreas count="2"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17"/>
            </reference>
          </references>
        </pivotArea>
      </pivotAreas>
    </conditionalFormat>
    <conditionalFormat type="all" priority="28">
      <pivotAreas count="2"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17"/>
            </reference>
          </references>
        </pivotArea>
      </pivotAreas>
    </conditionalFormat>
    <conditionalFormat priority="27">
      <pivotAreas count="2"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17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0"/>
            </reference>
          </references>
        </pivotArea>
      </pivotAreas>
    </conditionalFormat>
    <conditionalFormat priority="26">
      <pivotAreas count="2"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17"/>
            </reference>
          </references>
        </pivotArea>
      </pivotAreas>
    </conditionalFormat>
    <conditionalFormat priority="25">
      <pivotAreas count="2"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17"/>
            </reference>
          </references>
        </pivotArea>
      </pivotAreas>
    </conditionalFormat>
    <conditionalFormat priority="24">
      <pivotAreas count="2"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17"/>
            </reference>
          </references>
        </pivotArea>
      </pivotAreas>
    </conditionalFormat>
    <conditionalFormat priority="23">
      <pivotAreas count="2"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17"/>
            </reference>
          </references>
        </pivotArea>
      </pivotAreas>
    </conditionalFormat>
    <conditionalFormat type="all" priority="21">
      <pivotAreas count="2"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17"/>
            </reference>
          </references>
        </pivotArea>
      </pivotAreas>
    </conditionalFormat>
    <conditionalFormat type="all" priority="20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17"/>
            </reference>
          </references>
        </pivotArea>
      </pivotAreas>
    </conditionalFormat>
    <conditionalFormat type="all" priority="19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1">
              <x v="17"/>
            </reference>
          </references>
        </pivotArea>
      </pivotAreas>
    </conditionalFormat>
    <conditionalFormat type="all" priority="1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</reference>
          </references>
        </pivotArea>
      </pivotAreas>
    </conditionalFormat>
    <conditionalFormat type="all" priority="1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</reference>
          </references>
        </pivotArea>
      </pivotAreas>
    </conditionalFormat>
    <conditionalFormat type="all" priority="16">
      <pivotAreas count="1">
        <pivotArea type="data" collapsedLevelsAreSubtotals="1" fieldPosition="0">
          <references count="2">
            <reference field="4294967294" count="4" selected="0">
              <x v="1"/>
              <x v="2"/>
              <x v="3"/>
              <x v="4"/>
            </reference>
            <reference field="4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</reference>
          </references>
        </pivotArea>
      </pivotAreas>
    </conditionalFormat>
    <conditionalFormat type="all" priority="15">
      <pivotAreas count="1">
        <pivotArea type="data" collapsedLevelsAreSubtotals="1" fieldPosition="0">
          <references count="2">
            <reference field="4294967294" count="4" selected="0">
              <x v="1"/>
              <x v="2"/>
              <x v="3"/>
              <x v="4"/>
            </reference>
            <reference field="4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</reference>
          </references>
        </pivotArea>
      </pivotAreas>
    </conditionalFormat>
    <conditionalFormat type="all" priority="13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4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4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4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17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9D41ABC-DCAC-4E97-97AB-175CE54DEF23}" autoFormatId="16" applyNumberFormats="0" applyBorderFormats="0" applyFontFormats="0" applyPatternFormats="0" applyAlignmentFormats="0" applyWidthHeightFormats="0">
  <queryTableRefresh nextId="29" unboundColumnsRight="12">
    <queryTableFields count="18">
      <queryTableField id="1" name="Lead_ID" tableColumnId="1"/>
      <queryTableField id="2" name="Name" tableColumnId="2"/>
      <queryTableField id="3" name="Email" tableColumnId="3"/>
      <queryTableField id="4" name="Lead_Source" tableColumnId="4"/>
      <queryTableField id="5" name="Campaign" tableColumnId="5"/>
      <queryTableField id="6" name="Signup_Date" tableColumnId="6"/>
      <queryTableField id="11" dataBound="0" tableColumnId="11"/>
      <queryTableField id="9" dataBound="0" tableColumnId="9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7" dataBound="0" tableColumnId="17"/>
      <queryTableField id="23" dataBound="0" tableColumnId="23"/>
      <queryTableField id="24" dataBound="0" tableColumnId="24"/>
      <queryTableField id="25" dataBound="0" tableColumnId="25"/>
      <queryTableField id="27" dataBound="0" tableColumnId="27"/>
      <queryTableField id="28" dataBound="0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E0D888B-D3B7-49C1-8152-4A25ED8E2882}" autoFormatId="16" applyNumberFormats="0" applyBorderFormats="0" applyFontFormats="0" applyPatternFormats="0" applyAlignmentFormats="0" applyWidthHeightFormats="0">
  <queryTableRefresh nextId="6">
    <queryTableFields count="5">
      <queryTableField id="1" name="campaign name" tableColumnId="1"/>
      <queryTableField id="2" name="lead_sources" tableColumnId="2"/>
      <queryTableField id="3" name="revenue" tableColumnId="3"/>
      <queryTableField id="4" name="availabilities" tableColumnId="4"/>
      <queryTableField id="5" name="rating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ACD7E73-6AD1-4972-B95F-755F2B922881}" autoFormatId="16" applyNumberFormats="0" applyBorderFormats="0" applyFontFormats="0" applyPatternFormats="0" applyAlignmentFormats="0" applyWidthHeightFormats="0">
  <queryTableRefresh nextId="5">
    <queryTableFields count="4">
      <queryTableField id="1" name="Lead_ID" tableColumnId="1"/>
      <queryTableField id="2" name="Emails_Sent" tableColumnId="2"/>
      <queryTableField id="3" name="Opens" tableColumnId="3"/>
      <queryTableField id="4" name="Click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6818CB6-E928-426F-8F4E-67418F249B55}" autoFormatId="16" applyNumberFormats="0" applyBorderFormats="0" applyFontFormats="0" applyPatternFormats="0" applyAlignmentFormats="0" applyWidthHeightFormats="0">
  <queryTableRefresh nextId="5">
    <queryTableFields count="4">
      <queryTableField id="1" name="Lead_ID" tableColumnId="1"/>
      <queryTableField id="2" name="Revenue" tableColumnId="2"/>
      <queryTableField id="3" name="First_Purchase_Date" tableColumnId="3"/>
      <queryTableField id="4" name="Churne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620C9A-B0AC-4FE2-A4BB-5B69C85F8B94}" name="leads" displayName="leads" ref="A1:R101" tableType="queryTable" totalsRowShown="0" headerRowDxfId="33">
  <autoFilter ref="A1:R101" xr:uid="{6B620C9A-B0AC-4FE2-A4BB-5B69C85F8B94}"/>
  <tableColumns count="18">
    <tableColumn id="1" xr3:uid="{4FEFA730-C90E-40D1-8623-0DA8295D7E40}" uniqueName="1" name="Lead_ID" queryTableFieldId="1" dataDxfId="66" totalsRowDxfId="49"/>
    <tableColumn id="2" xr3:uid="{CDCB3CAC-822F-401B-A714-0B028A106E98}" uniqueName="2" name="Name" queryTableFieldId="2" dataDxfId="65" totalsRowDxfId="48"/>
    <tableColumn id="3" xr3:uid="{F6AE1CAD-2AE6-4DA9-9F6E-6F89CFE35E38}" uniqueName="3" name="Email" queryTableFieldId="3" dataDxfId="64" totalsRowDxfId="47"/>
    <tableColumn id="4" xr3:uid="{2B8EF78D-46D2-43A7-B0F4-9C3113070111}" uniqueName="4" name="Lead_Source" queryTableFieldId="4" dataDxfId="63" totalsRowDxfId="37"/>
    <tableColumn id="5" xr3:uid="{6EB986FF-25C5-4035-AD9D-5209994884FB}" uniqueName="5" name="Campaign" queryTableFieldId="5" dataDxfId="62" totalsRowDxfId="46"/>
    <tableColumn id="6" xr3:uid="{15D44CFF-D6F8-45AA-8651-C29DDB738245}" uniqueName="6" name="Signup_Date" queryTableFieldId="6" dataDxfId="61" totalsRowDxfId="45"/>
    <tableColumn id="11" xr3:uid="{F2848DC8-E792-493F-9E82-D559887215C3}" uniqueName="11" name="purchaase date" queryTableFieldId="11" dataDxfId="56" totalsRowDxfId="44">
      <calculatedColumnFormula>VLOOKUP(A2, 'revenue'!A:D, 3, FALSE)</calculatedColumnFormula>
    </tableColumn>
    <tableColumn id="9" xr3:uid="{ACD20A3A-844F-41A7-BEE1-EBFDC8087E6B}" uniqueName="9" name="churned" queryTableFieldId="9" dataDxfId="55" totalsRowDxfId="43">
      <calculatedColumnFormula>VLOOKUP(A2, 'revenue'!A:D, 4, FALSE)</calculatedColumnFormula>
    </tableColumn>
    <tableColumn id="12" xr3:uid="{293801A9-E3F8-44C3-88BB-B4399E2896A2}" uniqueName="12" name="emails sent" queryTableFieldId="12" dataDxfId="54" totalsRowDxfId="42">
      <calculatedColumnFormula>VLOOKUP(A2,engagement1!A:D, 2, FALSE)</calculatedColumnFormula>
    </tableColumn>
    <tableColumn id="13" xr3:uid="{7B19A9E8-3193-4F4E-B58E-7BF8E11E93FD}" uniqueName="13" name="opens" queryTableFieldId="13" dataDxfId="53" totalsRowDxfId="41">
      <calculatedColumnFormula>VLOOKUP(A2,engagement1!A:D, 3, FALSE)</calculatedColumnFormula>
    </tableColumn>
    <tableColumn id="14" xr3:uid="{91DE06BE-44BD-4BDE-99C2-5D7BA1B7B82A}" uniqueName="14" name="click" queryTableFieldId="14" dataDxfId="52" totalsRowDxfId="40">
      <calculatedColumnFormula>VLOOKUP(A2,engagement1!A:D, 4, FALSE)</calculatedColumnFormula>
    </tableColumn>
    <tableColumn id="15" xr3:uid="{ACE28E24-DA49-4EBD-8FB9-03B7944C1086}" uniqueName="15" name="revenue" queryTableFieldId="15" dataDxfId="51" totalsRowDxfId="39">
      <calculatedColumnFormula>INDEX('campaign_data'!C:C, MATCH(E2, 'campaign_data'!A:A, 0))</calculatedColumnFormula>
    </tableColumn>
    <tableColumn id="17" xr3:uid="{2F82A965-CBBD-4EE3-92AF-13C63EBB203B}" uniqueName="17" name="ratings" queryTableFieldId="17" dataDxfId="50" totalsRowDxfId="38">
      <calculatedColumnFormula>INDEX('campaign_data'!E:E, MATCH(E2, 'campaign_data'!A:A, 0))</calculatedColumnFormula>
    </tableColumn>
    <tableColumn id="23" xr3:uid="{BF59C090-7449-4A71-8BC5-561C4F09B014}" uniqueName="23" name="CTR" queryTableFieldId="23" dataDxfId="36">
      <calculatedColumnFormula>IFERROR(K2/J2, 0)</calculatedColumnFormula>
    </tableColumn>
    <tableColumn id="24" xr3:uid="{99ACA072-31D7-44EF-8A4A-8BADEF46DB2E}" uniqueName="24" name="RPM" queryTableFieldId="24" dataDxfId="35">
      <calculatedColumnFormula>IFERROR(L2/J2,0)</calculatedColumnFormula>
    </tableColumn>
    <tableColumn id="25" xr3:uid="{77F3ADD9-E4B2-405B-B2EC-45F63FB6A417}" uniqueName="25" name="LTV(revenue)" queryTableFieldId="25" dataDxfId="34">
      <calculatedColumnFormula>L2</calculatedColumnFormula>
    </tableColumn>
    <tableColumn id="27" xr3:uid="{08353765-29BC-4057-A979-7810C1AAD977}" uniqueName="27" name="open rate" queryTableFieldId="27" dataDxfId="30">
      <calculatedColumnFormula>IFERROR(J2/I2,0)</calculatedColumnFormula>
    </tableColumn>
    <tableColumn id="28" xr3:uid="{C6A0C39E-2B89-4B98-87AD-89E73203F0B8}" uniqueName="28" name="CAC" queryTableFieldId="28" dataDxfId="29">
      <calculatedColumnFormula>_xlfn.XLOOKUP(E2,'campaign_data'!A:A,'campaign_data'!H:H,"not found",0)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8F0E9-7915-4863-973B-765193737CD9}" name="campaign_data" displayName="campaign_data" ref="A1:E20" tableType="queryTable" totalsRowShown="0">
  <autoFilter ref="A1:E20" xr:uid="{0CD8F0E9-7915-4863-973B-765193737CD9}"/>
  <tableColumns count="5">
    <tableColumn id="1" xr3:uid="{94D62559-6B51-407B-8A72-6C46A6883FD2}" uniqueName="1" name="Campaign" queryTableFieldId="1" dataDxfId="60"/>
    <tableColumn id="2" xr3:uid="{527806AE-16CD-4DFC-BA7A-C97C3D336049}" uniqueName="2" name="Lead_Source" queryTableFieldId="2" dataDxfId="59"/>
    <tableColumn id="3" xr3:uid="{A41F8F71-0335-485E-B248-5BB35788F582}" uniqueName="3" name="revenue" queryTableFieldId="3"/>
    <tableColumn id="4" xr3:uid="{1189F74C-5D08-4B51-BE83-9918BBC813B2}" uniqueName="4" name="availabilities" queryTableFieldId="4" dataDxfId="58"/>
    <tableColumn id="5" xr3:uid="{0E4A6520-5DA3-4493-B047-ACCDA95859E3}" uniqueName="5" name="ratings" queryTableFieldId="5" dataDxfId="5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8E4997-B048-4D37-8DE5-0BA1DD79DE60}" name="Table7" displayName="Table7" ref="F1:I20" totalsRowShown="0">
  <autoFilter ref="F1:I20" xr:uid="{228E4997-B048-4D37-8DE5-0BA1DD79DE60}"/>
  <tableColumns count="4">
    <tableColumn id="1" xr3:uid="{EB065301-8B0D-42AF-B3B8-7F5591A8B143}" name="Ad_Spend (€)"/>
    <tableColumn id="2" xr3:uid="{65FDC6AB-9B83-47F6-B285-BFBF2E2B64DA}" name="#leads" dataDxfId="32">
      <calculatedColumnFormula>COUNTIF(leads!E:E, A2)</calculatedColumnFormula>
    </tableColumn>
    <tableColumn id="3" xr3:uid="{03DEA6AD-90B2-48EE-A802-8E873859F048}" name="CAC" dataDxfId="31">
      <calculatedColumnFormula>F2/G2</calculatedColumnFormula>
    </tableColumn>
    <tableColumn id="4" xr3:uid="{FBBCB94C-17D3-4105-9747-1A809AF31F45}" name="churn rate" dataDxfId="28">
      <calculatedColumnFormula>IFERROR(COUNTIFS(leads!E:E,A2, leads!H:H, "yes")/G2, 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484D4-7B1D-4298-AF6C-46339933BAC5}" name="engagement1" displayName="engagement1" ref="A1:D101" tableType="queryTable" totalsRowShown="0">
  <autoFilter ref="A1:D101" xr:uid="{715484D4-7B1D-4298-AF6C-46339933BAC5}"/>
  <tableColumns count="4">
    <tableColumn id="1" xr3:uid="{2BDEC43E-3669-45DF-9F8C-3E42414ECD67}" uniqueName="1" name="Lead_ID" queryTableFieldId="1" dataDxfId="26"/>
    <tableColumn id="2" xr3:uid="{269A8DCD-6BC4-4553-81A9-B3E20B58A714}" uniqueName="2" name="Emails_Sent" queryTableFieldId="2"/>
    <tableColumn id="3" xr3:uid="{6B4E6928-ADC0-499E-8C57-77C4D9A4D514}" uniqueName="3" name="Opens" queryTableFieldId="3"/>
    <tableColumn id="4" xr3:uid="{99B42859-1F22-4D12-8B5A-D9BCF073DF7B}" uniqueName="4" name="Clicks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45D703-46DE-4BE0-807B-AB71C076C7BE}" name="revenue" displayName="revenue" ref="A1:D101" tableType="queryTable" totalsRowShown="0">
  <autoFilter ref="A1:D101" xr:uid="{F645D703-46DE-4BE0-807B-AB71C076C7BE}"/>
  <tableColumns count="4">
    <tableColumn id="1" xr3:uid="{19E37319-52A0-4060-9691-8472365D5BEF}" uniqueName="1" name="Lead_ID" queryTableFieldId="1" dataDxfId="25"/>
    <tableColumn id="2" xr3:uid="{95247439-E0E7-48A9-A225-969391C68BC0}" uniqueName="2" name="Revenue" queryTableFieldId="2"/>
    <tableColumn id="3" xr3:uid="{0EB903E6-F338-4BC3-9252-FA1EEB4539B7}" uniqueName="3" name="First_Purchase_Date" queryTableFieldId="3" dataDxfId="24"/>
    <tableColumn id="4" xr3:uid="{4E67D5DE-9732-46DA-850F-B957EF3A9431}" uniqueName="4" name="Churned" queryTableFieldId="4" dataDxf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442B-DB8A-40C9-9DA6-728A37BD3888}">
  <sheetPr>
    <tabColor theme="8" tint="0.39997558519241921"/>
  </sheetPr>
  <dimension ref="A1:R101"/>
  <sheetViews>
    <sheetView topLeftCell="B1" workbookViewId="0">
      <selection activeCell="R1" sqref="R1:R1048576"/>
    </sheetView>
  </sheetViews>
  <sheetFormatPr defaultColWidth="39.85546875" defaultRowHeight="15" x14ac:dyDescent="0.25"/>
  <cols>
    <col min="1" max="1" width="13" customWidth="1"/>
    <col min="2" max="2" width="22.42578125" customWidth="1"/>
    <col min="3" max="3" width="41.7109375" customWidth="1"/>
    <col min="4" max="4" width="23" customWidth="1"/>
    <col min="5" max="5" width="27.140625" customWidth="1"/>
    <col min="6" max="6" width="19.42578125" customWidth="1"/>
    <col min="7" max="7" width="22" style="1" customWidth="1"/>
    <col min="8" max="8" width="17.28515625" customWidth="1"/>
    <col min="9" max="9" width="19.7109375" customWidth="1"/>
    <col min="10" max="10" width="10.7109375" customWidth="1"/>
    <col min="11" max="11" width="12.28515625" customWidth="1"/>
    <col min="12" max="12" width="12.140625" customWidth="1"/>
    <col min="13" max="13" width="14.140625" customWidth="1"/>
    <col min="14" max="14" width="13" style="4" customWidth="1"/>
    <col min="15" max="15" width="14.85546875" style="5" customWidth="1"/>
    <col min="16" max="16" width="18" customWidth="1"/>
    <col min="17" max="17" width="17.42578125" style="4" customWidth="1"/>
    <col min="18" max="18" width="15.140625" style="11" customWidth="1"/>
  </cols>
  <sheetData>
    <row r="1" spans="1:18" s="6" customFormat="1" ht="18.75" x14ac:dyDescent="0.3">
      <c r="A1" s="6" t="s">
        <v>27</v>
      </c>
      <c r="B1" s="6" t="s">
        <v>28</v>
      </c>
      <c r="C1" s="6" t="s">
        <v>29</v>
      </c>
      <c r="D1" s="6" t="s">
        <v>30</v>
      </c>
      <c r="E1" s="6" t="s">
        <v>31</v>
      </c>
      <c r="F1" s="7" t="s">
        <v>32</v>
      </c>
      <c r="G1" s="8" t="s">
        <v>343</v>
      </c>
      <c r="H1" s="6" t="s">
        <v>335</v>
      </c>
      <c r="I1" s="6" t="s">
        <v>344</v>
      </c>
      <c r="J1" s="6" t="s">
        <v>345</v>
      </c>
      <c r="K1" s="6" t="s">
        <v>346</v>
      </c>
      <c r="L1" s="6" t="s">
        <v>0</v>
      </c>
      <c r="M1" s="6" t="s">
        <v>2</v>
      </c>
      <c r="N1" s="9" t="s">
        <v>348</v>
      </c>
      <c r="O1" s="10" t="s">
        <v>349</v>
      </c>
      <c r="P1" s="6" t="s">
        <v>350</v>
      </c>
      <c r="Q1" s="9" t="s">
        <v>354</v>
      </c>
      <c r="R1" s="14" t="s">
        <v>353</v>
      </c>
    </row>
    <row r="2" spans="1:18" x14ac:dyDescent="0.25">
      <c r="A2" t="s">
        <v>33</v>
      </c>
      <c r="B2" t="s">
        <v>34</v>
      </c>
      <c r="C2" t="s">
        <v>35</v>
      </c>
      <c r="D2" t="s">
        <v>8</v>
      </c>
      <c r="E2" t="s">
        <v>9</v>
      </c>
      <c r="F2" s="1">
        <v>45663</v>
      </c>
      <c r="G2" s="1">
        <f>VLOOKUP(A2, 'revenue'!A:D, 3, FALSE)</f>
        <v>45696</v>
      </c>
      <c r="H2" s="2" t="str">
        <f>VLOOKUP(A2, 'revenue'!A:D, 4, FALSE)</f>
        <v>No</v>
      </c>
      <c r="I2" s="2">
        <f>VLOOKUP(A2,engagement1!A:D, 2, FALSE)</f>
        <v>11</v>
      </c>
      <c r="J2" s="2">
        <f>VLOOKUP(A2,engagement1!A:D, 3, FALSE)</f>
        <v>2</v>
      </c>
      <c r="K2" s="2">
        <f>VLOOKUP(A2,engagement1!A:D, 4, FALSE)</f>
        <v>0</v>
      </c>
      <c r="L2" s="2">
        <f>INDEX('campaign_data'!C:C, MATCH(E2, 'campaign_data'!A:A, 0))</f>
        <v>5177</v>
      </c>
      <c r="M2" s="2">
        <f>INDEX('campaign_data'!E:E, MATCH(E2, 'campaign_data'!A:A, 0))</f>
        <v>3</v>
      </c>
      <c r="N2" s="4">
        <f t="shared" ref="N2:N33" si="0">IFERROR(K2/J2, 0)</f>
        <v>0</v>
      </c>
      <c r="O2" s="5">
        <f t="shared" ref="O2:O33" si="1">IFERROR(L2/J2,0)</f>
        <v>2588.5</v>
      </c>
      <c r="P2" s="2">
        <f t="shared" ref="P2:P33" si="2">L2</f>
        <v>5177</v>
      </c>
      <c r="Q2" s="4">
        <f t="shared" ref="Q2:Q33" si="3">IFERROR(J2/I2,0)</f>
        <v>0.18181818181818182</v>
      </c>
      <c r="R2" s="11">
        <f>_xlfn.XLOOKUP(E2,'campaign_data'!A:A,'campaign_data'!H:H,"not found",0)</f>
        <v>142.33333333333334</v>
      </c>
    </row>
    <row r="3" spans="1:18" x14ac:dyDescent="0.25">
      <c r="A3" t="s">
        <v>36</v>
      </c>
      <c r="B3" t="s">
        <v>37</v>
      </c>
      <c r="C3" t="s">
        <v>38</v>
      </c>
      <c r="D3" t="s">
        <v>6</v>
      </c>
      <c r="E3" t="s">
        <v>10</v>
      </c>
      <c r="F3" s="1">
        <v>45691</v>
      </c>
      <c r="G3" s="1">
        <f>VLOOKUP(A3, 'revenue'!A:D, 3, FALSE)</f>
        <v>45700</v>
      </c>
      <c r="H3" s="2" t="str">
        <f>VLOOKUP(A3, 'revenue'!A:D, 4, FALSE)</f>
        <v>Yes</v>
      </c>
      <c r="I3" s="2">
        <f>VLOOKUP(A3,engagement1!A:D, 2, FALSE)</f>
        <v>6</v>
      </c>
      <c r="J3" s="2">
        <f>VLOOKUP(A3,engagement1!A:D, 3, FALSE)</f>
        <v>5</v>
      </c>
      <c r="K3" s="2">
        <f>VLOOKUP(A3,engagement1!A:D, 4, FALSE)</f>
        <v>4</v>
      </c>
      <c r="L3" s="2">
        <f>INDEX('campaign_data'!C:C, MATCH(E3, 'campaign_data'!A:A, 0))</f>
        <v>5374</v>
      </c>
      <c r="M3" s="2">
        <f>INDEX('campaign_data'!E:E, MATCH(E3, 'campaign_data'!A:A, 0))</f>
        <v>1</v>
      </c>
      <c r="N3" s="4">
        <f t="shared" si="0"/>
        <v>0.8</v>
      </c>
      <c r="O3" s="5">
        <f t="shared" si="1"/>
        <v>1074.8</v>
      </c>
      <c r="P3" s="2">
        <f t="shared" si="2"/>
        <v>5374</v>
      </c>
      <c r="Q3" s="4">
        <f t="shared" si="3"/>
        <v>0.83333333333333337</v>
      </c>
      <c r="R3" s="11">
        <f>_xlfn.XLOOKUP(E3,'campaign_data'!A:A,'campaign_data'!H:H,"not found",0)</f>
        <v>34.888888888888886</v>
      </c>
    </row>
    <row r="4" spans="1:18" x14ac:dyDescent="0.25">
      <c r="A4" t="s">
        <v>39</v>
      </c>
      <c r="B4" t="s">
        <v>40</v>
      </c>
      <c r="C4" t="s">
        <v>41</v>
      </c>
      <c r="D4" t="s">
        <v>7</v>
      </c>
      <c r="E4" t="s">
        <v>11</v>
      </c>
      <c r="F4" s="1">
        <v>45679</v>
      </c>
      <c r="G4" s="1">
        <f>VLOOKUP(A4, 'revenue'!A:D, 3, FALSE)</f>
        <v>45710</v>
      </c>
      <c r="H4" s="2" t="str">
        <f>VLOOKUP(A4, 'revenue'!A:D, 4, FALSE)</f>
        <v>Yes</v>
      </c>
      <c r="I4" s="2">
        <f>VLOOKUP(A4,engagement1!A:D, 2, FALSE)</f>
        <v>8</v>
      </c>
      <c r="J4" s="2">
        <f>VLOOKUP(A4,engagement1!A:D, 3, FALSE)</f>
        <v>8</v>
      </c>
      <c r="K4" s="2">
        <f>VLOOKUP(A4,engagement1!A:D, 4, FALSE)</f>
        <v>3</v>
      </c>
      <c r="L4" s="2">
        <f>INDEX('campaign_data'!C:C, MATCH(E4, 'campaign_data'!A:A, 0))</f>
        <v>5010</v>
      </c>
      <c r="M4" s="2">
        <f>INDEX('campaign_data'!E:E, MATCH(E4, 'campaign_data'!A:A, 0))</f>
        <v>1</v>
      </c>
      <c r="N4" s="4">
        <f t="shared" si="0"/>
        <v>0.375</v>
      </c>
      <c r="O4" s="5">
        <f t="shared" si="1"/>
        <v>626.25</v>
      </c>
      <c r="P4" s="2">
        <f t="shared" si="2"/>
        <v>5010</v>
      </c>
      <c r="Q4" s="4">
        <f t="shared" si="3"/>
        <v>1</v>
      </c>
      <c r="R4" s="11">
        <f>_xlfn.XLOOKUP(E4,'campaign_data'!A:A,'campaign_data'!H:H,"not found",0)</f>
        <v>28.125</v>
      </c>
    </row>
    <row r="5" spans="1:18" x14ac:dyDescent="0.25">
      <c r="A5" t="s">
        <v>42</v>
      </c>
      <c r="B5" t="s">
        <v>43</v>
      </c>
      <c r="C5" t="s">
        <v>44</v>
      </c>
      <c r="D5" t="s">
        <v>3</v>
      </c>
      <c r="E5" t="s">
        <v>11</v>
      </c>
      <c r="F5" s="1">
        <v>45680</v>
      </c>
      <c r="G5" s="1">
        <f>VLOOKUP(A5, 'revenue'!A:D, 3, FALSE)</f>
        <v>45705</v>
      </c>
      <c r="H5" s="2" t="str">
        <f>VLOOKUP(A5, 'revenue'!A:D, 4, FALSE)</f>
        <v>No</v>
      </c>
      <c r="I5" s="2">
        <f>VLOOKUP(A5,engagement1!A:D, 2, FALSE)</f>
        <v>14</v>
      </c>
      <c r="J5" s="2">
        <f>VLOOKUP(A5,engagement1!A:D, 3, FALSE)</f>
        <v>3</v>
      </c>
      <c r="K5" s="2">
        <f>VLOOKUP(A5,engagement1!A:D, 4, FALSE)</f>
        <v>1</v>
      </c>
      <c r="L5" s="2">
        <f>INDEX('campaign_data'!C:C, MATCH(E5, 'campaign_data'!A:A, 0))</f>
        <v>5010</v>
      </c>
      <c r="M5" s="2">
        <f>INDEX('campaign_data'!E:E, MATCH(E5, 'campaign_data'!A:A, 0))</f>
        <v>1</v>
      </c>
      <c r="N5" s="4">
        <f t="shared" si="0"/>
        <v>0.33333333333333331</v>
      </c>
      <c r="O5" s="5">
        <f t="shared" si="1"/>
        <v>1670</v>
      </c>
      <c r="P5" s="2">
        <f t="shared" si="2"/>
        <v>5010</v>
      </c>
      <c r="Q5" s="4">
        <f t="shared" si="3"/>
        <v>0.21428571428571427</v>
      </c>
      <c r="R5" s="11">
        <f>_xlfn.XLOOKUP(E5,'campaign_data'!A:A,'campaign_data'!H:H,"not found",0)</f>
        <v>28.125</v>
      </c>
    </row>
    <row r="6" spans="1:18" x14ac:dyDescent="0.25">
      <c r="A6" t="s">
        <v>45</v>
      </c>
      <c r="B6" t="s">
        <v>46</v>
      </c>
      <c r="C6" t="s">
        <v>47</v>
      </c>
      <c r="D6" t="s">
        <v>8</v>
      </c>
      <c r="E6" t="s">
        <v>12</v>
      </c>
      <c r="F6" s="1">
        <v>45721</v>
      </c>
      <c r="G6" s="1">
        <f>VLOOKUP(A6, 'revenue'!A:D, 3, FALSE)</f>
        <v>45710</v>
      </c>
      <c r="H6" s="2" t="str">
        <f>VLOOKUP(A6, 'revenue'!A:D, 4, FALSE)</f>
        <v>No</v>
      </c>
      <c r="I6" s="2">
        <f>VLOOKUP(A6,engagement1!A:D, 2, FALSE)</f>
        <v>16</v>
      </c>
      <c r="J6" s="2">
        <f>VLOOKUP(A6,engagement1!A:D, 3, FALSE)</f>
        <v>1</v>
      </c>
      <c r="K6" s="2">
        <f>VLOOKUP(A6,engagement1!A:D, 4, FALSE)</f>
        <v>0</v>
      </c>
      <c r="L6" s="2">
        <f>INDEX('campaign_data'!C:C, MATCH(E6, 'campaign_data'!A:A, 0))</f>
        <v>4782</v>
      </c>
      <c r="M6" s="2">
        <f>INDEX('campaign_data'!E:E, MATCH(E6, 'campaign_data'!A:A, 0))</f>
        <v>4</v>
      </c>
      <c r="N6" s="4">
        <f t="shared" si="0"/>
        <v>0</v>
      </c>
      <c r="O6" s="5">
        <f t="shared" si="1"/>
        <v>4782</v>
      </c>
      <c r="P6" s="2">
        <f t="shared" si="2"/>
        <v>4782</v>
      </c>
      <c r="Q6" s="4">
        <f t="shared" si="3"/>
        <v>6.25E-2</v>
      </c>
      <c r="R6" s="11">
        <f>_xlfn.XLOOKUP(E6,'campaign_data'!A:A,'campaign_data'!H:H,"not found",0)</f>
        <v>479.5</v>
      </c>
    </row>
    <row r="7" spans="1:18" x14ac:dyDescent="0.25">
      <c r="A7" t="s">
        <v>48</v>
      </c>
      <c r="B7" t="s">
        <v>49</v>
      </c>
      <c r="C7" t="s">
        <v>50</v>
      </c>
      <c r="D7" t="s">
        <v>8</v>
      </c>
      <c r="E7" t="s">
        <v>13</v>
      </c>
      <c r="F7" s="1">
        <v>45688</v>
      </c>
      <c r="G7" s="1">
        <f>VLOOKUP(A7, 'revenue'!A:D, 3, FALSE)</f>
        <v>45769</v>
      </c>
      <c r="H7" s="2" t="str">
        <f>VLOOKUP(A7, 'revenue'!A:D, 4, FALSE)</f>
        <v>No</v>
      </c>
      <c r="I7" s="2">
        <f>VLOOKUP(A7,engagement1!A:D, 2, FALSE)</f>
        <v>17</v>
      </c>
      <c r="J7" s="2">
        <f>VLOOKUP(A7,engagement1!A:D, 3, FALSE)</f>
        <v>4</v>
      </c>
      <c r="K7" s="2">
        <f>VLOOKUP(A7,engagement1!A:D, 4, FALSE)</f>
        <v>0</v>
      </c>
      <c r="L7" s="2">
        <f>INDEX('campaign_data'!C:C, MATCH(E7, 'campaign_data'!A:A, 0))</f>
        <v>5423</v>
      </c>
      <c r="M7" s="2">
        <f>INDEX('campaign_data'!E:E, MATCH(E7, 'campaign_data'!A:A, 0))</f>
        <v>5</v>
      </c>
      <c r="N7" s="4">
        <f t="shared" si="0"/>
        <v>0</v>
      </c>
      <c r="O7" s="5">
        <f t="shared" si="1"/>
        <v>1355.75</v>
      </c>
      <c r="P7" s="2">
        <f t="shared" si="2"/>
        <v>5423</v>
      </c>
      <c r="Q7" s="4">
        <f t="shared" si="3"/>
        <v>0.23529411764705882</v>
      </c>
      <c r="R7" s="11">
        <f>_xlfn.XLOOKUP(E7,'campaign_data'!A:A,'campaign_data'!H:H,"not found",0)</f>
        <v>68.714285714285708</v>
      </c>
    </row>
    <row r="8" spans="1:18" x14ac:dyDescent="0.25">
      <c r="A8" t="s">
        <v>51</v>
      </c>
      <c r="B8" t="s">
        <v>52</v>
      </c>
      <c r="C8" t="s">
        <v>53</v>
      </c>
      <c r="D8" t="s">
        <v>7</v>
      </c>
      <c r="E8" t="s">
        <v>10</v>
      </c>
      <c r="F8" s="1">
        <v>45717</v>
      </c>
      <c r="G8" s="1">
        <f>VLOOKUP(A8, 'revenue'!A:D, 3, FALSE)</f>
        <v>45768</v>
      </c>
      <c r="H8" s="2" t="str">
        <f>VLOOKUP(A8, 'revenue'!A:D, 4, FALSE)</f>
        <v>Yes</v>
      </c>
      <c r="I8" s="2">
        <f>VLOOKUP(A8,engagement1!A:D, 2, FALSE)</f>
        <v>5</v>
      </c>
      <c r="J8" s="2">
        <f>VLOOKUP(A8,engagement1!A:D, 3, FALSE)</f>
        <v>3</v>
      </c>
      <c r="K8" s="2">
        <f>VLOOKUP(A8,engagement1!A:D, 4, FALSE)</f>
        <v>1</v>
      </c>
      <c r="L8" s="2">
        <f>INDEX('campaign_data'!C:C, MATCH(E8, 'campaign_data'!A:A, 0))</f>
        <v>5374</v>
      </c>
      <c r="M8" s="2">
        <f>INDEX('campaign_data'!E:E, MATCH(E8, 'campaign_data'!A:A, 0))</f>
        <v>1</v>
      </c>
      <c r="N8" s="4">
        <f t="shared" si="0"/>
        <v>0.33333333333333331</v>
      </c>
      <c r="O8" s="5">
        <f t="shared" si="1"/>
        <v>1791.3333333333333</v>
      </c>
      <c r="P8" s="2">
        <f t="shared" si="2"/>
        <v>5374</v>
      </c>
      <c r="Q8" s="4">
        <f t="shared" si="3"/>
        <v>0.6</v>
      </c>
      <c r="R8" s="11">
        <f>_xlfn.XLOOKUP(E8,'campaign_data'!A:A,'campaign_data'!H:H,"not found",0)</f>
        <v>34.888888888888886</v>
      </c>
    </row>
    <row r="9" spans="1:18" x14ac:dyDescent="0.25">
      <c r="A9" t="s">
        <v>54</v>
      </c>
      <c r="B9" t="s">
        <v>55</v>
      </c>
      <c r="C9" t="s">
        <v>56</v>
      </c>
      <c r="D9" t="s">
        <v>7</v>
      </c>
      <c r="E9" t="s">
        <v>11</v>
      </c>
      <c r="F9" s="1">
        <v>45746</v>
      </c>
      <c r="G9" s="1">
        <f>VLOOKUP(A9, 'revenue'!A:D, 3, FALSE)</f>
        <v>45640</v>
      </c>
      <c r="H9" s="2" t="str">
        <f>VLOOKUP(A9, 'revenue'!A:D, 4, FALSE)</f>
        <v>No</v>
      </c>
      <c r="I9" s="2">
        <f>VLOOKUP(A9,engagement1!A:D, 2, FALSE)</f>
        <v>5</v>
      </c>
      <c r="J9" s="2">
        <f>VLOOKUP(A9,engagement1!A:D, 3, FALSE)</f>
        <v>1</v>
      </c>
      <c r="K9" s="2">
        <f>VLOOKUP(A9,engagement1!A:D, 4, FALSE)</f>
        <v>0</v>
      </c>
      <c r="L9" s="2">
        <f>INDEX('campaign_data'!C:C, MATCH(E9, 'campaign_data'!A:A, 0))</f>
        <v>5010</v>
      </c>
      <c r="M9" s="2">
        <f>INDEX('campaign_data'!E:E, MATCH(E9, 'campaign_data'!A:A, 0))</f>
        <v>1</v>
      </c>
      <c r="N9" s="4">
        <f t="shared" si="0"/>
        <v>0</v>
      </c>
      <c r="O9" s="5">
        <f t="shared" si="1"/>
        <v>5010</v>
      </c>
      <c r="P9" s="2">
        <f t="shared" si="2"/>
        <v>5010</v>
      </c>
      <c r="Q9" s="4">
        <f t="shared" si="3"/>
        <v>0.2</v>
      </c>
      <c r="R9" s="11">
        <f>_xlfn.XLOOKUP(E9,'campaign_data'!A:A,'campaign_data'!H:H,"not found",0)</f>
        <v>28.125</v>
      </c>
    </row>
    <row r="10" spans="1:18" x14ac:dyDescent="0.25">
      <c r="A10" t="s">
        <v>57</v>
      </c>
      <c r="B10" t="s">
        <v>58</v>
      </c>
      <c r="C10" t="s">
        <v>59</v>
      </c>
      <c r="D10" t="s">
        <v>8</v>
      </c>
      <c r="E10" t="s">
        <v>14</v>
      </c>
      <c r="F10" s="1">
        <v>45709</v>
      </c>
      <c r="G10" s="1">
        <f>VLOOKUP(A10, 'revenue'!A:D, 3, FALSE)</f>
        <v>45717</v>
      </c>
      <c r="H10" s="2" t="str">
        <f>VLOOKUP(A10, 'revenue'!A:D, 4, FALSE)</f>
        <v>No</v>
      </c>
      <c r="I10" s="2">
        <f>VLOOKUP(A10,engagement1!A:D, 2, FALSE)</f>
        <v>8</v>
      </c>
      <c r="J10" s="2">
        <f>VLOOKUP(A10,engagement1!A:D, 3, FALSE)</f>
        <v>8</v>
      </c>
      <c r="K10" s="2">
        <f>VLOOKUP(A10,engagement1!A:D, 4, FALSE)</f>
        <v>7</v>
      </c>
      <c r="L10" s="2">
        <f>INDEX('campaign_data'!C:C, MATCH(E10, 'campaign_data'!A:A, 0))</f>
        <v>2265</v>
      </c>
      <c r="M10" s="2">
        <f>INDEX('campaign_data'!E:E, MATCH(E10, 'campaign_data'!A:A, 0))</f>
        <v>1</v>
      </c>
      <c r="N10" s="4">
        <f t="shared" si="0"/>
        <v>0.875</v>
      </c>
      <c r="O10" s="5">
        <f t="shared" si="1"/>
        <v>283.125</v>
      </c>
      <c r="P10" s="2">
        <f t="shared" si="2"/>
        <v>2265</v>
      </c>
      <c r="Q10" s="4">
        <f t="shared" si="3"/>
        <v>1</v>
      </c>
      <c r="R10" s="11">
        <f>_xlfn.XLOOKUP(E10,'campaign_data'!A:A,'campaign_data'!H:H,"not found",0)</f>
        <v>112.5</v>
      </c>
    </row>
    <row r="11" spans="1:18" x14ac:dyDescent="0.25">
      <c r="A11" t="s">
        <v>60</v>
      </c>
      <c r="B11" t="s">
        <v>61</v>
      </c>
      <c r="C11" t="s">
        <v>62</v>
      </c>
      <c r="D11" t="s">
        <v>3</v>
      </c>
      <c r="E11" t="s">
        <v>15</v>
      </c>
      <c r="F11" s="1">
        <v>45686</v>
      </c>
      <c r="G11" s="1">
        <f>VLOOKUP(A11, 'revenue'!A:D, 3, FALSE)</f>
        <v>45764</v>
      </c>
      <c r="H11" s="2" t="str">
        <f>VLOOKUP(A11, 'revenue'!A:D, 4, FALSE)</f>
        <v>No</v>
      </c>
      <c r="I11" s="2">
        <f>VLOOKUP(A11,engagement1!A:D, 2, FALSE)</f>
        <v>17</v>
      </c>
      <c r="J11" s="2">
        <f>VLOOKUP(A11,engagement1!A:D, 3, FALSE)</f>
        <v>4</v>
      </c>
      <c r="K11" s="2">
        <f>VLOOKUP(A11,engagement1!A:D, 4, FALSE)</f>
        <v>0</v>
      </c>
      <c r="L11" s="2">
        <f>INDEX('campaign_data'!C:C, MATCH(E11, 'campaign_data'!A:A, 0))</f>
        <v>3334</v>
      </c>
      <c r="M11" s="2">
        <f>INDEX('campaign_data'!E:E, MATCH(E11, 'campaign_data'!A:A, 0))</f>
        <v>4</v>
      </c>
      <c r="N11" s="4">
        <f t="shared" si="0"/>
        <v>0</v>
      </c>
      <c r="O11" s="5">
        <f t="shared" si="1"/>
        <v>833.5</v>
      </c>
      <c r="P11" s="2">
        <f t="shared" si="2"/>
        <v>3334</v>
      </c>
      <c r="Q11" s="4">
        <f t="shared" si="3"/>
        <v>0.23529411764705882</v>
      </c>
      <c r="R11" s="11">
        <f>_xlfn.XLOOKUP(E11,'campaign_data'!A:A,'campaign_data'!H:H,"not found",0)</f>
        <v>47.555555555555557</v>
      </c>
    </row>
    <row r="12" spans="1:18" x14ac:dyDescent="0.25">
      <c r="A12" t="s">
        <v>63</v>
      </c>
      <c r="B12" t="s">
        <v>64</v>
      </c>
      <c r="C12" t="s">
        <v>65</v>
      </c>
      <c r="D12" t="s">
        <v>6</v>
      </c>
      <c r="E12" t="s">
        <v>9</v>
      </c>
      <c r="F12" s="1">
        <v>45724</v>
      </c>
      <c r="G12" s="1">
        <f>VLOOKUP(A12, 'revenue'!A:D, 3, FALSE)</f>
        <v>45784</v>
      </c>
      <c r="H12" s="2" t="str">
        <f>VLOOKUP(A12, 'revenue'!A:D, 4, FALSE)</f>
        <v>No</v>
      </c>
      <c r="I12" s="2">
        <f>VLOOKUP(A12,engagement1!A:D, 2, FALSE)</f>
        <v>10</v>
      </c>
      <c r="J12" s="2">
        <f>VLOOKUP(A12,engagement1!A:D, 3, FALSE)</f>
        <v>8</v>
      </c>
      <c r="K12" s="2">
        <f>VLOOKUP(A12,engagement1!A:D, 4, FALSE)</f>
        <v>1</v>
      </c>
      <c r="L12" s="2">
        <f>INDEX('campaign_data'!C:C, MATCH(E12, 'campaign_data'!A:A, 0))</f>
        <v>5177</v>
      </c>
      <c r="M12" s="2">
        <f>INDEX('campaign_data'!E:E, MATCH(E12, 'campaign_data'!A:A, 0))</f>
        <v>3</v>
      </c>
      <c r="N12" s="4">
        <f t="shared" si="0"/>
        <v>0.125</v>
      </c>
      <c r="O12" s="5">
        <f t="shared" si="1"/>
        <v>647.125</v>
      </c>
      <c r="P12" s="2">
        <f t="shared" si="2"/>
        <v>5177</v>
      </c>
      <c r="Q12" s="4">
        <f t="shared" si="3"/>
        <v>0.8</v>
      </c>
      <c r="R12" s="11">
        <f>_xlfn.XLOOKUP(E12,'campaign_data'!A:A,'campaign_data'!H:H,"not found",0)</f>
        <v>142.33333333333334</v>
      </c>
    </row>
    <row r="13" spans="1:18" x14ac:dyDescent="0.25">
      <c r="A13" t="s">
        <v>66</v>
      </c>
      <c r="B13" t="s">
        <v>67</v>
      </c>
      <c r="C13" t="s">
        <v>68</v>
      </c>
      <c r="D13" t="s">
        <v>8</v>
      </c>
      <c r="E13" t="s">
        <v>13</v>
      </c>
      <c r="F13" s="1">
        <v>45662</v>
      </c>
      <c r="G13" s="1">
        <f>VLOOKUP(A13, 'revenue'!A:D, 3, FALSE)</f>
        <v>45684</v>
      </c>
      <c r="H13" s="2" t="str">
        <f>VLOOKUP(A13, 'revenue'!A:D, 4, FALSE)</f>
        <v>Yes</v>
      </c>
      <c r="I13" s="2">
        <f>VLOOKUP(A13,engagement1!A:D, 2, FALSE)</f>
        <v>6</v>
      </c>
      <c r="J13" s="2">
        <f>VLOOKUP(A13,engagement1!A:D, 3, FALSE)</f>
        <v>5</v>
      </c>
      <c r="K13" s="2">
        <f>VLOOKUP(A13,engagement1!A:D, 4, FALSE)</f>
        <v>5</v>
      </c>
      <c r="L13" s="2">
        <f>INDEX('campaign_data'!C:C, MATCH(E13, 'campaign_data'!A:A, 0))</f>
        <v>5423</v>
      </c>
      <c r="M13" s="2">
        <f>INDEX('campaign_data'!E:E, MATCH(E13, 'campaign_data'!A:A, 0))</f>
        <v>5</v>
      </c>
      <c r="N13" s="4">
        <f t="shared" si="0"/>
        <v>1</v>
      </c>
      <c r="O13" s="5">
        <f t="shared" si="1"/>
        <v>1084.5999999999999</v>
      </c>
      <c r="P13" s="2">
        <f t="shared" si="2"/>
        <v>5423</v>
      </c>
      <c r="Q13" s="4">
        <f t="shared" si="3"/>
        <v>0.83333333333333337</v>
      </c>
      <c r="R13" s="11">
        <f>_xlfn.XLOOKUP(E13,'campaign_data'!A:A,'campaign_data'!H:H,"not found",0)</f>
        <v>68.714285714285708</v>
      </c>
    </row>
    <row r="14" spans="1:18" x14ac:dyDescent="0.25">
      <c r="A14" t="s">
        <v>69</v>
      </c>
      <c r="B14" t="s">
        <v>70</v>
      </c>
      <c r="C14" t="s">
        <v>71</v>
      </c>
      <c r="D14" t="s">
        <v>5</v>
      </c>
      <c r="E14" t="s">
        <v>10</v>
      </c>
      <c r="F14" s="1">
        <v>45696</v>
      </c>
      <c r="G14" s="1">
        <f>VLOOKUP(A14, 'revenue'!A:D, 3, FALSE)</f>
        <v>45674</v>
      </c>
      <c r="H14" s="2" t="str">
        <f>VLOOKUP(A14, 'revenue'!A:D, 4, FALSE)</f>
        <v>No</v>
      </c>
      <c r="I14" s="2">
        <f>VLOOKUP(A14,engagement1!A:D, 2, FALSE)</f>
        <v>7</v>
      </c>
      <c r="J14" s="2">
        <f>VLOOKUP(A14,engagement1!A:D, 3, FALSE)</f>
        <v>6</v>
      </c>
      <c r="K14" s="2">
        <f>VLOOKUP(A14,engagement1!A:D, 4, FALSE)</f>
        <v>2</v>
      </c>
      <c r="L14" s="2">
        <f>INDEX('campaign_data'!C:C, MATCH(E14, 'campaign_data'!A:A, 0))</f>
        <v>5374</v>
      </c>
      <c r="M14" s="2">
        <f>INDEX('campaign_data'!E:E, MATCH(E14, 'campaign_data'!A:A, 0))</f>
        <v>1</v>
      </c>
      <c r="N14" s="4">
        <f t="shared" si="0"/>
        <v>0.33333333333333331</v>
      </c>
      <c r="O14" s="5">
        <f t="shared" si="1"/>
        <v>895.66666666666663</v>
      </c>
      <c r="P14" s="2">
        <f t="shared" si="2"/>
        <v>5374</v>
      </c>
      <c r="Q14" s="4">
        <f t="shared" si="3"/>
        <v>0.8571428571428571</v>
      </c>
      <c r="R14" s="11">
        <f>_xlfn.XLOOKUP(E14,'campaign_data'!A:A,'campaign_data'!H:H,"not found",0)</f>
        <v>34.888888888888886</v>
      </c>
    </row>
    <row r="15" spans="1:18" x14ac:dyDescent="0.25">
      <c r="A15" t="s">
        <v>72</v>
      </c>
      <c r="B15" t="s">
        <v>73</v>
      </c>
      <c r="C15" t="s">
        <v>74</v>
      </c>
      <c r="D15" t="s">
        <v>8</v>
      </c>
      <c r="E15" t="s">
        <v>13</v>
      </c>
      <c r="F15" s="1">
        <v>45714</v>
      </c>
      <c r="G15" s="1">
        <f>VLOOKUP(A15, 'revenue'!A:D, 3, FALSE)</f>
        <v>45662</v>
      </c>
      <c r="H15" s="2" t="str">
        <f>VLOOKUP(A15, 'revenue'!A:D, 4, FALSE)</f>
        <v>No</v>
      </c>
      <c r="I15" s="2">
        <f>VLOOKUP(A15,engagement1!A:D, 2, FALSE)</f>
        <v>19</v>
      </c>
      <c r="J15" s="2">
        <f>VLOOKUP(A15,engagement1!A:D, 3, FALSE)</f>
        <v>5</v>
      </c>
      <c r="K15" s="2">
        <f>VLOOKUP(A15,engagement1!A:D, 4, FALSE)</f>
        <v>4</v>
      </c>
      <c r="L15" s="2">
        <f>INDEX('campaign_data'!C:C, MATCH(E15, 'campaign_data'!A:A, 0))</f>
        <v>5423</v>
      </c>
      <c r="M15" s="2">
        <f>INDEX('campaign_data'!E:E, MATCH(E15, 'campaign_data'!A:A, 0))</f>
        <v>5</v>
      </c>
      <c r="N15" s="4">
        <f t="shared" si="0"/>
        <v>0.8</v>
      </c>
      <c r="O15" s="5">
        <f t="shared" si="1"/>
        <v>1084.5999999999999</v>
      </c>
      <c r="P15" s="2">
        <f t="shared" si="2"/>
        <v>5423</v>
      </c>
      <c r="Q15" s="4">
        <f t="shared" si="3"/>
        <v>0.26315789473684209</v>
      </c>
      <c r="R15" s="11">
        <f>_xlfn.XLOOKUP(E15,'campaign_data'!A:A,'campaign_data'!H:H,"not found",0)</f>
        <v>68.714285714285708</v>
      </c>
    </row>
    <row r="16" spans="1:18" x14ac:dyDescent="0.25">
      <c r="A16" t="s">
        <v>75</v>
      </c>
      <c r="B16" t="s">
        <v>76</v>
      </c>
      <c r="C16" t="s">
        <v>77</v>
      </c>
      <c r="D16" t="s">
        <v>7</v>
      </c>
      <c r="E16" t="s">
        <v>15</v>
      </c>
      <c r="F16" s="1">
        <v>45648</v>
      </c>
      <c r="G16" s="1">
        <f>VLOOKUP(A16, 'revenue'!A:D, 3, FALSE)</f>
        <v>45647</v>
      </c>
      <c r="H16" s="2" t="str">
        <f>VLOOKUP(A16, 'revenue'!A:D, 4, FALSE)</f>
        <v>Yes</v>
      </c>
      <c r="I16" s="2">
        <f>VLOOKUP(A16,engagement1!A:D, 2, FALSE)</f>
        <v>14</v>
      </c>
      <c r="J16" s="2">
        <f>VLOOKUP(A16,engagement1!A:D, 3, FALSE)</f>
        <v>12</v>
      </c>
      <c r="K16" s="2">
        <f>VLOOKUP(A16,engagement1!A:D, 4, FALSE)</f>
        <v>5</v>
      </c>
      <c r="L16" s="2">
        <f>INDEX('campaign_data'!C:C, MATCH(E16, 'campaign_data'!A:A, 0))</f>
        <v>3334</v>
      </c>
      <c r="M16" s="2">
        <f>INDEX('campaign_data'!E:E, MATCH(E16, 'campaign_data'!A:A, 0))</f>
        <v>4</v>
      </c>
      <c r="N16" s="4">
        <f t="shared" si="0"/>
        <v>0.41666666666666669</v>
      </c>
      <c r="O16" s="5">
        <f t="shared" si="1"/>
        <v>277.83333333333331</v>
      </c>
      <c r="P16" s="2">
        <f t="shared" si="2"/>
        <v>3334</v>
      </c>
      <c r="Q16" s="4">
        <f t="shared" si="3"/>
        <v>0.8571428571428571</v>
      </c>
      <c r="R16" s="11">
        <f>_xlfn.XLOOKUP(E16,'campaign_data'!A:A,'campaign_data'!H:H,"not found",0)</f>
        <v>47.555555555555557</v>
      </c>
    </row>
    <row r="17" spans="1:18" x14ac:dyDescent="0.25">
      <c r="A17" t="s">
        <v>78</v>
      </c>
      <c r="B17" t="s">
        <v>79</v>
      </c>
      <c r="C17" t="s">
        <v>80</v>
      </c>
      <c r="D17" t="s">
        <v>5</v>
      </c>
      <c r="E17" t="s">
        <v>16</v>
      </c>
      <c r="F17" s="1">
        <v>45676</v>
      </c>
      <c r="G17" s="1">
        <f>VLOOKUP(A17, 'revenue'!A:D, 3, FALSE)</f>
        <v>45654</v>
      </c>
      <c r="H17" s="2" t="str">
        <f>VLOOKUP(A17, 'revenue'!A:D, 4, FALSE)</f>
        <v>No</v>
      </c>
      <c r="I17" s="2">
        <f>VLOOKUP(A17,engagement1!A:D, 2, FALSE)</f>
        <v>10</v>
      </c>
      <c r="J17" s="2">
        <f>VLOOKUP(A17,engagement1!A:D, 3, FALSE)</f>
        <v>8</v>
      </c>
      <c r="K17" s="2">
        <f>VLOOKUP(A17,engagement1!A:D, 4, FALSE)</f>
        <v>0</v>
      </c>
      <c r="L17" s="2">
        <f>INDEX('campaign_data'!C:C, MATCH(E17, 'campaign_data'!A:A, 0))</f>
        <v>1793</v>
      </c>
      <c r="M17" s="2">
        <f>INDEX('campaign_data'!E:E, MATCH(E17, 'campaign_data'!A:A, 0))</f>
        <v>3</v>
      </c>
      <c r="N17" s="4">
        <f t="shared" si="0"/>
        <v>0</v>
      </c>
      <c r="O17" s="5">
        <f t="shared" si="1"/>
        <v>224.125</v>
      </c>
      <c r="P17" s="2">
        <f t="shared" si="2"/>
        <v>1793</v>
      </c>
      <c r="Q17" s="4">
        <f t="shared" si="3"/>
        <v>0.8</v>
      </c>
      <c r="R17" s="11">
        <f>_xlfn.XLOOKUP(E17,'campaign_data'!A:A,'campaign_data'!H:H,"not found",0)</f>
        <v>57</v>
      </c>
    </row>
    <row r="18" spans="1:18" x14ac:dyDescent="0.25">
      <c r="A18" t="s">
        <v>81</v>
      </c>
      <c r="B18" t="s">
        <v>82</v>
      </c>
      <c r="C18" t="s">
        <v>83</v>
      </c>
      <c r="D18" t="s">
        <v>5</v>
      </c>
      <c r="E18" t="s">
        <v>10</v>
      </c>
      <c r="F18" s="1">
        <v>45693</v>
      </c>
      <c r="G18" s="1">
        <f>VLOOKUP(A18, 'revenue'!A:D, 3, FALSE)</f>
        <v>45653</v>
      </c>
      <c r="H18" s="2" t="str">
        <f>VLOOKUP(A18, 'revenue'!A:D, 4, FALSE)</f>
        <v>Yes</v>
      </c>
      <c r="I18" s="2">
        <f>VLOOKUP(A18,engagement1!A:D, 2, FALSE)</f>
        <v>7</v>
      </c>
      <c r="J18" s="2">
        <f>VLOOKUP(A18,engagement1!A:D, 3, FALSE)</f>
        <v>2</v>
      </c>
      <c r="K18" s="2">
        <f>VLOOKUP(A18,engagement1!A:D, 4, FALSE)</f>
        <v>0</v>
      </c>
      <c r="L18" s="2">
        <f>INDEX('campaign_data'!C:C, MATCH(E18, 'campaign_data'!A:A, 0))</f>
        <v>5374</v>
      </c>
      <c r="M18" s="2">
        <f>INDEX('campaign_data'!E:E, MATCH(E18, 'campaign_data'!A:A, 0))</f>
        <v>1</v>
      </c>
      <c r="N18" s="4">
        <f t="shared" si="0"/>
        <v>0</v>
      </c>
      <c r="O18" s="5">
        <f t="shared" si="1"/>
        <v>2687</v>
      </c>
      <c r="P18" s="2">
        <f t="shared" si="2"/>
        <v>5374</v>
      </c>
      <c r="Q18" s="4">
        <f t="shared" si="3"/>
        <v>0.2857142857142857</v>
      </c>
      <c r="R18" s="11">
        <f>_xlfn.XLOOKUP(E18,'campaign_data'!A:A,'campaign_data'!H:H,"not found",0)</f>
        <v>34.888888888888886</v>
      </c>
    </row>
    <row r="19" spans="1:18" x14ac:dyDescent="0.25">
      <c r="A19" t="s">
        <v>84</v>
      </c>
      <c r="B19" t="s">
        <v>85</v>
      </c>
      <c r="C19" t="s">
        <v>86</v>
      </c>
      <c r="D19" t="s">
        <v>8</v>
      </c>
      <c r="E19" t="s">
        <v>12</v>
      </c>
      <c r="F19" s="1">
        <v>45701</v>
      </c>
      <c r="G19" s="1">
        <f>VLOOKUP(A19, 'revenue'!A:D, 3, FALSE)</f>
        <v>45750</v>
      </c>
      <c r="H19" s="2" t="str">
        <f>VLOOKUP(A19, 'revenue'!A:D, 4, FALSE)</f>
        <v>Yes</v>
      </c>
      <c r="I19" s="2">
        <f>VLOOKUP(A19,engagement1!A:D, 2, FALSE)</f>
        <v>17</v>
      </c>
      <c r="J19" s="2">
        <f>VLOOKUP(A19,engagement1!A:D, 3, FALSE)</f>
        <v>5</v>
      </c>
      <c r="K19" s="2">
        <f>VLOOKUP(A19,engagement1!A:D, 4, FALSE)</f>
        <v>1</v>
      </c>
      <c r="L19" s="2">
        <f>INDEX('campaign_data'!C:C, MATCH(E19, 'campaign_data'!A:A, 0))</f>
        <v>4782</v>
      </c>
      <c r="M19" s="2">
        <f>INDEX('campaign_data'!E:E, MATCH(E19, 'campaign_data'!A:A, 0))</f>
        <v>4</v>
      </c>
      <c r="N19" s="4">
        <f t="shared" si="0"/>
        <v>0.2</v>
      </c>
      <c r="O19" s="5">
        <f t="shared" si="1"/>
        <v>956.4</v>
      </c>
      <c r="P19" s="2">
        <f t="shared" si="2"/>
        <v>4782</v>
      </c>
      <c r="Q19" s="4">
        <f t="shared" si="3"/>
        <v>0.29411764705882354</v>
      </c>
      <c r="R19" s="11">
        <f>_xlfn.XLOOKUP(E19,'campaign_data'!A:A,'campaign_data'!H:H,"not found",0)</f>
        <v>479.5</v>
      </c>
    </row>
    <row r="20" spans="1:18" x14ac:dyDescent="0.25">
      <c r="A20" t="s">
        <v>87</v>
      </c>
      <c r="B20" t="s">
        <v>88</v>
      </c>
      <c r="C20" t="s">
        <v>89</v>
      </c>
      <c r="D20" t="s">
        <v>8</v>
      </c>
      <c r="E20" t="s">
        <v>90</v>
      </c>
      <c r="F20" s="1">
        <v>45642</v>
      </c>
      <c r="G20" s="1">
        <f>VLOOKUP(A20, 'revenue'!A:D, 3, FALSE)</f>
        <v>45741</v>
      </c>
      <c r="H20" s="2" t="str">
        <f>VLOOKUP(A20, 'revenue'!A:D, 4, FALSE)</f>
        <v>No</v>
      </c>
      <c r="I20" s="2">
        <f>VLOOKUP(A20,engagement1!A:D, 2, FALSE)</f>
        <v>14</v>
      </c>
      <c r="J20" s="2">
        <f>VLOOKUP(A20,engagement1!A:D, 3, FALSE)</f>
        <v>8</v>
      </c>
      <c r="K20" s="2">
        <f>VLOOKUP(A20,engagement1!A:D, 4, FALSE)</f>
        <v>5</v>
      </c>
      <c r="L20" s="2">
        <f>INDEX('campaign_data'!C:C, MATCH(E20, 'campaign_data'!A:A, 0))</f>
        <v>2260</v>
      </c>
      <c r="M20" s="2">
        <f>INDEX('campaign_data'!E:E, MATCH(E20, 'campaign_data'!A:A, 0))</f>
        <v>4</v>
      </c>
      <c r="N20" s="4">
        <f t="shared" si="0"/>
        <v>0.625</v>
      </c>
      <c r="O20" s="5">
        <f t="shared" si="1"/>
        <v>282.5</v>
      </c>
      <c r="P20" s="2">
        <f t="shared" si="2"/>
        <v>2260</v>
      </c>
      <c r="Q20" s="4">
        <f t="shared" si="3"/>
        <v>0.5714285714285714</v>
      </c>
      <c r="R20" s="11">
        <f>_xlfn.XLOOKUP(E20,'campaign_data'!A:A,'campaign_data'!H:H,"not found",0)</f>
        <v>190.8</v>
      </c>
    </row>
    <row r="21" spans="1:18" x14ac:dyDescent="0.25">
      <c r="A21" t="s">
        <v>91</v>
      </c>
      <c r="B21" t="s">
        <v>92</v>
      </c>
      <c r="C21" t="s">
        <v>93</v>
      </c>
      <c r="D21" t="s">
        <v>6</v>
      </c>
      <c r="E21" t="s">
        <v>9</v>
      </c>
      <c r="F21" s="1">
        <v>45687</v>
      </c>
      <c r="G21" s="1">
        <f>VLOOKUP(A21, 'revenue'!A:D, 3, FALSE)</f>
        <v>45743</v>
      </c>
      <c r="H21" s="2" t="str">
        <f>VLOOKUP(A21, 'revenue'!A:D, 4, FALSE)</f>
        <v>No</v>
      </c>
      <c r="I21" s="2">
        <f>VLOOKUP(A21,engagement1!A:D, 2, FALSE)</f>
        <v>5</v>
      </c>
      <c r="J21" s="2">
        <f>VLOOKUP(A21,engagement1!A:D, 3, FALSE)</f>
        <v>3</v>
      </c>
      <c r="K21" s="2">
        <f>VLOOKUP(A21,engagement1!A:D, 4, FALSE)</f>
        <v>2</v>
      </c>
      <c r="L21" s="2">
        <f>INDEX('campaign_data'!C:C, MATCH(E21, 'campaign_data'!A:A, 0))</f>
        <v>5177</v>
      </c>
      <c r="M21" s="2">
        <f>INDEX('campaign_data'!E:E, MATCH(E21, 'campaign_data'!A:A, 0))</f>
        <v>3</v>
      </c>
      <c r="N21" s="4">
        <f t="shared" si="0"/>
        <v>0.66666666666666663</v>
      </c>
      <c r="O21" s="5">
        <f t="shared" si="1"/>
        <v>1725.6666666666667</v>
      </c>
      <c r="P21" s="2">
        <f t="shared" si="2"/>
        <v>5177</v>
      </c>
      <c r="Q21" s="4">
        <f t="shared" si="3"/>
        <v>0.6</v>
      </c>
      <c r="R21" s="11">
        <f>_xlfn.XLOOKUP(E21,'campaign_data'!A:A,'campaign_data'!H:H,"not found",0)</f>
        <v>142.33333333333334</v>
      </c>
    </row>
    <row r="22" spans="1:18" x14ac:dyDescent="0.25">
      <c r="A22" t="s">
        <v>94</v>
      </c>
      <c r="B22" t="s">
        <v>95</v>
      </c>
      <c r="C22" t="s">
        <v>96</v>
      </c>
      <c r="D22" t="s">
        <v>7</v>
      </c>
      <c r="E22" t="s">
        <v>10</v>
      </c>
      <c r="F22" s="1">
        <v>45720</v>
      </c>
      <c r="G22" s="1">
        <f>VLOOKUP(A22, 'revenue'!A:D, 3, FALSE)</f>
        <v>45728</v>
      </c>
      <c r="H22" s="2" t="str">
        <f>VLOOKUP(A22, 'revenue'!A:D, 4, FALSE)</f>
        <v>Yes</v>
      </c>
      <c r="I22" s="2">
        <f>VLOOKUP(A22,engagement1!A:D, 2, FALSE)</f>
        <v>10</v>
      </c>
      <c r="J22" s="2">
        <f>VLOOKUP(A22,engagement1!A:D, 3, FALSE)</f>
        <v>10</v>
      </c>
      <c r="K22" s="2">
        <f>VLOOKUP(A22,engagement1!A:D, 4, FALSE)</f>
        <v>7</v>
      </c>
      <c r="L22" s="2">
        <f>INDEX('campaign_data'!C:C, MATCH(E22, 'campaign_data'!A:A, 0))</f>
        <v>5374</v>
      </c>
      <c r="M22" s="2">
        <f>INDEX('campaign_data'!E:E, MATCH(E22, 'campaign_data'!A:A, 0))</f>
        <v>1</v>
      </c>
      <c r="N22" s="4">
        <f t="shared" si="0"/>
        <v>0.7</v>
      </c>
      <c r="O22" s="5">
        <f t="shared" si="1"/>
        <v>537.4</v>
      </c>
      <c r="P22" s="2">
        <f t="shared" si="2"/>
        <v>5374</v>
      </c>
      <c r="Q22" s="4">
        <f t="shared" si="3"/>
        <v>1</v>
      </c>
      <c r="R22" s="11">
        <f>_xlfn.XLOOKUP(E22,'campaign_data'!A:A,'campaign_data'!H:H,"not found",0)</f>
        <v>34.888888888888886</v>
      </c>
    </row>
    <row r="23" spans="1:18" x14ac:dyDescent="0.25">
      <c r="A23" t="s">
        <v>97</v>
      </c>
      <c r="B23" t="s">
        <v>98</v>
      </c>
      <c r="C23" t="s">
        <v>99</v>
      </c>
      <c r="D23" t="s">
        <v>8</v>
      </c>
      <c r="E23" t="s">
        <v>16</v>
      </c>
      <c r="F23" s="1">
        <v>45696</v>
      </c>
      <c r="G23" s="1">
        <f>VLOOKUP(A23, 'revenue'!A:D, 3, FALSE)</f>
        <v>45726</v>
      </c>
      <c r="H23" s="2" t="str">
        <f>VLOOKUP(A23, 'revenue'!A:D, 4, FALSE)</f>
        <v>No</v>
      </c>
      <c r="I23" s="2">
        <f>VLOOKUP(A23,engagement1!A:D, 2, FALSE)</f>
        <v>12</v>
      </c>
      <c r="J23" s="2">
        <f>VLOOKUP(A23,engagement1!A:D, 3, FALSE)</f>
        <v>1</v>
      </c>
      <c r="K23" s="2">
        <f>VLOOKUP(A23,engagement1!A:D, 4, FALSE)</f>
        <v>1</v>
      </c>
      <c r="L23" s="2">
        <f>INDEX('campaign_data'!C:C, MATCH(E23, 'campaign_data'!A:A, 0))</f>
        <v>1793</v>
      </c>
      <c r="M23" s="2">
        <f>INDEX('campaign_data'!E:E, MATCH(E23, 'campaign_data'!A:A, 0))</f>
        <v>3</v>
      </c>
      <c r="N23" s="4">
        <f t="shared" si="0"/>
        <v>1</v>
      </c>
      <c r="O23" s="5">
        <f t="shared" si="1"/>
        <v>1793</v>
      </c>
      <c r="P23" s="2">
        <f t="shared" si="2"/>
        <v>1793</v>
      </c>
      <c r="Q23" s="4">
        <f t="shared" si="3"/>
        <v>8.3333333333333329E-2</v>
      </c>
      <c r="R23" s="11">
        <f>_xlfn.XLOOKUP(E23,'campaign_data'!A:A,'campaign_data'!H:H,"not found",0)</f>
        <v>57</v>
      </c>
    </row>
    <row r="24" spans="1:18" x14ac:dyDescent="0.25">
      <c r="A24" t="s">
        <v>100</v>
      </c>
      <c r="B24" t="s">
        <v>101</v>
      </c>
      <c r="C24" t="s">
        <v>102</v>
      </c>
      <c r="D24" t="s">
        <v>5</v>
      </c>
      <c r="E24" t="s">
        <v>17</v>
      </c>
      <c r="F24" s="1">
        <v>45627</v>
      </c>
      <c r="G24" s="1">
        <f>VLOOKUP(A24, 'revenue'!A:D, 3, FALSE)</f>
        <v>45727</v>
      </c>
      <c r="H24" s="2" t="str">
        <f>VLOOKUP(A24, 'revenue'!A:D, 4, FALSE)</f>
        <v>No</v>
      </c>
      <c r="I24" s="2">
        <f>VLOOKUP(A24,engagement1!A:D, 2, FALSE)</f>
        <v>16</v>
      </c>
      <c r="J24" s="2">
        <f>VLOOKUP(A24,engagement1!A:D, 3, FALSE)</f>
        <v>3</v>
      </c>
      <c r="K24" s="2">
        <f>VLOOKUP(A24,engagement1!A:D, 4, FALSE)</f>
        <v>2</v>
      </c>
      <c r="L24" s="2">
        <f>INDEX('campaign_data'!C:C, MATCH(E24, 'campaign_data'!A:A, 0))</f>
        <v>5215</v>
      </c>
      <c r="M24" s="2">
        <f>INDEX('campaign_data'!E:E, MATCH(E24, 'campaign_data'!A:A, 0))</f>
        <v>1</v>
      </c>
      <c r="N24" s="4">
        <f t="shared" si="0"/>
        <v>0.66666666666666663</v>
      </c>
      <c r="O24" s="5">
        <f t="shared" si="1"/>
        <v>1738.3333333333333</v>
      </c>
      <c r="P24" s="2">
        <f t="shared" si="2"/>
        <v>5215</v>
      </c>
      <c r="Q24" s="4">
        <f t="shared" si="3"/>
        <v>0.1875</v>
      </c>
      <c r="R24" s="11">
        <f>_xlfn.XLOOKUP(E24,'campaign_data'!A:A,'campaign_data'!H:H,"not found",0)</f>
        <v>60.8</v>
      </c>
    </row>
    <row r="25" spans="1:18" x14ac:dyDescent="0.25">
      <c r="A25" t="s">
        <v>103</v>
      </c>
      <c r="B25" t="s">
        <v>104</v>
      </c>
      <c r="C25" t="s">
        <v>105</v>
      </c>
      <c r="D25" t="s">
        <v>8</v>
      </c>
      <c r="E25" t="s">
        <v>13</v>
      </c>
      <c r="F25" s="1">
        <v>45642</v>
      </c>
      <c r="G25" s="1">
        <f>VLOOKUP(A25, 'revenue'!A:D, 3, FALSE)</f>
        <v>45663</v>
      </c>
      <c r="H25" s="2" t="str">
        <f>VLOOKUP(A25, 'revenue'!A:D, 4, FALSE)</f>
        <v>Yes</v>
      </c>
      <c r="I25" s="2">
        <f>VLOOKUP(A25,engagement1!A:D, 2, FALSE)</f>
        <v>8</v>
      </c>
      <c r="J25" s="2">
        <f>VLOOKUP(A25,engagement1!A:D, 3, FALSE)</f>
        <v>7</v>
      </c>
      <c r="K25" s="2">
        <f>VLOOKUP(A25,engagement1!A:D, 4, FALSE)</f>
        <v>1</v>
      </c>
      <c r="L25" s="2">
        <f>INDEX('campaign_data'!C:C, MATCH(E25, 'campaign_data'!A:A, 0))</f>
        <v>5423</v>
      </c>
      <c r="M25" s="2">
        <f>INDEX('campaign_data'!E:E, MATCH(E25, 'campaign_data'!A:A, 0))</f>
        <v>5</v>
      </c>
      <c r="N25" s="4">
        <f t="shared" si="0"/>
        <v>0.14285714285714285</v>
      </c>
      <c r="O25" s="5">
        <f t="shared" si="1"/>
        <v>774.71428571428567</v>
      </c>
      <c r="P25" s="2">
        <f t="shared" si="2"/>
        <v>5423</v>
      </c>
      <c r="Q25" s="4">
        <f t="shared" si="3"/>
        <v>0.875</v>
      </c>
      <c r="R25" s="11">
        <f>_xlfn.XLOOKUP(E25,'campaign_data'!A:A,'campaign_data'!H:H,"not found",0)</f>
        <v>68.714285714285708</v>
      </c>
    </row>
    <row r="26" spans="1:18" x14ac:dyDescent="0.25">
      <c r="A26" t="s">
        <v>106</v>
      </c>
      <c r="B26" t="s">
        <v>107</v>
      </c>
      <c r="C26" t="s">
        <v>108</v>
      </c>
      <c r="D26" t="s">
        <v>8</v>
      </c>
      <c r="E26" t="s">
        <v>14</v>
      </c>
      <c r="F26" s="1">
        <v>45634</v>
      </c>
      <c r="G26" s="1">
        <f>VLOOKUP(A26, 'revenue'!A:D, 3, FALSE)</f>
        <v>45718</v>
      </c>
      <c r="H26" s="2" t="str">
        <f>VLOOKUP(A26, 'revenue'!A:D, 4, FALSE)</f>
        <v>Yes</v>
      </c>
      <c r="I26" s="2">
        <f>VLOOKUP(A26,engagement1!A:D, 2, FALSE)</f>
        <v>15</v>
      </c>
      <c r="J26" s="2">
        <f>VLOOKUP(A26,engagement1!A:D, 3, FALSE)</f>
        <v>7</v>
      </c>
      <c r="K26" s="2">
        <f>VLOOKUP(A26,engagement1!A:D, 4, FALSE)</f>
        <v>0</v>
      </c>
      <c r="L26" s="2">
        <f>INDEX('campaign_data'!C:C, MATCH(E26, 'campaign_data'!A:A, 0))</f>
        <v>2265</v>
      </c>
      <c r="M26" s="2">
        <f>INDEX('campaign_data'!E:E, MATCH(E26, 'campaign_data'!A:A, 0))</f>
        <v>1</v>
      </c>
      <c r="N26" s="4">
        <f t="shared" si="0"/>
        <v>0</v>
      </c>
      <c r="O26" s="5">
        <f t="shared" si="1"/>
        <v>323.57142857142856</v>
      </c>
      <c r="P26" s="2">
        <f t="shared" si="2"/>
        <v>2265</v>
      </c>
      <c r="Q26" s="4">
        <f t="shared" si="3"/>
        <v>0.46666666666666667</v>
      </c>
      <c r="R26" s="11">
        <f>_xlfn.XLOOKUP(E26,'campaign_data'!A:A,'campaign_data'!H:H,"not found",0)</f>
        <v>112.5</v>
      </c>
    </row>
    <row r="27" spans="1:18" x14ac:dyDescent="0.25">
      <c r="A27" t="s">
        <v>109</v>
      </c>
      <c r="B27" t="s">
        <v>110</v>
      </c>
      <c r="C27" t="s">
        <v>111</v>
      </c>
      <c r="D27" t="s">
        <v>6</v>
      </c>
      <c r="E27" t="s">
        <v>18</v>
      </c>
      <c r="F27" s="1">
        <v>45687</v>
      </c>
      <c r="G27" s="1">
        <f>VLOOKUP(A27, 'revenue'!A:D, 3, FALSE)</f>
        <v>45713</v>
      </c>
      <c r="H27" s="2" t="str">
        <f>VLOOKUP(A27, 'revenue'!A:D, 4, FALSE)</f>
        <v>Yes</v>
      </c>
      <c r="I27" s="2">
        <f>VLOOKUP(A27,engagement1!A:D, 2, FALSE)</f>
        <v>19</v>
      </c>
      <c r="J27" s="2">
        <f>VLOOKUP(A27,engagement1!A:D, 3, FALSE)</f>
        <v>10</v>
      </c>
      <c r="K27" s="2">
        <f>VLOOKUP(A27,engagement1!A:D, 4, FALSE)</f>
        <v>7</v>
      </c>
      <c r="L27" s="2">
        <f>INDEX('campaign_data'!C:C, MATCH(E27, 'campaign_data'!A:A, 0))</f>
        <v>1399</v>
      </c>
      <c r="M27" s="2">
        <f>INDEX('campaign_data'!E:E, MATCH(E27, 'campaign_data'!A:A, 0))</f>
        <v>2</v>
      </c>
      <c r="N27" s="4">
        <f t="shared" si="0"/>
        <v>0.7</v>
      </c>
      <c r="O27" s="5">
        <f t="shared" si="1"/>
        <v>139.9</v>
      </c>
      <c r="P27" s="2">
        <f t="shared" si="2"/>
        <v>1399</v>
      </c>
      <c r="Q27" s="4">
        <f t="shared" si="3"/>
        <v>0.52631578947368418</v>
      </c>
      <c r="R27" s="11">
        <f>_xlfn.XLOOKUP(E27,'campaign_data'!A:A,'campaign_data'!H:H,"not found",0)</f>
        <v>148.66666666666666</v>
      </c>
    </row>
    <row r="28" spans="1:18" x14ac:dyDescent="0.25">
      <c r="A28" t="s">
        <v>112</v>
      </c>
      <c r="B28" t="s">
        <v>113</v>
      </c>
      <c r="C28" t="s">
        <v>114</v>
      </c>
      <c r="D28" t="s">
        <v>6</v>
      </c>
      <c r="E28" t="s">
        <v>9</v>
      </c>
      <c r="F28" s="1">
        <v>45652</v>
      </c>
      <c r="G28" s="1">
        <f>VLOOKUP(A28, 'revenue'!A:D, 3, FALSE)</f>
        <v>45692</v>
      </c>
      <c r="H28" s="2" t="str">
        <f>VLOOKUP(A28, 'revenue'!A:D, 4, FALSE)</f>
        <v>No</v>
      </c>
      <c r="I28" s="2">
        <f>VLOOKUP(A28,engagement1!A:D, 2, FALSE)</f>
        <v>10</v>
      </c>
      <c r="J28" s="2">
        <f>VLOOKUP(A28,engagement1!A:D, 3, FALSE)</f>
        <v>2</v>
      </c>
      <c r="K28" s="2">
        <f>VLOOKUP(A28,engagement1!A:D, 4, FALSE)</f>
        <v>1</v>
      </c>
      <c r="L28" s="2">
        <f>INDEX('campaign_data'!C:C, MATCH(E28, 'campaign_data'!A:A, 0))</f>
        <v>5177</v>
      </c>
      <c r="M28" s="2">
        <f>INDEX('campaign_data'!E:E, MATCH(E28, 'campaign_data'!A:A, 0))</f>
        <v>3</v>
      </c>
      <c r="N28" s="4">
        <f t="shared" si="0"/>
        <v>0.5</v>
      </c>
      <c r="O28" s="5">
        <f t="shared" si="1"/>
        <v>2588.5</v>
      </c>
      <c r="P28" s="2">
        <f t="shared" si="2"/>
        <v>5177</v>
      </c>
      <c r="Q28" s="4">
        <f t="shared" si="3"/>
        <v>0.2</v>
      </c>
      <c r="R28" s="11">
        <f>_xlfn.XLOOKUP(E28,'campaign_data'!A:A,'campaign_data'!H:H,"not found",0)</f>
        <v>142.33333333333334</v>
      </c>
    </row>
    <row r="29" spans="1:18" x14ac:dyDescent="0.25">
      <c r="A29" t="s">
        <v>115</v>
      </c>
      <c r="B29" t="s">
        <v>116</v>
      </c>
      <c r="C29" t="s">
        <v>117</v>
      </c>
      <c r="D29" t="s">
        <v>8</v>
      </c>
      <c r="E29" t="s">
        <v>11</v>
      </c>
      <c r="F29" s="1">
        <v>45675</v>
      </c>
      <c r="G29" s="1">
        <f>VLOOKUP(A29, 'revenue'!A:D, 3, FALSE)</f>
        <v>45746</v>
      </c>
      <c r="H29" s="2" t="str">
        <f>VLOOKUP(A29, 'revenue'!A:D, 4, FALSE)</f>
        <v>Yes</v>
      </c>
      <c r="I29" s="2">
        <f>VLOOKUP(A29,engagement1!A:D, 2, FALSE)</f>
        <v>12</v>
      </c>
      <c r="J29" s="2">
        <f>VLOOKUP(A29,engagement1!A:D, 3, FALSE)</f>
        <v>2</v>
      </c>
      <c r="K29" s="2">
        <f>VLOOKUP(A29,engagement1!A:D, 4, FALSE)</f>
        <v>1</v>
      </c>
      <c r="L29" s="2">
        <f>INDEX('campaign_data'!C:C, MATCH(E29, 'campaign_data'!A:A, 0))</f>
        <v>5010</v>
      </c>
      <c r="M29" s="2">
        <f>INDEX('campaign_data'!E:E, MATCH(E29, 'campaign_data'!A:A, 0))</f>
        <v>1</v>
      </c>
      <c r="N29" s="4">
        <f t="shared" si="0"/>
        <v>0.5</v>
      </c>
      <c r="O29" s="5">
        <f t="shared" si="1"/>
        <v>2505</v>
      </c>
      <c r="P29" s="2">
        <f t="shared" si="2"/>
        <v>5010</v>
      </c>
      <c r="Q29" s="4">
        <f t="shared" si="3"/>
        <v>0.16666666666666666</v>
      </c>
      <c r="R29" s="11">
        <f>_xlfn.XLOOKUP(E29,'campaign_data'!A:A,'campaign_data'!H:H,"not found",0)</f>
        <v>28.125</v>
      </c>
    </row>
    <row r="30" spans="1:18" x14ac:dyDescent="0.25">
      <c r="A30" t="s">
        <v>118</v>
      </c>
      <c r="B30" t="s">
        <v>119</v>
      </c>
      <c r="C30" t="s">
        <v>120</v>
      </c>
      <c r="D30" t="s">
        <v>5</v>
      </c>
      <c r="E30" t="s">
        <v>90</v>
      </c>
      <c r="F30" s="1">
        <v>45719</v>
      </c>
      <c r="G30" s="1">
        <f>VLOOKUP(A30, 'revenue'!A:D, 3, FALSE)</f>
        <v>45731</v>
      </c>
      <c r="H30" s="2" t="str">
        <f>VLOOKUP(A30, 'revenue'!A:D, 4, FALSE)</f>
        <v>Yes</v>
      </c>
      <c r="I30" s="2">
        <f>VLOOKUP(A30,engagement1!A:D, 2, FALSE)</f>
        <v>17</v>
      </c>
      <c r="J30" s="2">
        <f>VLOOKUP(A30,engagement1!A:D, 3, FALSE)</f>
        <v>8</v>
      </c>
      <c r="K30" s="2">
        <f>VLOOKUP(A30,engagement1!A:D, 4, FALSE)</f>
        <v>2</v>
      </c>
      <c r="L30" s="2">
        <f>INDEX('campaign_data'!C:C, MATCH(E30, 'campaign_data'!A:A, 0))</f>
        <v>2260</v>
      </c>
      <c r="M30" s="2">
        <f>INDEX('campaign_data'!E:E, MATCH(E30, 'campaign_data'!A:A, 0))</f>
        <v>4</v>
      </c>
      <c r="N30" s="4">
        <f t="shared" si="0"/>
        <v>0.25</v>
      </c>
      <c r="O30" s="5">
        <f t="shared" si="1"/>
        <v>282.5</v>
      </c>
      <c r="P30" s="2">
        <f t="shared" si="2"/>
        <v>2260</v>
      </c>
      <c r="Q30" s="4">
        <f t="shared" si="3"/>
        <v>0.47058823529411764</v>
      </c>
      <c r="R30" s="11">
        <f>_xlfn.XLOOKUP(E30,'campaign_data'!A:A,'campaign_data'!H:H,"not found",0)</f>
        <v>190.8</v>
      </c>
    </row>
    <row r="31" spans="1:18" x14ac:dyDescent="0.25">
      <c r="A31" t="s">
        <v>121</v>
      </c>
      <c r="B31" t="s">
        <v>122</v>
      </c>
      <c r="C31" t="s">
        <v>123</v>
      </c>
      <c r="D31" t="s">
        <v>5</v>
      </c>
      <c r="E31" t="s">
        <v>10</v>
      </c>
      <c r="F31" s="1">
        <v>45683</v>
      </c>
      <c r="G31" s="1">
        <f>VLOOKUP(A31, 'revenue'!A:D, 3, FALSE)</f>
        <v>45684</v>
      </c>
      <c r="H31" s="2" t="str">
        <f>VLOOKUP(A31, 'revenue'!A:D, 4, FALSE)</f>
        <v>Yes</v>
      </c>
      <c r="I31" s="2">
        <f>VLOOKUP(A31,engagement1!A:D, 2, FALSE)</f>
        <v>13</v>
      </c>
      <c r="J31" s="2">
        <f>VLOOKUP(A31,engagement1!A:D, 3, FALSE)</f>
        <v>7</v>
      </c>
      <c r="K31" s="2">
        <f>VLOOKUP(A31,engagement1!A:D, 4, FALSE)</f>
        <v>6</v>
      </c>
      <c r="L31" s="2">
        <f>INDEX('campaign_data'!C:C, MATCH(E31, 'campaign_data'!A:A, 0))</f>
        <v>5374</v>
      </c>
      <c r="M31" s="2">
        <f>INDEX('campaign_data'!E:E, MATCH(E31, 'campaign_data'!A:A, 0))</f>
        <v>1</v>
      </c>
      <c r="N31" s="4">
        <f t="shared" si="0"/>
        <v>0.8571428571428571</v>
      </c>
      <c r="O31" s="5">
        <f t="shared" si="1"/>
        <v>767.71428571428567</v>
      </c>
      <c r="P31" s="2">
        <f t="shared" si="2"/>
        <v>5374</v>
      </c>
      <c r="Q31" s="4">
        <f t="shared" si="3"/>
        <v>0.53846153846153844</v>
      </c>
      <c r="R31" s="11">
        <f>_xlfn.XLOOKUP(E31,'campaign_data'!A:A,'campaign_data'!H:H,"not found",0)</f>
        <v>34.888888888888886</v>
      </c>
    </row>
    <row r="32" spans="1:18" x14ac:dyDescent="0.25">
      <c r="A32" t="s">
        <v>124</v>
      </c>
      <c r="B32" t="s">
        <v>125</v>
      </c>
      <c r="C32" t="s">
        <v>126</v>
      </c>
      <c r="D32" t="s">
        <v>3</v>
      </c>
      <c r="E32" t="s">
        <v>19</v>
      </c>
      <c r="F32" s="1">
        <v>45682</v>
      </c>
      <c r="G32" s="1">
        <f>VLOOKUP(A32, 'revenue'!A:D, 3, FALSE)</f>
        <v>45698</v>
      </c>
      <c r="H32" s="2" t="str">
        <f>VLOOKUP(A32, 'revenue'!A:D, 4, FALSE)</f>
        <v>Yes</v>
      </c>
      <c r="I32" s="2">
        <f>VLOOKUP(A32,engagement1!A:D, 2, FALSE)</f>
        <v>19</v>
      </c>
      <c r="J32" s="2">
        <f>VLOOKUP(A32,engagement1!A:D, 3, FALSE)</f>
        <v>3</v>
      </c>
      <c r="K32" s="2">
        <f>VLOOKUP(A32,engagement1!A:D, 4, FALSE)</f>
        <v>2</v>
      </c>
      <c r="L32" s="2">
        <f>INDEX('campaign_data'!C:C, MATCH(E32, 'campaign_data'!A:A, 0))</f>
        <v>2066</v>
      </c>
      <c r="M32" s="2">
        <f>INDEX('campaign_data'!E:E, MATCH(E32, 'campaign_data'!A:A, 0))</f>
        <v>4</v>
      </c>
      <c r="N32" s="4">
        <f t="shared" si="0"/>
        <v>0.66666666666666663</v>
      </c>
      <c r="O32" s="5">
        <f t="shared" si="1"/>
        <v>688.66666666666663</v>
      </c>
      <c r="P32" s="2">
        <f t="shared" si="2"/>
        <v>2066</v>
      </c>
      <c r="Q32" s="4">
        <f t="shared" si="3"/>
        <v>0.15789473684210525</v>
      </c>
      <c r="R32" s="11">
        <f>_xlfn.XLOOKUP(E32,'campaign_data'!A:A,'campaign_data'!H:H,"not found",0)</f>
        <v>159.66666666666666</v>
      </c>
    </row>
    <row r="33" spans="1:18" x14ac:dyDescent="0.25">
      <c r="A33" t="s">
        <v>127</v>
      </c>
      <c r="B33" t="s">
        <v>128</v>
      </c>
      <c r="C33" t="s">
        <v>129</v>
      </c>
      <c r="D33" t="s">
        <v>8</v>
      </c>
      <c r="E33" t="s">
        <v>16</v>
      </c>
      <c r="F33" s="1">
        <v>45635</v>
      </c>
      <c r="G33" s="1">
        <f>VLOOKUP(A33, 'revenue'!A:D, 3, FALSE)</f>
        <v>45766</v>
      </c>
      <c r="H33" s="2" t="str">
        <f>VLOOKUP(A33, 'revenue'!A:D, 4, FALSE)</f>
        <v>Yes</v>
      </c>
      <c r="I33" s="2">
        <f>VLOOKUP(A33,engagement1!A:D, 2, FALSE)</f>
        <v>14</v>
      </c>
      <c r="J33" s="2">
        <f>VLOOKUP(A33,engagement1!A:D, 3, FALSE)</f>
        <v>3</v>
      </c>
      <c r="K33" s="2">
        <f>VLOOKUP(A33,engagement1!A:D, 4, FALSE)</f>
        <v>1</v>
      </c>
      <c r="L33" s="2">
        <f>INDEX('campaign_data'!C:C, MATCH(E33, 'campaign_data'!A:A, 0))</f>
        <v>1793</v>
      </c>
      <c r="M33" s="2">
        <f>INDEX('campaign_data'!E:E, MATCH(E33, 'campaign_data'!A:A, 0))</f>
        <v>3</v>
      </c>
      <c r="N33" s="4">
        <f t="shared" si="0"/>
        <v>0.33333333333333331</v>
      </c>
      <c r="O33" s="5">
        <f t="shared" si="1"/>
        <v>597.66666666666663</v>
      </c>
      <c r="P33" s="2">
        <f t="shared" si="2"/>
        <v>1793</v>
      </c>
      <c r="Q33" s="4">
        <f t="shared" si="3"/>
        <v>0.21428571428571427</v>
      </c>
      <c r="R33" s="11">
        <f>_xlfn.XLOOKUP(E33,'campaign_data'!A:A,'campaign_data'!H:H,"not found",0)</f>
        <v>57</v>
      </c>
    </row>
    <row r="34" spans="1:18" x14ac:dyDescent="0.25">
      <c r="A34" t="s">
        <v>130</v>
      </c>
      <c r="B34" t="s">
        <v>131</v>
      </c>
      <c r="C34" t="s">
        <v>132</v>
      </c>
      <c r="D34" t="s">
        <v>5</v>
      </c>
      <c r="E34" t="s">
        <v>10</v>
      </c>
      <c r="F34" s="1">
        <v>45734</v>
      </c>
      <c r="G34" s="1">
        <f>VLOOKUP(A34, 'revenue'!A:D, 3, FALSE)</f>
        <v>45675</v>
      </c>
      <c r="H34" s="2" t="str">
        <f>VLOOKUP(A34, 'revenue'!A:D, 4, FALSE)</f>
        <v>No</v>
      </c>
      <c r="I34" s="2">
        <f>VLOOKUP(A34,engagement1!A:D, 2, FALSE)</f>
        <v>8</v>
      </c>
      <c r="J34" s="2">
        <f>VLOOKUP(A34,engagement1!A:D, 3, FALSE)</f>
        <v>5</v>
      </c>
      <c r="K34" s="2">
        <f>VLOOKUP(A34,engagement1!A:D, 4, FALSE)</f>
        <v>4</v>
      </c>
      <c r="L34" s="2">
        <f>INDEX('campaign_data'!C:C, MATCH(E34, 'campaign_data'!A:A, 0))</f>
        <v>5374</v>
      </c>
      <c r="M34" s="2">
        <f>INDEX('campaign_data'!E:E, MATCH(E34, 'campaign_data'!A:A, 0))</f>
        <v>1</v>
      </c>
      <c r="N34" s="4">
        <f t="shared" ref="N34:N65" si="4">IFERROR(K34/J34, 0)</f>
        <v>0.8</v>
      </c>
      <c r="O34" s="5">
        <f t="shared" ref="O34:O65" si="5">IFERROR(L34/J34,0)</f>
        <v>1074.8</v>
      </c>
      <c r="P34" s="2">
        <f t="shared" ref="P34:P65" si="6">L34</f>
        <v>5374</v>
      </c>
      <c r="Q34" s="4">
        <f t="shared" ref="Q34:Q65" si="7">IFERROR(J34/I34,0)</f>
        <v>0.625</v>
      </c>
      <c r="R34" s="11">
        <f>_xlfn.XLOOKUP(E34,'campaign_data'!A:A,'campaign_data'!H:H,"not found",0)</f>
        <v>34.888888888888886</v>
      </c>
    </row>
    <row r="35" spans="1:18" x14ac:dyDescent="0.25">
      <c r="A35" t="s">
        <v>133</v>
      </c>
      <c r="B35" t="s">
        <v>134</v>
      </c>
      <c r="C35" t="s">
        <v>135</v>
      </c>
      <c r="D35" t="s">
        <v>3</v>
      </c>
      <c r="E35" t="s">
        <v>20</v>
      </c>
      <c r="F35" s="1">
        <v>45664</v>
      </c>
      <c r="G35" s="1">
        <f>VLOOKUP(A35, 'revenue'!A:D, 3, FALSE)</f>
        <v>45701</v>
      </c>
      <c r="H35" s="2" t="str">
        <f>VLOOKUP(A35, 'revenue'!A:D, 4, FALSE)</f>
        <v>Yes</v>
      </c>
      <c r="I35" s="2">
        <f>VLOOKUP(A35,engagement1!A:D, 2, FALSE)</f>
        <v>20</v>
      </c>
      <c r="J35" s="2">
        <f>VLOOKUP(A35,engagement1!A:D, 3, FALSE)</f>
        <v>12</v>
      </c>
      <c r="K35" s="2">
        <f>VLOOKUP(A35,engagement1!A:D, 4, FALSE)</f>
        <v>1</v>
      </c>
      <c r="L35" s="2">
        <f>INDEX('campaign_data'!C:C, MATCH(E35, 'campaign_data'!A:A, 0))</f>
        <v>1746</v>
      </c>
      <c r="M35" s="2">
        <f>INDEX('campaign_data'!E:E, MATCH(E35, 'campaign_data'!A:A, 0))</f>
        <v>5</v>
      </c>
      <c r="N35" s="4">
        <f t="shared" si="4"/>
        <v>8.3333333333333329E-2</v>
      </c>
      <c r="O35" s="5">
        <f t="shared" si="5"/>
        <v>145.5</v>
      </c>
      <c r="P35" s="2">
        <f t="shared" si="6"/>
        <v>1746</v>
      </c>
      <c r="Q35" s="4">
        <f t="shared" si="7"/>
        <v>0.6</v>
      </c>
      <c r="R35" s="11">
        <f>_xlfn.XLOOKUP(E35,'campaign_data'!A:A,'campaign_data'!H:H,"not found",0)</f>
        <v>189.5</v>
      </c>
    </row>
    <row r="36" spans="1:18" x14ac:dyDescent="0.25">
      <c r="A36" t="s">
        <v>136</v>
      </c>
      <c r="B36" t="s">
        <v>137</v>
      </c>
      <c r="C36" t="s">
        <v>138</v>
      </c>
      <c r="D36" t="s">
        <v>6</v>
      </c>
      <c r="E36" t="s">
        <v>10</v>
      </c>
      <c r="F36" s="1">
        <v>45667</v>
      </c>
      <c r="G36" s="1">
        <f>VLOOKUP(A36, 'revenue'!A:D, 3, FALSE)</f>
        <v>45692</v>
      </c>
      <c r="H36" s="2" t="str">
        <f>VLOOKUP(A36, 'revenue'!A:D, 4, FALSE)</f>
        <v>Yes</v>
      </c>
      <c r="I36" s="2">
        <f>VLOOKUP(A36,engagement1!A:D, 2, FALSE)</f>
        <v>17</v>
      </c>
      <c r="J36" s="2">
        <f>VLOOKUP(A36,engagement1!A:D, 3, FALSE)</f>
        <v>17</v>
      </c>
      <c r="K36" s="2">
        <f>VLOOKUP(A36,engagement1!A:D, 4, FALSE)</f>
        <v>11</v>
      </c>
      <c r="L36" s="2">
        <f>INDEX('campaign_data'!C:C, MATCH(E36, 'campaign_data'!A:A, 0))</f>
        <v>5374</v>
      </c>
      <c r="M36" s="2">
        <f>INDEX('campaign_data'!E:E, MATCH(E36, 'campaign_data'!A:A, 0))</f>
        <v>1</v>
      </c>
      <c r="N36" s="4">
        <f t="shared" si="4"/>
        <v>0.6470588235294118</v>
      </c>
      <c r="O36" s="5">
        <f t="shared" si="5"/>
        <v>316.11764705882354</v>
      </c>
      <c r="P36" s="2">
        <f t="shared" si="6"/>
        <v>5374</v>
      </c>
      <c r="Q36" s="4">
        <f t="shared" si="7"/>
        <v>1</v>
      </c>
      <c r="R36" s="11">
        <f>_xlfn.XLOOKUP(E36,'campaign_data'!A:A,'campaign_data'!H:H,"not found",0)</f>
        <v>34.888888888888886</v>
      </c>
    </row>
    <row r="37" spans="1:18" x14ac:dyDescent="0.25">
      <c r="A37" t="s">
        <v>139</v>
      </c>
      <c r="B37" t="s">
        <v>140</v>
      </c>
      <c r="C37" t="s">
        <v>141</v>
      </c>
      <c r="D37" t="s">
        <v>6</v>
      </c>
      <c r="E37" t="s">
        <v>18</v>
      </c>
      <c r="F37" s="1">
        <v>45694</v>
      </c>
      <c r="G37" s="1">
        <f>VLOOKUP(A37, 'revenue'!A:D, 3, FALSE)</f>
        <v>45645</v>
      </c>
      <c r="H37" s="2" t="str">
        <f>VLOOKUP(A37, 'revenue'!A:D, 4, FALSE)</f>
        <v>No</v>
      </c>
      <c r="I37" s="2">
        <f>VLOOKUP(A37,engagement1!A:D, 2, FALSE)</f>
        <v>16</v>
      </c>
      <c r="J37" s="2">
        <f>VLOOKUP(A37,engagement1!A:D, 3, FALSE)</f>
        <v>14</v>
      </c>
      <c r="K37" s="2">
        <f>VLOOKUP(A37,engagement1!A:D, 4, FALSE)</f>
        <v>8</v>
      </c>
      <c r="L37" s="2">
        <f>INDEX('campaign_data'!C:C, MATCH(E37, 'campaign_data'!A:A, 0))</f>
        <v>1399</v>
      </c>
      <c r="M37" s="2">
        <f>INDEX('campaign_data'!E:E, MATCH(E37, 'campaign_data'!A:A, 0))</f>
        <v>2</v>
      </c>
      <c r="N37" s="4">
        <f t="shared" si="4"/>
        <v>0.5714285714285714</v>
      </c>
      <c r="O37" s="5">
        <f t="shared" si="5"/>
        <v>99.928571428571431</v>
      </c>
      <c r="P37" s="2">
        <f t="shared" si="6"/>
        <v>1399</v>
      </c>
      <c r="Q37" s="4">
        <f t="shared" si="7"/>
        <v>0.875</v>
      </c>
      <c r="R37" s="11">
        <f>_xlfn.XLOOKUP(E37,'campaign_data'!A:A,'campaign_data'!H:H,"not found",0)</f>
        <v>148.66666666666666</v>
      </c>
    </row>
    <row r="38" spans="1:18" x14ac:dyDescent="0.25">
      <c r="A38" t="s">
        <v>142</v>
      </c>
      <c r="B38" t="s">
        <v>143</v>
      </c>
      <c r="C38" t="s">
        <v>144</v>
      </c>
      <c r="D38" t="s">
        <v>6</v>
      </c>
      <c r="E38" t="s">
        <v>90</v>
      </c>
      <c r="F38" s="1">
        <v>45675</v>
      </c>
      <c r="G38" s="1">
        <f>VLOOKUP(A38, 'revenue'!A:D, 3, FALSE)</f>
        <v>45717</v>
      </c>
      <c r="H38" s="2" t="str">
        <f>VLOOKUP(A38, 'revenue'!A:D, 4, FALSE)</f>
        <v>No</v>
      </c>
      <c r="I38" s="2">
        <f>VLOOKUP(A38,engagement1!A:D, 2, FALSE)</f>
        <v>7</v>
      </c>
      <c r="J38" s="2">
        <f>VLOOKUP(A38,engagement1!A:D, 3, FALSE)</f>
        <v>5</v>
      </c>
      <c r="K38" s="2">
        <f>VLOOKUP(A38,engagement1!A:D, 4, FALSE)</f>
        <v>1</v>
      </c>
      <c r="L38" s="2">
        <f>INDEX('campaign_data'!C:C, MATCH(E38, 'campaign_data'!A:A, 0))</f>
        <v>2260</v>
      </c>
      <c r="M38" s="2">
        <f>INDEX('campaign_data'!E:E, MATCH(E38, 'campaign_data'!A:A, 0))</f>
        <v>4</v>
      </c>
      <c r="N38" s="4">
        <f t="shared" si="4"/>
        <v>0.2</v>
      </c>
      <c r="O38" s="5">
        <f t="shared" si="5"/>
        <v>452</v>
      </c>
      <c r="P38" s="2">
        <f t="shared" si="6"/>
        <v>2260</v>
      </c>
      <c r="Q38" s="4">
        <f t="shared" si="7"/>
        <v>0.7142857142857143</v>
      </c>
      <c r="R38" s="11">
        <f>_xlfn.XLOOKUP(E38,'campaign_data'!A:A,'campaign_data'!H:H,"not found",0)</f>
        <v>190.8</v>
      </c>
    </row>
    <row r="39" spans="1:18" x14ac:dyDescent="0.25">
      <c r="A39" t="s">
        <v>145</v>
      </c>
      <c r="B39" t="s">
        <v>146</v>
      </c>
      <c r="C39" t="s">
        <v>147</v>
      </c>
      <c r="D39" t="s">
        <v>3</v>
      </c>
      <c r="E39" t="s">
        <v>17</v>
      </c>
      <c r="F39" s="1">
        <v>45714</v>
      </c>
      <c r="G39" s="1">
        <f>VLOOKUP(A39, 'revenue'!A:D, 3, FALSE)</f>
        <v>45671</v>
      </c>
      <c r="H39" s="2" t="str">
        <f>VLOOKUP(A39, 'revenue'!A:D, 4, FALSE)</f>
        <v>Yes</v>
      </c>
      <c r="I39" s="2">
        <f>VLOOKUP(A39,engagement1!A:D, 2, FALSE)</f>
        <v>8</v>
      </c>
      <c r="J39" s="2">
        <f>VLOOKUP(A39,engagement1!A:D, 3, FALSE)</f>
        <v>1</v>
      </c>
      <c r="K39" s="2">
        <f>VLOOKUP(A39,engagement1!A:D, 4, FALSE)</f>
        <v>1</v>
      </c>
      <c r="L39" s="2">
        <f>INDEX('campaign_data'!C:C, MATCH(E39, 'campaign_data'!A:A, 0))</f>
        <v>5215</v>
      </c>
      <c r="M39" s="2">
        <f>INDEX('campaign_data'!E:E, MATCH(E39, 'campaign_data'!A:A, 0))</f>
        <v>1</v>
      </c>
      <c r="N39" s="4">
        <f t="shared" si="4"/>
        <v>1</v>
      </c>
      <c r="O39" s="5">
        <f t="shared" si="5"/>
        <v>5215</v>
      </c>
      <c r="P39" s="2">
        <f t="shared" si="6"/>
        <v>5215</v>
      </c>
      <c r="Q39" s="4">
        <f t="shared" si="7"/>
        <v>0.125</v>
      </c>
      <c r="R39" s="11">
        <f>_xlfn.XLOOKUP(E39,'campaign_data'!A:A,'campaign_data'!H:H,"not found",0)</f>
        <v>60.8</v>
      </c>
    </row>
    <row r="40" spans="1:18" x14ac:dyDescent="0.25">
      <c r="A40" t="s">
        <v>148</v>
      </c>
      <c r="B40" t="s">
        <v>149</v>
      </c>
      <c r="C40" t="s">
        <v>150</v>
      </c>
      <c r="D40" t="s">
        <v>8</v>
      </c>
      <c r="E40" t="s">
        <v>11</v>
      </c>
      <c r="F40" s="1">
        <v>45734</v>
      </c>
      <c r="G40" s="1">
        <f>VLOOKUP(A40, 'revenue'!A:D, 3, FALSE)</f>
        <v>45771</v>
      </c>
      <c r="H40" s="2" t="str">
        <f>VLOOKUP(A40, 'revenue'!A:D, 4, FALSE)</f>
        <v>Yes</v>
      </c>
      <c r="I40" s="2">
        <f>VLOOKUP(A40,engagement1!A:D, 2, FALSE)</f>
        <v>10</v>
      </c>
      <c r="J40" s="2">
        <f>VLOOKUP(A40,engagement1!A:D, 3, FALSE)</f>
        <v>5</v>
      </c>
      <c r="K40" s="2">
        <f>VLOOKUP(A40,engagement1!A:D, 4, FALSE)</f>
        <v>5</v>
      </c>
      <c r="L40" s="2">
        <f>INDEX('campaign_data'!C:C, MATCH(E40, 'campaign_data'!A:A, 0))</f>
        <v>5010</v>
      </c>
      <c r="M40" s="2">
        <f>INDEX('campaign_data'!E:E, MATCH(E40, 'campaign_data'!A:A, 0))</f>
        <v>1</v>
      </c>
      <c r="N40" s="4">
        <f t="shared" si="4"/>
        <v>1</v>
      </c>
      <c r="O40" s="5">
        <f t="shared" si="5"/>
        <v>1002</v>
      </c>
      <c r="P40" s="2">
        <f t="shared" si="6"/>
        <v>5010</v>
      </c>
      <c r="Q40" s="4">
        <f t="shared" si="7"/>
        <v>0.5</v>
      </c>
      <c r="R40" s="11">
        <f>_xlfn.XLOOKUP(E40,'campaign_data'!A:A,'campaign_data'!H:H,"not found",0)</f>
        <v>28.125</v>
      </c>
    </row>
    <row r="41" spans="1:18" x14ac:dyDescent="0.25">
      <c r="A41" t="s">
        <v>151</v>
      </c>
      <c r="B41" t="s">
        <v>152</v>
      </c>
      <c r="C41" t="s">
        <v>153</v>
      </c>
      <c r="D41" t="s">
        <v>5</v>
      </c>
      <c r="E41" t="s">
        <v>16</v>
      </c>
      <c r="F41" s="1">
        <v>45633</v>
      </c>
      <c r="G41" s="1">
        <f>VLOOKUP(A41, 'revenue'!A:D, 3, FALSE)</f>
        <v>45700</v>
      </c>
      <c r="H41" s="2" t="str">
        <f>VLOOKUP(A41, 'revenue'!A:D, 4, FALSE)</f>
        <v>No</v>
      </c>
      <c r="I41" s="2">
        <f>VLOOKUP(A41,engagement1!A:D, 2, FALSE)</f>
        <v>20</v>
      </c>
      <c r="J41" s="2">
        <f>VLOOKUP(A41,engagement1!A:D, 3, FALSE)</f>
        <v>14</v>
      </c>
      <c r="K41" s="2">
        <f>VLOOKUP(A41,engagement1!A:D, 4, FALSE)</f>
        <v>1</v>
      </c>
      <c r="L41" s="2">
        <f>INDEX('campaign_data'!C:C, MATCH(E41, 'campaign_data'!A:A, 0))</f>
        <v>1793</v>
      </c>
      <c r="M41" s="2">
        <f>INDEX('campaign_data'!E:E, MATCH(E41, 'campaign_data'!A:A, 0))</f>
        <v>3</v>
      </c>
      <c r="N41" s="4">
        <f t="shared" si="4"/>
        <v>7.1428571428571425E-2</v>
      </c>
      <c r="O41" s="5">
        <f t="shared" si="5"/>
        <v>128.07142857142858</v>
      </c>
      <c r="P41" s="2">
        <f t="shared" si="6"/>
        <v>1793</v>
      </c>
      <c r="Q41" s="4">
        <f t="shared" si="7"/>
        <v>0.7</v>
      </c>
      <c r="R41" s="11">
        <f>_xlfn.XLOOKUP(E41,'campaign_data'!A:A,'campaign_data'!H:H,"not found",0)</f>
        <v>57</v>
      </c>
    </row>
    <row r="42" spans="1:18" x14ac:dyDescent="0.25">
      <c r="A42" t="s">
        <v>154</v>
      </c>
      <c r="B42" t="s">
        <v>155</v>
      </c>
      <c r="C42" t="s">
        <v>156</v>
      </c>
      <c r="D42" t="s">
        <v>5</v>
      </c>
      <c r="E42" t="s">
        <v>15</v>
      </c>
      <c r="F42" s="1">
        <v>45680</v>
      </c>
      <c r="G42" s="1">
        <f>VLOOKUP(A42, 'revenue'!A:D, 3, FALSE)</f>
        <v>45720</v>
      </c>
      <c r="H42" s="2" t="str">
        <f>VLOOKUP(A42, 'revenue'!A:D, 4, FALSE)</f>
        <v>No</v>
      </c>
      <c r="I42" s="2">
        <f>VLOOKUP(A42,engagement1!A:D, 2, FALSE)</f>
        <v>5</v>
      </c>
      <c r="J42" s="2">
        <f>VLOOKUP(A42,engagement1!A:D, 3, FALSE)</f>
        <v>1</v>
      </c>
      <c r="K42" s="2">
        <f>VLOOKUP(A42,engagement1!A:D, 4, FALSE)</f>
        <v>0</v>
      </c>
      <c r="L42" s="2">
        <f>INDEX('campaign_data'!C:C, MATCH(E42, 'campaign_data'!A:A, 0))</f>
        <v>3334</v>
      </c>
      <c r="M42" s="2">
        <f>INDEX('campaign_data'!E:E, MATCH(E42, 'campaign_data'!A:A, 0))</f>
        <v>4</v>
      </c>
      <c r="N42" s="4">
        <f t="shared" si="4"/>
        <v>0</v>
      </c>
      <c r="O42" s="5">
        <f t="shared" si="5"/>
        <v>3334</v>
      </c>
      <c r="P42" s="2">
        <f t="shared" si="6"/>
        <v>3334</v>
      </c>
      <c r="Q42" s="4">
        <f t="shared" si="7"/>
        <v>0.2</v>
      </c>
      <c r="R42" s="11">
        <f>_xlfn.XLOOKUP(E42,'campaign_data'!A:A,'campaign_data'!H:H,"not found",0)</f>
        <v>47.555555555555557</v>
      </c>
    </row>
    <row r="43" spans="1:18" x14ac:dyDescent="0.25">
      <c r="A43" t="s">
        <v>157</v>
      </c>
      <c r="B43" t="s">
        <v>158</v>
      </c>
      <c r="C43" t="s">
        <v>159</v>
      </c>
      <c r="D43" t="s">
        <v>8</v>
      </c>
      <c r="E43" t="s">
        <v>20</v>
      </c>
      <c r="F43" s="1">
        <v>45696</v>
      </c>
      <c r="G43" s="1">
        <f>VLOOKUP(A43, 'revenue'!A:D, 3, FALSE)</f>
        <v>45743</v>
      </c>
      <c r="H43" s="2" t="str">
        <f>VLOOKUP(A43, 'revenue'!A:D, 4, FALSE)</f>
        <v>No</v>
      </c>
      <c r="I43" s="2">
        <f>VLOOKUP(A43,engagement1!A:D, 2, FALSE)</f>
        <v>13</v>
      </c>
      <c r="J43" s="2">
        <f>VLOOKUP(A43,engagement1!A:D, 3, FALSE)</f>
        <v>8</v>
      </c>
      <c r="K43" s="2">
        <f>VLOOKUP(A43,engagement1!A:D, 4, FALSE)</f>
        <v>3</v>
      </c>
      <c r="L43" s="2">
        <f>INDEX('campaign_data'!C:C, MATCH(E43, 'campaign_data'!A:A, 0))</f>
        <v>1746</v>
      </c>
      <c r="M43" s="2">
        <f>INDEX('campaign_data'!E:E, MATCH(E43, 'campaign_data'!A:A, 0))</f>
        <v>5</v>
      </c>
      <c r="N43" s="4">
        <f t="shared" si="4"/>
        <v>0.375</v>
      </c>
      <c r="O43" s="5">
        <f t="shared" si="5"/>
        <v>218.25</v>
      </c>
      <c r="P43" s="2">
        <f t="shared" si="6"/>
        <v>1746</v>
      </c>
      <c r="Q43" s="4">
        <f t="shared" si="7"/>
        <v>0.61538461538461542</v>
      </c>
      <c r="R43" s="11">
        <f>_xlfn.XLOOKUP(E43,'campaign_data'!A:A,'campaign_data'!H:H,"not found",0)</f>
        <v>189.5</v>
      </c>
    </row>
    <row r="44" spans="1:18" x14ac:dyDescent="0.25">
      <c r="A44" t="s">
        <v>160</v>
      </c>
      <c r="B44" t="s">
        <v>161</v>
      </c>
      <c r="C44" t="s">
        <v>162</v>
      </c>
      <c r="D44" t="s">
        <v>3</v>
      </c>
      <c r="E44" t="s">
        <v>17</v>
      </c>
      <c r="F44" s="1">
        <v>45740</v>
      </c>
      <c r="G44" s="1">
        <f>VLOOKUP(A44, 'revenue'!A:D, 3, FALSE)</f>
        <v>45707</v>
      </c>
      <c r="H44" s="2" t="str">
        <f>VLOOKUP(A44, 'revenue'!A:D, 4, FALSE)</f>
        <v>Yes</v>
      </c>
      <c r="I44" s="2">
        <f>VLOOKUP(A44,engagement1!A:D, 2, FALSE)</f>
        <v>10</v>
      </c>
      <c r="J44" s="2">
        <f>VLOOKUP(A44,engagement1!A:D, 3, FALSE)</f>
        <v>5</v>
      </c>
      <c r="K44" s="2">
        <f>VLOOKUP(A44,engagement1!A:D, 4, FALSE)</f>
        <v>4</v>
      </c>
      <c r="L44" s="2">
        <f>INDEX('campaign_data'!C:C, MATCH(E44, 'campaign_data'!A:A, 0))</f>
        <v>5215</v>
      </c>
      <c r="M44" s="2">
        <f>INDEX('campaign_data'!E:E, MATCH(E44, 'campaign_data'!A:A, 0))</f>
        <v>1</v>
      </c>
      <c r="N44" s="4">
        <f t="shared" si="4"/>
        <v>0.8</v>
      </c>
      <c r="O44" s="5">
        <f t="shared" si="5"/>
        <v>1043</v>
      </c>
      <c r="P44" s="2">
        <f t="shared" si="6"/>
        <v>5215</v>
      </c>
      <c r="Q44" s="4">
        <f t="shared" si="7"/>
        <v>0.5</v>
      </c>
      <c r="R44" s="11">
        <f>_xlfn.XLOOKUP(E44,'campaign_data'!A:A,'campaign_data'!H:H,"not found",0)</f>
        <v>60.8</v>
      </c>
    </row>
    <row r="45" spans="1:18" x14ac:dyDescent="0.25">
      <c r="A45" t="s">
        <v>163</v>
      </c>
      <c r="B45" t="s">
        <v>164</v>
      </c>
      <c r="C45" t="s">
        <v>165</v>
      </c>
      <c r="D45" t="s">
        <v>8</v>
      </c>
      <c r="E45" t="s">
        <v>13</v>
      </c>
      <c r="F45" s="1">
        <v>45644</v>
      </c>
      <c r="G45" s="1">
        <f>VLOOKUP(A45, 'revenue'!A:D, 3, FALSE)</f>
        <v>45734</v>
      </c>
      <c r="H45" s="2" t="str">
        <f>VLOOKUP(A45, 'revenue'!A:D, 4, FALSE)</f>
        <v>No</v>
      </c>
      <c r="I45" s="2">
        <f>VLOOKUP(A45,engagement1!A:D, 2, FALSE)</f>
        <v>14</v>
      </c>
      <c r="J45" s="2">
        <f>VLOOKUP(A45,engagement1!A:D, 3, FALSE)</f>
        <v>2</v>
      </c>
      <c r="K45" s="2">
        <f>VLOOKUP(A45,engagement1!A:D, 4, FALSE)</f>
        <v>0</v>
      </c>
      <c r="L45" s="2">
        <f>INDEX('campaign_data'!C:C, MATCH(E45, 'campaign_data'!A:A, 0))</f>
        <v>5423</v>
      </c>
      <c r="M45" s="2">
        <f>INDEX('campaign_data'!E:E, MATCH(E45, 'campaign_data'!A:A, 0))</f>
        <v>5</v>
      </c>
      <c r="N45" s="4">
        <f t="shared" si="4"/>
        <v>0</v>
      </c>
      <c r="O45" s="5">
        <f t="shared" si="5"/>
        <v>2711.5</v>
      </c>
      <c r="P45" s="2">
        <f t="shared" si="6"/>
        <v>5423</v>
      </c>
      <c r="Q45" s="4">
        <f t="shared" si="7"/>
        <v>0.14285714285714285</v>
      </c>
      <c r="R45" s="11">
        <f>_xlfn.XLOOKUP(E45,'campaign_data'!A:A,'campaign_data'!H:H,"not found",0)</f>
        <v>68.714285714285708</v>
      </c>
    </row>
    <row r="46" spans="1:18" x14ac:dyDescent="0.25">
      <c r="A46" t="s">
        <v>166</v>
      </c>
      <c r="B46" t="s">
        <v>167</v>
      </c>
      <c r="C46" t="s">
        <v>168</v>
      </c>
      <c r="D46" t="s">
        <v>5</v>
      </c>
      <c r="E46" t="s">
        <v>14</v>
      </c>
      <c r="F46" s="1">
        <v>45636</v>
      </c>
      <c r="G46" s="1">
        <f>VLOOKUP(A46, 'revenue'!A:D, 3, FALSE)</f>
        <v>45789</v>
      </c>
      <c r="H46" s="2" t="str">
        <f>VLOOKUP(A46, 'revenue'!A:D, 4, FALSE)</f>
        <v>No</v>
      </c>
      <c r="I46" s="2">
        <f>VLOOKUP(A46,engagement1!A:D, 2, FALSE)</f>
        <v>10</v>
      </c>
      <c r="J46" s="2">
        <f>VLOOKUP(A46,engagement1!A:D, 3, FALSE)</f>
        <v>3</v>
      </c>
      <c r="K46" s="2">
        <f>VLOOKUP(A46,engagement1!A:D, 4, FALSE)</f>
        <v>2</v>
      </c>
      <c r="L46" s="2">
        <f>INDEX('campaign_data'!C:C, MATCH(E46, 'campaign_data'!A:A, 0))</f>
        <v>2265</v>
      </c>
      <c r="M46" s="2">
        <f>INDEX('campaign_data'!E:E, MATCH(E46, 'campaign_data'!A:A, 0))</f>
        <v>1</v>
      </c>
      <c r="N46" s="4">
        <f t="shared" si="4"/>
        <v>0.66666666666666663</v>
      </c>
      <c r="O46" s="5">
        <f t="shared" si="5"/>
        <v>755</v>
      </c>
      <c r="P46" s="2">
        <f t="shared" si="6"/>
        <v>2265</v>
      </c>
      <c r="Q46" s="4">
        <f t="shared" si="7"/>
        <v>0.3</v>
      </c>
      <c r="R46" s="11">
        <f>_xlfn.XLOOKUP(E46,'campaign_data'!A:A,'campaign_data'!H:H,"not found",0)</f>
        <v>112.5</v>
      </c>
    </row>
    <row r="47" spans="1:18" x14ac:dyDescent="0.25">
      <c r="A47" t="s">
        <v>169</v>
      </c>
      <c r="B47" t="s">
        <v>170</v>
      </c>
      <c r="C47" t="s">
        <v>171</v>
      </c>
      <c r="D47" t="s">
        <v>6</v>
      </c>
      <c r="E47" t="s">
        <v>90</v>
      </c>
      <c r="F47" s="1">
        <v>45649</v>
      </c>
      <c r="G47" s="1">
        <f>VLOOKUP(A47, 'revenue'!A:D, 3, FALSE)</f>
        <v>45795</v>
      </c>
      <c r="H47" s="2" t="str">
        <f>VLOOKUP(A47, 'revenue'!A:D, 4, FALSE)</f>
        <v>Yes</v>
      </c>
      <c r="I47" s="2">
        <f>VLOOKUP(A47,engagement1!A:D, 2, FALSE)</f>
        <v>16</v>
      </c>
      <c r="J47" s="2">
        <f>VLOOKUP(A47,engagement1!A:D, 3, FALSE)</f>
        <v>12</v>
      </c>
      <c r="K47" s="2">
        <f>VLOOKUP(A47,engagement1!A:D, 4, FALSE)</f>
        <v>1</v>
      </c>
      <c r="L47" s="2">
        <f>INDEX('campaign_data'!C:C, MATCH(E47, 'campaign_data'!A:A, 0))</f>
        <v>2260</v>
      </c>
      <c r="M47" s="2">
        <f>INDEX('campaign_data'!E:E, MATCH(E47, 'campaign_data'!A:A, 0))</f>
        <v>4</v>
      </c>
      <c r="N47" s="4">
        <f t="shared" si="4"/>
        <v>8.3333333333333329E-2</v>
      </c>
      <c r="O47" s="5">
        <f t="shared" si="5"/>
        <v>188.33333333333334</v>
      </c>
      <c r="P47" s="2">
        <f t="shared" si="6"/>
        <v>2260</v>
      </c>
      <c r="Q47" s="4">
        <f t="shared" si="7"/>
        <v>0.75</v>
      </c>
      <c r="R47" s="11">
        <f>_xlfn.XLOOKUP(E47,'campaign_data'!A:A,'campaign_data'!H:H,"not found",0)</f>
        <v>190.8</v>
      </c>
    </row>
    <row r="48" spans="1:18" x14ac:dyDescent="0.25">
      <c r="A48" t="s">
        <v>172</v>
      </c>
      <c r="B48" t="s">
        <v>173</v>
      </c>
      <c r="C48" t="s">
        <v>174</v>
      </c>
      <c r="D48" t="s">
        <v>3</v>
      </c>
      <c r="E48" t="s">
        <v>11</v>
      </c>
      <c r="F48" s="1">
        <v>45693</v>
      </c>
      <c r="G48" s="1">
        <f>VLOOKUP(A48, 'revenue'!A:D, 3, FALSE)</f>
        <v>45668</v>
      </c>
      <c r="H48" s="2" t="str">
        <f>VLOOKUP(A48, 'revenue'!A:D, 4, FALSE)</f>
        <v>Yes</v>
      </c>
      <c r="I48" s="2">
        <f>VLOOKUP(A48,engagement1!A:D, 2, FALSE)</f>
        <v>5</v>
      </c>
      <c r="J48" s="2">
        <f>VLOOKUP(A48,engagement1!A:D, 3, FALSE)</f>
        <v>3</v>
      </c>
      <c r="K48" s="2">
        <f>VLOOKUP(A48,engagement1!A:D, 4, FALSE)</f>
        <v>0</v>
      </c>
      <c r="L48" s="2">
        <f>INDEX('campaign_data'!C:C, MATCH(E48, 'campaign_data'!A:A, 0))</f>
        <v>5010</v>
      </c>
      <c r="M48" s="2">
        <f>INDEX('campaign_data'!E:E, MATCH(E48, 'campaign_data'!A:A, 0))</f>
        <v>1</v>
      </c>
      <c r="N48" s="4">
        <f t="shared" si="4"/>
        <v>0</v>
      </c>
      <c r="O48" s="5">
        <f t="shared" si="5"/>
        <v>1670</v>
      </c>
      <c r="P48" s="2">
        <f t="shared" si="6"/>
        <v>5010</v>
      </c>
      <c r="Q48" s="4">
        <f t="shared" si="7"/>
        <v>0.6</v>
      </c>
      <c r="R48" s="11">
        <f>_xlfn.XLOOKUP(E48,'campaign_data'!A:A,'campaign_data'!H:H,"not found",0)</f>
        <v>28.125</v>
      </c>
    </row>
    <row r="49" spans="1:18" x14ac:dyDescent="0.25">
      <c r="A49" t="s">
        <v>175</v>
      </c>
      <c r="B49" t="s">
        <v>176</v>
      </c>
      <c r="C49" t="s">
        <v>177</v>
      </c>
      <c r="D49" t="s">
        <v>5</v>
      </c>
      <c r="E49" t="s">
        <v>18</v>
      </c>
      <c r="F49" s="1">
        <v>45640</v>
      </c>
      <c r="G49" s="1">
        <f>VLOOKUP(A49, 'revenue'!A:D, 3, FALSE)</f>
        <v>45764</v>
      </c>
      <c r="H49" s="2" t="str">
        <f>VLOOKUP(A49, 'revenue'!A:D, 4, FALSE)</f>
        <v>No</v>
      </c>
      <c r="I49" s="2">
        <f>VLOOKUP(A49,engagement1!A:D, 2, FALSE)</f>
        <v>7</v>
      </c>
      <c r="J49" s="2">
        <f>VLOOKUP(A49,engagement1!A:D, 3, FALSE)</f>
        <v>7</v>
      </c>
      <c r="K49" s="2">
        <f>VLOOKUP(A49,engagement1!A:D, 4, FALSE)</f>
        <v>1</v>
      </c>
      <c r="L49" s="2">
        <f>INDEX('campaign_data'!C:C, MATCH(E49, 'campaign_data'!A:A, 0))</f>
        <v>1399</v>
      </c>
      <c r="M49" s="2">
        <f>INDEX('campaign_data'!E:E, MATCH(E49, 'campaign_data'!A:A, 0))</f>
        <v>2</v>
      </c>
      <c r="N49" s="4">
        <f t="shared" si="4"/>
        <v>0.14285714285714285</v>
      </c>
      <c r="O49" s="5">
        <f t="shared" si="5"/>
        <v>199.85714285714286</v>
      </c>
      <c r="P49" s="2">
        <f t="shared" si="6"/>
        <v>1399</v>
      </c>
      <c r="Q49" s="4">
        <f t="shared" si="7"/>
        <v>1</v>
      </c>
      <c r="R49" s="11">
        <f>_xlfn.XLOOKUP(E49,'campaign_data'!A:A,'campaign_data'!H:H,"not found",0)</f>
        <v>148.66666666666666</v>
      </c>
    </row>
    <row r="50" spans="1:18" x14ac:dyDescent="0.25">
      <c r="A50" t="s">
        <v>178</v>
      </c>
      <c r="B50" t="s">
        <v>179</v>
      </c>
      <c r="C50" t="s">
        <v>180</v>
      </c>
      <c r="D50" t="s">
        <v>5</v>
      </c>
      <c r="E50" t="s">
        <v>21</v>
      </c>
      <c r="F50" s="1">
        <v>45730</v>
      </c>
      <c r="G50" s="1">
        <f>VLOOKUP(A50, 'revenue'!A:D, 3, FALSE)</f>
        <v>45739</v>
      </c>
      <c r="H50" s="2" t="str">
        <f>VLOOKUP(A50, 'revenue'!A:D, 4, FALSE)</f>
        <v>No</v>
      </c>
      <c r="I50" s="2">
        <f>VLOOKUP(A50,engagement1!A:D, 2, FALSE)</f>
        <v>7</v>
      </c>
      <c r="J50" s="2">
        <f>VLOOKUP(A50,engagement1!A:D, 3, FALSE)</f>
        <v>2</v>
      </c>
      <c r="K50" s="2">
        <f>VLOOKUP(A50,engagement1!A:D, 4, FALSE)</f>
        <v>1</v>
      </c>
      <c r="L50" s="2">
        <f>INDEX('campaign_data'!C:C, MATCH(E50, 'campaign_data'!A:A, 0))</f>
        <v>5229</v>
      </c>
      <c r="M50" s="2">
        <f>INDEX('campaign_data'!E:E, MATCH(E50, 'campaign_data'!A:A, 0))</f>
        <v>5</v>
      </c>
      <c r="N50" s="4">
        <f t="shared" si="4"/>
        <v>0.5</v>
      </c>
      <c r="O50" s="5">
        <f t="shared" si="5"/>
        <v>2614.5</v>
      </c>
      <c r="P50" s="2">
        <f t="shared" si="6"/>
        <v>5229</v>
      </c>
      <c r="Q50" s="4">
        <f t="shared" si="7"/>
        <v>0.2857142857142857</v>
      </c>
      <c r="R50" s="11">
        <f>_xlfn.XLOOKUP(E50,'campaign_data'!A:A,'campaign_data'!H:H,"not found",0)</f>
        <v>72.25</v>
      </c>
    </row>
    <row r="51" spans="1:18" x14ac:dyDescent="0.25">
      <c r="A51" t="s">
        <v>181</v>
      </c>
      <c r="B51" t="s">
        <v>182</v>
      </c>
      <c r="C51" t="s">
        <v>183</v>
      </c>
      <c r="D51" t="s">
        <v>8</v>
      </c>
      <c r="E51" t="s">
        <v>20</v>
      </c>
      <c r="F51" s="1">
        <v>45706</v>
      </c>
      <c r="G51" s="1">
        <f>VLOOKUP(A51, 'revenue'!A:D, 3, FALSE)</f>
        <v>45675</v>
      </c>
      <c r="H51" s="2" t="str">
        <f>VLOOKUP(A51, 'revenue'!A:D, 4, FALSE)</f>
        <v>Yes</v>
      </c>
      <c r="I51" s="2">
        <f>VLOOKUP(A51,engagement1!A:D, 2, FALSE)</f>
        <v>20</v>
      </c>
      <c r="J51" s="2">
        <f>VLOOKUP(A51,engagement1!A:D, 3, FALSE)</f>
        <v>13</v>
      </c>
      <c r="K51" s="2">
        <f>VLOOKUP(A51,engagement1!A:D, 4, FALSE)</f>
        <v>8</v>
      </c>
      <c r="L51" s="2">
        <f>INDEX('campaign_data'!C:C, MATCH(E51, 'campaign_data'!A:A, 0))</f>
        <v>1746</v>
      </c>
      <c r="M51" s="2">
        <f>INDEX('campaign_data'!E:E, MATCH(E51, 'campaign_data'!A:A, 0))</f>
        <v>5</v>
      </c>
      <c r="N51" s="4">
        <f t="shared" si="4"/>
        <v>0.61538461538461542</v>
      </c>
      <c r="O51" s="5">
        <f t="shared" si="5"/>
        <v>134.30769230769232</v>
      </c>
      <c r="P51" s="2">
        <f t="shared" si="6"/>
        <v>1746</v>
      </c>
      <c r="Q51" s="4">
        <f t="shared" si="7"/>
        <v>0.65</v>
      </c>
      <c r="R51" s="11">
        <f>_xlfn.XLOOKUP(E51,'campaign_data'!A:A,'campaign_data'!H:H,"not found",0)</f>
        <v>189.5</v>
      </c>
    </row>
    <row r="52" spans="1:18" x14ac:dyDescent="0.25">
      <c r="A52" t="s">
        <v>184</v>
      </c>
      <c r="B52" t="s">
        <v>185</v>
      </c>
      <c r="C52" t="s">
        <v>186</v>
      </c>
      <c r="D52" t="s">
        <v>6</v>
      </c>
      <c r="E52" t="s">
        <v>22</v>
      </c>
      <c r="F52" s="1">
        <v>45692</v>
      </c>
      <c r="G52" s="1">
        <f>VLOOKUP(A52, 'revenue'!A:D, 3, FALSE)</f>
        <v>45717</v>
      </c>
      <c r="H52" s="2" t="str">
        <f>VLOOKUP(A52, 'revenue'!A:D, 4, FALSE)</f>
        <v>No</v>
      </c>
      <c r="I52" s="2">
        <f>VLOOKUP(A52,engagement1!A:D, 2, FALSE)</f>
        <v>12</v>
      </c>
      <c r="J52" s="2">
        <f>VLOOKUP(A52,engagement1!A:D, 3, FALSE)</f>
        <v>2</v>
      </c>
      <c r="K52" s="2">
        <f>VLOOKUP(A52,engagement1!A:D, 4, FALSE)</f>
        <v>0</v>
      </c>
      <c r="L52" s="2">
        <f>INDEX('campaign_data'!C:C, MATCH(E52, 'campaign_data'!A:A, 0))</f>
        <v>3502</v>
      </c>
      <c r="M52" s="2">
        <f>INDEX('campaign_data'!E:E, MATCH(E52, 'campaign_data'!A:A, 0))</f>
        <v>5</v>
      </c>
      <c r="N52" s="4">
        <f t="shared" si="4"/>
        <v>0</v>
      </c>
      <c r="O52" s="5">
        <f t="shared" si="5"/>
        <v>1751</v>
      </c>
      <c r="P52" s="2">
        <f t="shared" si="6"/>
        <v>3502</v>
      </c>
      <c r="Q52" s="4">
        <f t="shared" si="7"/>
        <v>0.16666666666666666</v>
      </c>
      <c r="R52" s="11">
        <f>_xlfn.XLOOKUP(E52,'campaign_data'!A:A,'campaign_data'!H:H,"not found",0)</f>
        <v>160.80000000000001</v>
      </c>
    </row>
    <row r="53" spans="1:18" x14ac:dyDescent="0.25">
      <c r="A53" t="s">
        <v>187</v>
      </c>
      <c r="B53" t="s">
        <v>188</v>
      </c>
      <c r="C53" t="s">
        <v>189</v>
      </c>
      <c r="D53" t="s">
        <v>5</v>
      </c>
      <c r="E53" t="s">
        <v>15</v>
      </c>
      <c r="F53" s="1">
        <v>45746</v>
      </c>
      <c r="G53" s="1">
        <f>VLOOKUP(A53, 'revenue'!A:D, 3, FALSE)</f>
        <v>45761</v>
      </c>
      <c r="H53" s="2" t="str">
        <f>VLOOKUP(A53, 'revenue'!A:D, 4, FALSE)</f>
        <v>Yes</v>
      </c>
      <c r="I53" s="2">
        <f>VLOOKUP(A53,engagement1!A:D, 2, FALSE)</f>
        <v>14</v>
      </c>
      <c r="J53" s="2">
        <f>VLOOKUP(A53,engagement1!A:D, 3, FALSE)</f>
        <v>13</v>
      </c>
      <c r="K53" s="2">
        <f>VLOOKUP(A53,engagement1!A:D, 4, FALSE)</f>
        <v>7</v>
      </c>
      <c r="L53" s="2">
        <f>INDEX('campaign_data'!C:C, MATCH(E53, 'campaign_data'!A:A, 0))</f>
        <v>3334</v>
      </c>
      <c r="M53" s="2">
        <f>INDEX('campaign_data'!E:E, MATCH(E53, 'campaign_data'!A:A, 0))</f>
        <v>4</v>
      </c>
      <c r="N53" s="4">
        <f t="shared" si="4"/>
        <v>0.53846153846153844</v>
      </c>
      <c r="O53" s="5">
        <f t="shared" si="5"/>
        <v>256.46153846153845</v>
      </c>
      <c r="P53" s="2">
        <f t="shared" si="6"/>
        <v>3334</v>
      </c>
      <c r="Q53" s="4">
        <f t="shared" si="7"/>
        <v>0.9285714285714286</v>
      </c>
      <c r="R53" s="11">
        <f>_xlfn.XLOOKUP(E53,'campaign_data'!A:A,'campaign_data'!H:H,"not found",0)</f>
        <v>47.555555555555557</v>
      </c>
    </row>
    <row r="54" spans="1:18" x14ac:dyDescent="0.25">
      <c r="A54" t="s">
        <v>190</v>
      </c>
      <c r="B54" t="s">
        <v>191</v>
      </c>
      <c r="C54" t="s">
        <v>192</v>
      </c>
      <c r="D54" t="s">
        <v>6</v>
      </c>
      <c r="E54" t="s">
        <v>15</v>
      </c>
      <c r="F54" s="1">
        <v>45672</v>
      </c>
      <c r="G54" s="1">
        <f>VLOOKUP(A54, 'revenue'!A:D, 3, FALSE)</f>
        <v>45735</v>
      </c>
      <c r="H54" s="2" t="str">
        <f>VLOOKUP(A54, 'revenue'!A:D, 4, FALSE)</f>
        <v>Yes</v>
      </c>
      <c r="I54" s="2">
        <f>VLOOKUP(A54,engagement1!A:D, 2, FALSE)</f>
        <v>13</v>
      </c>
      <c r="J54" s="2">
        <f>VLOOKUP(A54,engagement1!A:D, 3, FALSE)</f>
        <v>11</v>
      </c>
      <c r="K54" s="2">
        <f>VLOOKUP(A54,engagement1!A:D, 4, FALSE)</f>
        <v>5</v>
      </c>
      <c r="L54" s="2">
        <f>INDEX('campaign_data'!C:C, MATCH(E54, 'campaign_data'!A:A, 0))</f>
        <v>3334</v>
      </c>
      <c r="M54" s="2">
        <f>INDEX('campaign_data'!E:E, MATCH(E54, 'campaign_data'!A:A, 0))</f>
        <v>4</v>
      </c>
      <c r="N54" s="4">
        <f t="shared" si="4"/>
        <v>0.45454545454545453</v>
      </c>
      <c r="O54" s="5">
        <f t="shared" si="5"/>
        <v>303.09090909090907</v>
      </c>
      <c r="P54" s="2">
        <f t="shared" si="6"/>
        <v>3334</v>
      </c>
      <c r="Q54" s="4">
        <f t="shared" si="7"/>
        <v>0.84615384615384615</v>
      </c>
      <c r="R54" s="11">
        <f>_xlfn.XLOOKUP(E54,'campaign_data'!A:A,'campaign_data'!H:H,"not found",0)</f>
        <v>47.555555555555557</v>
      </c>
    </row>
    <row r="55" spans="1:18" x14ac:dyDescent="0.25">
      <c r="A55" t="s">
        <v>193</v>
      </c>
      <c r="B55" t="s">
        <v>194</v>
      </c>
      <c r="C55" t="s">
        <v>195</v>
      </c>
      <c r="D55" t="s">
        <v>7</v>
      </c>
      <c r="E55" t="s">
        <v>23</v>
      </c>
      <c r="F55" s="1">
        <v>45668</v>
      </c>
      <c r="G55" s="1">
        <f>VLOOKUP(A55, 'revenue'!A:D, 3, FALSE)</f>
        <v>45689</v>
      </c>
      <c r="H55" s="2" t="str">
        <f>VLOOKUP(A55, 'revenue'!A:D, 4, FALSE)</f>
        <v>No</v>
      </c>
      <c r="I55" s="2">
        <f>VLOOKUP(A55,engagement1!A:D, 2, FALSE)</f>
        <v>11</v>
      </c>
      <c r="J55" s="2">
        <f>VLOOKUP(A55,engagement1!A:D, 3, FALSE)</f>
        <v>10</v>
      </c>
      <c r="K55" s="2">
        <f>VLOOKUP(A55,engagement1!A:D, 4, FALSE)</f>
        <v>8</v>
      </c>
      <c r="L55" s="2">
        <f>INDEX('campaign_data'!C:C, MATCH(E55, 'campaign_data'!A:A, 0))</f>
        <v>5725</v>
      </c>
      <c r="M55" s="2">
        <f>INDEX('campaign_data'!E:E, MATCH(E55, 'campaign_data'!A:A, 0))</f>
        <v>3</v>
      </c>
      <c r="N55" s="4">
        <f t="shared" si="4"/>
        <v>0.8</v>
      </c>
      <c r="O55" s="5">
        <f t="shared" si="5"/>
        <v>572.5</v>
      </c>
      <c r="P55" s="2">
        <f t="shared" si="6"/>
        <v>5725</v>
      </c>
      <c r="Q55" s="4">
        <f t="shared" si="7"/>
        <v>0.90909090909090906</v>
      </c>
      <c r="R55" s="11">
        <f>_xlfn.XLOOKUP(E55,'campaign_data'!A:A,'campaign_data'!H:H,"not found",0)</f>
        <v>316</v>
      </c>
    </row>
    <row r="56" spans="1:18" x14ac:dyDescent="0.25">
      <c r="A56" t="s">
        <v>196</v>
      </c>
      <c r="B56" t="s">
        <v>197</v>
      </c>
      <c r="C56" t="s">
        <v>198</v>
      </c>
      <c r="D56" t="s">
        <v>5</v>
      </c>
      <c r="E56" t="s">
        <v>24</v>
      </c>
      <c r="F56" s="1">
        <v>45633</v>
      </c>
      <c r="G56" s="1">
        <f>VLOOKUP(A56, 'revenue'!A:D, 3, FALSE)</f>
        <v>45744</v>
      </c>
      <c r="H56" s="2" t="str">
        <f>VLOOKUP(A56, 'revenue'!A:D, 4, FALSE)</f>
        <v>No</v>
      </c>
      <c r="I56" s="2">
        <f>VLOOKUP(A56,engagement1!A:D, 2, FALSE)</f>
        <v>10</v>
      </c>
      <c r="J56" s="2">
        <f>VLOOKUP(A56,engagement1!A:D, 3, FALSE)</f>
        <v>8</v>
      </c>
      <c r="K56" s="2">
        <f>VLOOKUP(A56,engagement1!A:D, 4, FALSE)</f>
        <v>6</v>
      </c>
      <c r="L56" s="2">
        <f>INDEX('campaign_data'!C:C, MATCH(E56, 'campaign_data'!A:A, 0))</f>
        <v>2388</v>
      </c>
      <c r="M56" s="2">
        <f>INDEX('campaign_data'!E:E, MATCH(E56, 'campaign_data'!A:A, 0))</f>
        <v>1</v>
      </c>
      <c r="N56" s="4">
        <f t="shared" si="4"/>
        <v>0.75</v>
      </c>
      <c r="O56" s="5">
        <f t="shared" si="5"/>
        <v>298.5</v>
      </c>
      <c r="P56" s="2">
        <f t="shared" si="6"/>
        <v>2388</v>
      </c>
      <c r="Q56" s="4">
        <f t="shared" si="7"/>
        <v>0.8</v>
      </c>
      <c r="R56" s="11">
        <f>_xlfn.XLOOKUP(E56,'campaign_data'!A:A,'campaign_data'!H:H,"not found",0)</f>
        <v>33.142857142857146</v>
      </c>
    </row>
    <row r="57" spans="1:18" x14ac:dyDescent="0.25">
      <c r="A57" t="s">
        <v>199</v>
      </c>
      <c r="B57" t="s">
        <v>200</v>
      </c>
      <c r="C57" t="s">
        <v>201</v>
      </c>
      <c r="D57" t="s">
        <v>3</v>
      </c>
      <c r="E57" t="s">
        <v>25</v>
      </c>
      <c r="F57" s="1">
        <v>45674</v>
      </c>
      <c r="G57" s="1">
        <f>VLOOKUP(A57, 'revenue'!A:D, 3, FALSE)</f>
        <v>45643</v>
      </c>
      <c r="H57" s="2" t="str">
        <f>VLOOKUP(A57, 'revenue'!A:D, 4, FALSE)</f>
        <v>No</v>
      </c>
      <c r="I57" s="2">
        <f>VLOOKUP(A57,engagement1!A:D, 2, FALSE)</f>
        <v>7</v>
      </c>
      <c r="J57" s="2">
        <f>VLOOKUP(A57,engagement1!A:D, 3, FALSE)</f>
        <v>6</v>
      </c>
      <c r="K57" s="2">
        <f>VLOOKUP(A57,engagement1!A:D, 4, FALSE)</f>
        <v>5</v>
      </c>
      <c r="L57" s="2">
        <f>INDEX('campaign_data'!C:C, MATCH(E57, 'campaign_data'!A:A, 0))</f>
        <v>3759</v>
      </c>
      <c r="M57" s="2">
        <f>INDEX('campaign_data'!E:E, MATCH(E57, 'campaign_data'!A:A, 0))</f>
        <v>1</v>
      </c>
      <c r="N57" s="4">
        <f t="shared" si="4"/>
        <v>0.83333333333333337</v>
      </c>
      <c r="O57" s="5">
        <f t="shared" si="5"/>
        <v>626.5</v>
      </c>
      <c r="P57" s="2">
        <f t="shared" si="6"/>
        <v>3759</v>
      </c>
      <c r="Q57" s="4">
        <f t="shared" si="7"/>
        <v>0.8571428571428571</v>
      </c>
      <c r="R57" s="11">
        <f>_xlfn.XLOOKUP(E57,'campaign_data'!A:A,'campaign_data'!H:H,"not found",0)</f>
        <v>230</v>
      </c>
    </row>
    <row r="58" spans="1:18" x14ac:dyDescent="0.25">
      <c r="A58" t="s">
        <v>202</v>
      </c>
      <c r="B58" t="s">
        <v>203</v>
      </c>
      <c r="C58" t="s">
        <v>204</v>
      </c>
      <c r="D58" t="s">
        <v>7</v>
      </c>
      <c r="E58" t="s">
        <v>15</v>
      </c>
      <c r="F58" s="1">
        <v>45665</v>
      </c>
      <c r="G58" s="1">
        <f>VLOOKUP(A58, 'revenue'!A:D, 3, FALSE)</f>
        <v>45710</v>
      </c>
      <c r="H58" s="2" t="str">
        <f>VLOOKUP(A58, 'revenue'!A:D, 4, FALSE)</f>
        <v>No</v>
      </c>
      <c r="I58" s="2">
        <f>VLOOKUP(A58,engagement1!A:D, 2, FALSE)</f>
        <v>18</v>
      </c>
      <c r="J58" s="2">
        <f>VLOOKUP(A58,engagement1!A:D, 3, FALSE)</f>
        <v>13</v>
      </c>
      <c r="K58" s="2">
        <f>VLOOKUP(A58,engagement1!A:D, 4, FALSE)</f>
        <v>12</v>
      </c>
      <c r="L58" s="2">
        <f>INDEX('campaign_data'!C:C, MATCH(E58, 'campaign_data'!A:A, 0))</f>
        <v>3334</v>
      </c>
      <c r="M58" s="2">
        <f>INDEX('campaign_data'!E:E, MATCH(E58, 'campaign_data'!A:A, 0))</f>
        <v>4</v>
      </c>
      <c r="N58" s="4">
        <f t="shared" si="4"/>
        <v>0.92307692307692313</v>
      </c>
      <c r="O58" s="5">
        <f t="shared" si="5"/>
        <v>256.46153846153845</v>
      </c>
      <c r="P58" s="2">
        <f t="shared" si="6"/>
        <v>3334</v>
      </c>
      <c r="Q58" s="4">
        <f t="shared" si="7"/>
        <v>0.72222222222222221</v>
      </c>
      <c r="R58" s="11">
        <f>_xlfn.XLOOKUP(E58,'campaign_data'!A:A,'campaign_data'!H:H,"not found",0)</f>
        <v>47.555555555555557</v>
      </c>
    </row>
    <row r="59" spans="1:18" x14ac:dyDescent="0.25">
      <c r="A59" t="s">
        <v>205</v>
      </c>
      <c r="B59" t="s">
        <v>206</v>
      </c>
      <c r="C59" t="s">
        <v>207</v>
      </c>
      <c r="D59" t="s">
        <v>6</v>
      </c>
      <c r="E59" t="s">
        <v>21</v>
      </c>
      <c r="F59" s="1">
        <v>45746</v>
      </c>
      <c r="G59" s="1">
        <f>VLOOKUP(A59, 'revenue'!A:D, 3, FALSE)</f>
        <v>45710</v>
      </c>
      <c r="H59" s="2" t="str">
        <f>VLOOKUP(A59, 'revenue'!A:D, 4, FALSE)</f>
        <v>No</v>
      </c>
      <c r="I59" s="2">
        <f>VLOOKUP(A59,engagement1!A:D, 2, FALSE)</f>
        <v>16</v>
      </c>
      <c r="J59" s="2">
        <f>VLOOKUP(A59,engagement1!A:D, 3, FALSE)</f>
        <v>6</v>
      </c>
      <c r="K59" s="2">
        <f>VLOOKUP(A59,engagement1!A:D, 4, FALSE)</f>
        <v>5</v>
      </c>
      <c r="L59" s="2">
        <f>INDEX('campaign_data'!C:C, MATCH(E59, 'campaign_data'!A:A, 0))</f>
        <v>5229</v>
      </c>
      <c r="M59" s="2">
        <f>INDEX('campaign_data'!E:E, MATCH(E59, 'campaign_data'!A:A, 0))</f>
        <v>5</v>
      </c>
      <c r="N59" s="4">
        <f t="shared" si="4"/>
        <v>0.83333333333333337</v>
      </c>
      <c r="O59" s="5">
        <f t="shared" si="5"/>
        <v>871.5</v>
      </c>
      <c r="P59" s="2">
        <f t="shared" si="6"/>
        <v>5229</v>
      </c>
      <c r="Q59" s="4">
        <f t="shared" si="7"/>
        <v>0.375</v>
      </c>
      <c r="R59" s="11">
        <f>_xlfn.XLOOKUP(E59,'campaign_data'!A:A,'campaign_data'!H:H,"not found",0)</f>
        <v>72.25</v>
      </c>
    </row>
    <row r="60" spans="1:18" x14ac:dyDescent="0.25">
      <c r="A60" t="s">
        <v>208</v>
      </c>
      <c r="B60" t="s">
        <v>209</v>
      </c>
      <c r="C60" t="s">
        <v>210</v>
      </c>
      <c r="D60" t="s">
        <v>5</v>
      </c>
      <c r="E60" t="s">
        <v>24</v>
      </c>
      <c r="F60" s="1">
        <v>45698</v>
      </c>
      <c r="G60" s="1">
        <f>VLOOKUP(A60, 'revenue'!A:D, 3, FALSE)</f>
        <v>45731</v>
      </c>
      <c r="H60" s="2" t="str">
        <f>VLOOKUP(A60, 'revenue'!A:D, 4, FALSE)</f>
        <v>Yes</v>
      </c>
      <c r="I60" s="2">
        <f>VLOOKUP(A60,engagement1!A:D, 2, FALSE)</f>
        <v>15</v>
      </c>
      <c r="J60" s="2">
        <f>VLOOKUP(A60,engagement1!A:D, 3, FALSE)</f>
        <v>4</v>
      </c>
      <c r="K60" s="2">
        <f>VLOOKUP(A60,engagement1!A:D, 4, FALSE)</f>
        <v>4</v>
      </c>
      <c r="L60" s="2">
        <f>INDEX('campaign_data'!C:C, MATCH(E60, 'campaign_data'!A:A, 0))</f>
        <v>2388</v>
      </c>
      <c r="M60" s="2">
        <f>INDEX('campaign_data'!E:E, MATCH(E60, 'campaign_data'!A:A, 0))</f>
        <v>1</v>
      </c>
      <c r="N60" s="4">
        <f t="shared" si="4"/>
        <v>1</v>
      </c>
      <c r="O60" s="5">
        <f t="shared" si="5"/>
        <v>597</v>
      </c>
      <c r="P60" s="2">
        <f t="shared" si="6"/>
        <v>2388</v>
      </c>
      <c r="Q60" s="4">
        <f t="shared" si="7"/>
        <v>0.26666666666666666</v>
      </c>
      <c r="R60" s="11">
        <f>_xlfn.XLOOKUP(E60,'campaign_data'!A:A,'campaign_data'!H:H,"not found",0)</f>
        <v>33.142857142857146</v>
      </c>
    </row>
    <row r="61" spans="1:18" x14ac:dyDescent="0.25">
      <c r="A61" t="s">
        <v>211</v>
      </c>
      <c r="B61" t="s">
        <v>212</v>
      </c>
      <c r="C61" t="s">
        <v>213</v>
      </c>
      <c r="D61" t="s">
        <v>7</v>
      </c>
      <c r="E61" t="s">
        <v>13</v>
      </c>
      <c r="F61" s="1">
        <v>45719</v>
      </c>
      <c r="G61" s="1">
        <f>VLOOKUP(A61, 'revenue'!A:D, 3, FALSE)</f>
        <v>45753</v>
      </c>
      <c r="H61" s="2" t="str">
        <f>VLOOKUP(A61, 'revenue'!A:D, 4, FALSE)</f>
        <v>No</v>
      </c>
      <c r="I61" s="2">
        <f>VLOOKUP(A61,engagement1!A:D, 2, FALSE)</f>
        <v>10</v>
      </c>
      <c r="J61" s="2">
        <f>VLOOKUP(A61,engagement1!A:D, 3, FALSE)</f>
        <v>3</v>
      </c>
      <c r="K61" s="2">
        <f>VLOOKUP(A61,engagement1!A:D, 4, FALSE)</f>
        <v>1</v>
      </c>
      <c r="L61" s="2">
        <f>INDEX('campaign_data'!C:C, MATCH(E61, 'campaign_data'!A:A, 0))</f>
        <v>5423</v>
      </c>
      <c r="M61" s="2">
        <f>INDEX('campaign_data'!E:E, MATCH(E61, 'campaign_data'!A:A, 0))</f>
        <v>5</v>
      </c>
      <c r="N61" s="4">
        <f t="shared" si="4"/>
        <v>0.33333333333333331</v>
      </c>
      <c r="O61" s="5">
        <f t="shared" si="5"/>
        <v>1807.6666666666667</v>
      </c>
      <c r="P61" s="2">
        <f t="shared" si="6"/>
        <v>5423</v>
      </c>
      <c r="Q61" s="4">
        <f t="shared" si="7"/>
        <v>0.3</v>
      </c>
      <c r="R61" s="11">
        <f>_xlfn.XLOOKUP(E61,'campaign_data'!A:A,'campaign_data'!H:H,"not found",0)</f>
        <v>68.714285714285708</v>
      </c>
    </row>
    <row r="62" spans="1:18" x14ac:dyDescent="0.25">
      <c r="A62" t="s">
        <v>214</v>
      </c>
      <c r="B62" t="s">
        <v>215</v>
      </c>
      <c r="C62" t="s">
        <v>216</v>
      </c>
      <c r="D62" t="s">
        <v>7</v>
      </c>
      <c r="E62" t="s">
        <v>22</v>
      </c>
      <c r="F62" s="1">
        <v>45710</v>
      </c>
      <c r="G62" s="1">
        <f>VLOOKUP(A62, 'revenue'!A:D, 3, FALSE)</f>
        <v>45781</v>
      </c>
      <c r="H62" s="2" t="str">
        <f>VLOOKUP(A62, 'revenue'!A:D, 4, FALSE)</f>
        <v>Yes</v>
      </c>
      <c r="I62" s="2">
        <f>VLOOKUP(A62,engagement1!A:D, 2, FALSE)</f>
        <v>7</v>
      </c>
      <c r="J62" s="2">
        <f>VLOOKUP(A62,engagement1!A:D, 3, FALSE)</f>
        <v>1</v>
      </c>
      <c r="K62" s="2">
        <f>VLOOKUP(A62,engagement1!A:D, 4, FALSE)</f>
        <v>1</v>
      </c>
      <c r="L62" s="2">
        <f>INDEX('campaign_data'!C:C, MATCH(E62, 'campaign_data'!A:A, 0))</f>
        <v>3502</v>
      </c>
      <c r="M62" s="2">
        <f>INDEX('campaign_data'!E:E, MATCH(E62, 'campaign_data'!A:A, 0))</f>
        <v>5</v>
      </c>
      <c r="N62" s="4">
        <f t="shared" si="4"/>
        <v>1</v>
      </c>
      <c r="O62" s="5">
        <f t="shared" si="5"/>
        <v>3502</v>
      </c>
      <c r="P62" s="2">
        <f t="shared" si="6"/>
        <v>3502</v>
      </c>
      <c r="Q62" s="4">
        <f t="shared" si="7"/>
        <v>0.14285714285714285</v>
      </c>
      <c r="R62" s="11">
        <f>_xlfn.XLOOKUP(E62,'campaign_data'!A:A,'campaign_data'!H:H,"not found",0)</f>
        <v>160.80000000000001</v>
      </c>
    </row>
    <row r="63" spans="1:18" x14ac:dyDescent="0.25">
      <c r="A63" t="s">
        <v>217</v>
      </c>
      <c r="B63" t="s">
        <v>218</v>
      </c>
      <c r="C63" t="s">
        <v>219</v>
      </c>
      <c r="D63" t="s">
        <v>6</v>
      </c>
      <c r="E63" t="s">
        <v>20</v>
      </c>
      <c r="F63" s="1">
        <v>45676</v>
      </c>
      <c r="G63" s="1">
        <f>VLOOKUP(A63, 'revenue'!A:D, 3, FALSE)</f>
        <v>45680</v>
      </c>
      <c r="H63" s="2" t="str">
        <f>VLOOKUP(A63, 'revenue'!A:D, 4, FALSE)</f>
        <v>No</v>
      </c>
      <c r="I63" s="2">
        <f>VLOOKUP(A63,engagement1!A:D, 2, FALSE)</f>
        <v>18</v>
      </c>
      <c r="J63" s="2">
        <f>VLOOKUP(A63,engagement1!A:D, 3, FALSE)</f>
        <v>11</v>
      </c>
      <c r="K63" s="2">
        <f>VLOOKUP(A63,engagement1!A:D, 4, FALSE)</f>
        <v>7</v>
      </c>
      <c r="L63" s="2">
        <f>INDEX('campaign_data'!C:C, MATCH(E63, 'campaign_data'!A:A, 0))</f>
        <v>1746</v>
      </c>
      <c r="M63" s="2">
        <f>INDEX('campaign_data'!E:E, MATCH(E63, 'campaign_data'!A:A, 0))</f>
        <v>5</v>
      </c>
      <c r="N63" s="4">
        <f t="shared" si="4"/>
        <v>0.63636363636363635</v>
      </c>
      <c r="O63" s="5">
        <f t="shared" si="5"/>
        <v>158.72727272727272</v>
      </c>
      <c r="P63" s="2">
        <f t="shared" si="6"/>
        <v>1746</v>
      </c>
      <c r="Q63" s="4">
        <f t="shared" si="7"/>
        <v>0.61111111111111116</v>
      </c>
      <c r="R63" s="11">
        <f>_xlfn.XLOOKUP(E63,'campaign_data'!A:A,'campaign_data'!H:H,"not found",0)</f>
        <v>189.5</v>
      </c>
    </row>
    <row r="64" spans="1:18" x14ac:dyDescent="0.25">
      <c r="A64" t="s">
        <v>220</v>
      </c>
      <c r="B64" t="s">
        <v>221</v>
      </c>
      <c r="C64" t="s">
        <v>222</v>
      </c>
      <c r="D64" t="s">
        <v>6</v>
      </c>
      <c r="E64" t="s">
        <v>11</v>
      </c>
      <c r="F64" s="1">
        <v>45636</v>
      </c>
      <c r="G64" s="1">
        <f>VLOOKUP(A64, 'revenue'!A:D, 3, FALSE)</f>
        <v>45745</v>
      </c>
      <c r="H64" s="2" t="str">
        <f>VLOOKUP(A64, 'revenue'!A:D, 4, FALSE)</f>
        <v>Yes</v>
      </c>
      <c r="I64" s="2">
        <f>VLOOKUP(A64,engagement1!A:D, 2, FALSE)</f>
        <v>19</v>
      </c>
      <c r="J64" s="2">
        <f>VLOOKUP(A64,engagement1!A:D, 3, FALSE)</f>
        <v>18</v>
      </c>
      <c r="K64" s="2">
        <f>VLOOKUP(A64,engagement1!A:D, 4, FALSE)</f>
        <v>16</v>
      </c>
      <c r="L64" s="2">
        <f>INDEX('campaign_data'!C:C, MATCH(E64, 'campaign_data'!A:A, 0))</f>
        <v>5010</v>
      </c>
      <c r="M64" s="2">
        <f>INDEX('campaign_data'!E:E, MATCH(E64, 'campaign_data'!A:A, 0))</f>
        <v>1</v>
      </c>
      <c r="N64" s="4">
        <f t="shared" si="4"/>
        <v>0.88888888888888884</v>
      </c>
      <c r="O64" s="5">
        <f t="shared" si="5"/>
        <v>278.33333333333331</v>
      </c>
      <c r="P64" s="2">
        <f t="shared" si="6"/>
        <v>5010</v>
      </c>
      <c r="Q64" s="4">
        <f t="shared" si="7"/>
        <v>0.94736842105263153</v>
      </c>
      <c r="R64" s="11">
        <f>_xlfn.XLOOKUP(E64,'campaign_data'!A:A,'campaign_data'!H:H,"not found",0)</f>
        <v>28.125</v>
      </c>
    </row>
    <row r="65" spans="1:18" x14ac:dyDescent="0.25">
      <c r="A65" t="s">
        <v>223</v>
      </c>
      <c r="B65" t="s">
        <v>224</v>
      </c>
      <c r="C65" t="s">
        <v>225</v>
      </c>
      <c r="D65" t="s">
        <v>7</v>
      </c>
      <c r="E65" t="s">
        <v>22</v>
      </c>
      <c r="F65" s="1">
        <v>45638</v>
      </c>
      <c r="G65" s="1">
        <f>VLOOKUP(A65, 'revenue'!A:D, 3, FALSE)</f>
        <v>45726</v>
      </c>
      <c r="H65" s="2" t="str">
        <f>VLOOKUP(A65, 'revenue'!A:D, 4, FALSE)</f>
        <v>Yes</v>
      </c>
      <c r="I65" s="2">
        <f>VLOOKUP(A65,engagement1!A:D, 2, FALSE)</f>
        <v>8</v>
      </c>
      <c r="J65" s="2">
        <f>VLOOKUP(A65,engagement1!A:D, 3, FALSE)</f>
        <v>7</v>
      </c>
      <c r="K65" s="2">
        <f>VLOOKUP(A65,engagement1!A:D, 4, FALSE)</f>
        <v>6</v>
      </c>
      <c r="L65" s="2">
        <f>INDEX('campaign_data'!C:C, MATCH(E65, 'campaign_data'!A:A, 0))</f>
        <v>3502</v>
      </c>
      <c r="M65" s="2">
        <f>INDEX('campaign_data'!E:E, MATCH(E65, 'campaign_data'!A:A, 0))</f>
        <v>5</v>
      </c>
      <c r="N65" s="4">
        <f t="shared" si="4"/>
        <v>0.8571428571428571</v>
      </c>
      <c r="O65" s="5">
        <f t="shared" si="5"/>
        <v>500.28571428571428</v>
      </c>
      <c r="P65" s="2">
        <f t="shared" si="6"/>
        <v>3502</v>
      </c>
      <c r="Q65" s="4">
        <f t="shared" si="7"/>
        <v>0.875</v>
      </c>
      <c r="R65" s="11">
        <f>_xlfn.XLOOKUP(E65,'campaign_data'!A:A,'campaign_data'!H:H,"not found",0)</f>
        <v>160.80000000000001</v>
      </c>
    </row>
    <row r="66" spans="1:18" x14ac:dyDescent="0.25">
      <c r="A66" t="s">
        <v>226</v>
      </c>
      <c r="B66" t="s">
        <v>227</v>
      </c>
      <c r="C66" t="s">
        <v>228</v>
      </c>
      <c r="D66" t="s">
        <v>3</v>
      </c>
      <c r="E66" t="s">
        <v>11</v>
      </c>
      <c r="F66" s="1">
        <v>45634</v>
      </c>
      <c r="G66" s="1">
        <f>VLOOKUP(A66, 'revenue'!A:D, 3, FALSE)</f>
        <v>45730</v>
      </c>
      <c r="H66" s="2" t="str">
        <f>VLOOKUP(A66, 'revenue'!A:D, 4, FALSE)</f>
        <v>No</v>
      </c>
      <c r="I66" s="2">
        <f>VLOOKUP(A66,engagement1!A:D, 2, FALSE)</f>
        <v>14</v>
      </c>
      <c r="J66" s="2">
        <f>VLOOKUP(A66,engagement1!A:D, 3, FALSE)</f>
        <v>11</v>
      </c>
      <c r="K66" s="2">
        <f>VLOOKUP(A66,engagement1!A:D, 4, FALSE)</f>
        <v>4</v>
      </c>
      <c r="L66" s="2">
        <f>INDEX('campaign_data'!C:C, MATCH(E66, 'campaign_data'!A:A, 0))</f>
        <v>5010</v>
      </c>
      <c r="M66" s="2">
        <f>INDEX('campaign_data'!E:E, MATCH(E66, 'campaign_data'!A:A, 0))</f>
        <v>1</v>
      </c>
      <c r="N66" s="4">
        <f t="shared" ref="N66:N101" si="8">IFERROR(K66/J66, 0)</f>
        <v>0.36363636363636365</v>
      </c>
      <c r="O66" s="5">
        <f t="shared" ref="O66:O101" si="9">IFERROR(L66/J66,0)</f>
        <v>455.45454545454544</v>
      </c>
      <c r="P66" s="2">
        <f t="shared" ref="P66:P101" si="10">L66</f>
        <v>5010</v>
      </c>
      <c r="Q66" s="4">
        <f t="shared" ref="Q66:Q101" si="11">IFERROR(J66/I66,0)</f>
        <v>0.7857142857142857</v>
      </c>
      <c r="R66" s="11">
        <f>_xlfn.XLOOKUP(E66,'campaign_data'!A:A,'campaign_data'!H:H,"not found",0)</f>
        <v>28.125</v>
      </c>
    </row>
    <row r="67" spans="1:18" x14ac:dyDescent="0.25">
      <c r="A67" t="s">
        <v>229</v>
      </c>
      <c r="B67" t="s">
        <v>230</v>
      </c>
      <c r="C67" t="s">
        <v>231</v>
      </c>
      <c r="D67" t="s">
        <v>5</v>
      </c>
      <c r="E67" t="s">
        <v>21</v>
      </c>
      <c r="F67" s="1">
        <v>45664</v>
      </c>
      <c r="G67" s="1">
        <f>VLOOKUP(A67, 'revenue'!A:D, 3, FALSE)</f>
        <v>45775</v>
      </c>
      <c r="H67" s="2" t="str">
        <f>VLOOKUP(A67, 'revenue'!A:D, 4, FALSE)</f>
        <v>Yes</v>
      </c>
      <c r="I67" s="2">
        <f>VLOOKUP(A67,engagement1!A:D, 2, FALSE)</f>
        <v>17</v>
      </c>
      <c r="J67" s="2">
        <f>VLOOKUP(A67,engagement1!A:D, 3, FALSE)</f>
        <v>1</v>
      </c>
      <c r="K67" s="2">
        <f>VLOOKUP(A67,engagement1!A:D, 4, FALSE)</f>
        <v>1</v>
      </c>
      <c r="L67" s="2">
        <f>INDEX('campaign_data'!C:C, MATCH(E67, 'campaign_data'!A:A, 0))</f>
        <v>5229</v>
      </c>
      <c r="M67" s="2">
        <f>INDEX('campaign_data'!E:E, MATCH(E67, 'campaign_data'!A:A, 0))</f>
        <v>5</v>
      </c>
      <c r="N67" s="4">
        <f t="shared" si="8"/>
        <v>1</v>
      </c>
      <c r="O67" s="5">
        <f t="shared" si="9"/>
        <v>5229</v>
      </c>
      <c r="P67" s="2">
        <f t="shared" si="10"/>
        <v>5229</v>
      </c>
      <c r="Q67" s="4">
        <f t="shared" si="11"/>
        <v>5.8823529411764705E-2</v>
      </c>
      <c r="R67" s="11">
        <f>_xlfn.XLOOKUP(E67,'campaign_data'!A:A,'campaign_data'!H:H,"not found",0)</f>
        <v>72.25</v>
      </c>
    </row>
    <row r="68" spans="1:18" x14ac:dyDescent="0.25">
      <c r="A68" t="s">
        <v>232</v>
      </c>
      <c r="B68" t="s">
        <v>233</v>
      </c>
      <c r="C68" t="s">
        <v>234</v>
      </c>
      <c r="D68" t="s">
        <v>7</v>
      </c>
      <c r="E68" t="s">
        <v>26</v>
      </c>
      <c r="F68" s="1">
        <v>45657</v>
      </c>
      <c r="G68" s="1">
        <f>VLOOKUP(A68, 'revenue'!A:D, 3, FALSE)</f>
        <v>45737</v>
      </c>
      <c r="H68" s="2" t="str">
        <f>VLOOKUP(A68, 'revenue'!A:D, 4, FALSE)</f>
        <v>Yes</v>
      </c>
      <c r="I68" s="2">
        <f>VLOOKUP(A68,engagement1!A:D, 2, FALSE)</f>
        <v>19</v>
      </c>
      <c r="J68" s="2">
        <f>VLOOKUP(A68,engagement1!A:D, 3, FALSE)</f>
        <v>18</v>
      </c>
      <c r="K68" s="2">
        <f>VLOOKUP(A68,engagement1!A:D, 4, FALSE)</f>
        <v>1</v>
      </c>
      <c r="L68" s="2">
        <f>INDEX('campaign_data'!C:C, MATCH(E68, 'campaign_data'!A:A, 0))</f>
        <v>5133</v>
      </c>
      <c r="M68" s="2">
        <f>INDEX('campaign_data'!E:E, MATCH(E68, 'campaign_data'!A:A, 0))</f>
        <v>2</v>
      </c>
      <c r="N68" s="4">
        <f t="shared" si="8"/>
        <v>5.5555555555555552E-2</v>
      </c>
      <c r="O68" s="5">
        <f t="shared" si="9"/>
        <v>285.16666666666669</v>
      </c>
      <c r="P68" s="2">
        <f t="shared" si="10"/>
        <v>5133</v>
      </c>
      <c r="Q68" s="4">
        <f t="shared" si="11"/>
        <v>0.94736842105263153</v>
      </c>
      <c r="R68" s="11">
        <f>_xlfn.XLOOKUP(E68,'campaign_data'!A:A,'campaign_data'!H:H,"not found",0)</f>
        <v>73.75</v>
      </c>
    </row>
    <row r="69" spans="1:18" x14ac:dyDescent="0.25">
      <c r="A69" t="s">
        <v>235</v>
      </c>
      <c r="B69" t="s">
        <v>236</v>
      </c>
      <c r="C69" t="s">
        <v>237</v>
      </c>
      <c r="D69" t="s">
        <v>5</v>
      </c>
      <c r="E69" t="s">
        <v>16</v>
      </c>
      <c r="F69" s="1">
        <v>45728</v>
      </c>
      <c r="G69" s="1">
        <f>VLOOKUP(A69, 'revenue'!A:D, 3, FALSE)</f>
        <v>45716</v>
      </c>
      <c r="H69" s="2" t="str">
        <f>VLOOKUP(A69, 'revenue'!A:D, 4, FALSE)</f>
        <v>Yes</v>
      </c>
      <c r="I69" s="2">
        <f>VLOOKUP(A69,engagement1!A:D, 2, FALSE)</f>
        <v>19</v>
      </c>
      <c r="J69" s="2">
        <f>VLOOKUP(A69,engagement1!A:D, 3, FALSE)</f>
        <v>9</v>
      </c>
      <c r="K69" s="2">
        <f>VLOOKUP(A69,engagement1!A:D, 4, FALSE)</f>
        <v>6</v>
      </c>
      <c r="L69" s="2">
        <f>INDEX('campaign_data'!C:C, MATCH(E69, 'campaign_data'!A:A, 0))</f>
        <v>1793</v>
      </c>
      <c r="M69" s="2">
        <f>INDEX('campaign_data'!E:E, MATCH(E69, 'campaign_data'!A:A, 0))</f>
        <v>3</v>
      </c>
      <c r="N69" s="4">
        <f t="shared" si="8"/>
        <v>0.66666666666666663</v>
      </c>
      <c r="O69" s="5">
        <f t="shared" si="9"/>
        <v>199.22222222222223</v>
      </c>
      <c r="P69" s="2">
        <f t="shared" si="10"/>
        <v>1793</v>
      </c>
      <c r="Q69" s="4">
        <f t="shared" si="11"/>
        <v>0.47368421052631576</v>
      </c>
      <c r="R69" s="11">
        <f>_xlfn.XLOOKUP(E69,'campaign_data'!A:A,'campaign_data'!H:H,"not found",0)</f>
        <v>57</v>
      </c>
    </row>
    <row r="70" spans="1:18" x14ac:dyDescent="0.25">
      <c r="A70" t="s">
        <v>238</v>
      </c>
      <c r="B70" t="s">
        <v>239</v>
      </c>
      <c r="C70" t="s">
        <v>240</v>
      </c>
      <c r="D70" t="s">
        <v>5</v>
      </c>
      <c r="E70" t="s">
        <v>15</v>
      </c>
      <c r="F70" s="1">
        <v>45684</v>
      </c>
      <c r="G70" s="1">
        <f>VLOOKUP(A70, 'revenue'!A:D, 3, FALSE)</f>
        <v>45683</v>
      </c>
      <c r="H70" s="2" t="str">
        <f>VLOOKUP(A70, 'revenue'!A:D, 4, FALSE)</f>
        <v>Yes</v>
      </c>
      <c r="I70" s="2">
        <f>VLOOKUP(A70,engagement1!A:D, 2, FALSE)</f>
        <v>5</v>
      </c>
      <c r="J70" s="2">
        <f>VLOOKUP(A70,engagement1!A:D, 3, FALSE)</f>
        <v>2</v>
      </c>
      <c r="K70" s="2">
        <f>VLOOKUP(A70,engagement1!A:D, 4, FALSE)</f>
        <v>0</v>
      </c>
      <c r="L70" s="2">
        <f>INDEX('campaign_data'!C:C, MATCH(E70, 'campaign_data'!A:A, 0))</f>
        <v>3334</v>
      </c>
      <c r="M70" s="2">
        <f>INDEX('campaign_data'!E:E, MATCH(E70, 'campaign_data'!A:A, 0))</f>
        <v>4</v>
      </c>
      <c r="N70" s="4">
        <f t="shared" si="8"/>
        <v>0</v>
      </c>
      <c r="O70" s="5">
        <f t="shared" si="9"/>
        <v>1667</v>
      </c>
      <c r="P70" s="2">
        <f t="shared" si="10"/>
        <v>3334</v>
      </c>
      <c r="Q70" s="4">
        <f t="shared" si="11"/>
        <v>0.4</v>
      </c>
      <c r="R70" s="11">
        <f>_xlfn.XLOOKUP(E70,'campaign_data'!A:A,'campaign_data'!H:H,"not found",0)</f>
        <v>47.555555555555557</v>
      </c>
    </row>
    <row r="71" spans="1:18" x14ac:dyDescent="0.25">
      <c r="A71" t="s">
        <v>241</v>
      </c>
      <c r="B71" t="s">
        <v>242</v>
      </c>
      <c r="C71" t="s">
        <v>243</v>
      </c>
      <c r="D71" t="s">
        <v>3</v>
      </c>
      <c r="E71" t="s">
        <v>17</v>
      </c>
      <c r="F71" s="1">
        <v>45725</v>
      </c>
      <c r="G71" s="1">
        <f>VLOOKUP(A71, 'revenue'!A:D, 3, FALSE)</f>
        <v>45780</v>
      </c>
      <c r="H71" s="2" t="str">
        <f>VLOOKUP(A71, 'revenue'!A:D, 4, FALSE)</f>
        <v>No</v>
      </c>
      <c r="I71" s="2">
        <f>VLOOKUP(A71,engagement1!A:D, 2, FALSE)</f>
        <v>20</v>
      </c>
      <c r="J71" s="2">
        <f>VLOOKUP(A71,engagement1!A:D, 3, FALSE)</f>
        <v>18</v>
      </c>
      <c r="K71" s="2">
        <f>VLOOKUP(A71,engagement1!A:D, 4, FALSE)</f>
        <v>1</v>
      </c>
      <c r="L71" s="2">
        <f>INDEX('campaign_data'!C:C, MATCH(E71, 'campaign_data'!A:A, 0))</f>
        <v>5215</v>
      </c>
      <c r="M71" s="2">
        <f>INDEX('campaign_data'!E:E, MATCH(E71, 'campaign_data'!A:A, 0))</f>
        <v>1</v>
      </c>
      <c r="N71" s="4">
        <f t="shared" si="8"/>
        <v>5.5555555555555552E-2</v>
      </c>
      <c r="O71" s="5">
        <f t="shared" si="9"/>
        <v>289.72222222222223</v>
      </c>
      <c r="P71" s="2">
        <f t="shared" si="10"/>
        <v>5215</v>
      </c>
      <c r="Q71" s="4">
        <f t="shared" si="11"/>
        <v>0.9</v>
      </c>
      <c r="R71" s="11">
        <f>_xlfn.XLOOKUP(E71,'campaign_data'!A:A,'campaign_data'!H:H,"not found",0)</f>
        <v>60.8</v>
      </c>
    </row>
    <row r="72" spans="1:18" x14ac:dyDescent="0.25">
      <c r="A72" t="s">
        <v>244</v>
      </c>
      <c r="B72" t="s">
        <v>245</v>
      </c>
      <c r="C72" t="s">
        <v>246</v>
      </c>
      <c r="D72" t="s">
        <v>8</v>
      </c>
      <c r="E72" t="s">
        <v>24</v>
      </c>
      <c r="F72" s="1">
        <v>45716</v>
      </c>
      <c r="G72" s="1">
        <f>VLOOKUP(A72, 'revenue'!A:D, 3, FALSE)</f>
        <v>45671</v>
      </c>
      <c r="H72" s="2" t="str">
        <f>VLOOKUP(A72, 'revenue'!A:D, 4, FALSE)</f>
        <v>Yes</v>
      </c>
      <c r="I72" s="2">
        <f>VLOOKUP(A72,engagement1!A:D, 2, FALSE)</f>
        <v>8</v>
      </c>
      <c r="J72" s="2">
        <f>VLOOKUP(A72,engagement1!A:D, 3, FALSE)</f>
        <v>7</v>
      </c>
      <c r="K72" s="2">
        <f>VLOOKUP(A72,engagement1!A:D, 4, FALSE)</f>
        <v>4</v>
      </c>
      <c r="L72" s="2">
        <f>INDEX('campaign_data'!C:C, MATCH(E72, 'campaign_data'!A:A, 0))</f>
        <v>2388</v>
      </c>
      <c r="M72" s="2">
        <f>INDEX('campaign_data'!E:E, MATCH(E72, 'campaign_data'!A:A, 0))</f>
        <v>1</v>
      </c>
      <c r="N72" s="4">
        <f t="shared" si="8"/>
        <v>0.5714285714285714</v>
      </c>
      <c r="O72" s="5">
        <f t="shared" si="9"/>
        <v>341.14285714285717</v>
      </c>
      <c r="P72" s="2">
        <f t="shared" si="10"/>
        <v>2388</v>
      </c>
      <c r="Q72" s="4">
        <f t="shared" si="11"/>
        <v>0.875</v>
      </c>
      <c r="R72" s="11">
        <f>_xlfn.XLOOKUP(E72,'campaign_data'!A:A,'campaign_data'!H:H,"not found",0)</f>
        <v>33.142857142857146</v>
      </c>
    </row>
    <row r="73" spans="1:18" x14ac:dyDescent="0.25">
      <c r="A73" t="s">
        <v>247</v>
      </c>
      <c r="B73" t="s">
        <v>248</v>
      </c>
      <c r="C73" t="s">
        <v>249</v>
      </c>
      <c r="D73" t="s">
        <v>8</v>
      </c>
      <c r="E73" t="s">
        <v>26</v>
      </c>
      <c r="F73" s="1">
        <v>45639</v>
      </c>
      <c r="G73" s="1">
        <f>VLOOKUP(A73, 'revenue'!A:D, 3, FALSE)</f>
        <v>45752</v>
      </c>
      <c r="H73" s="2" t="str">
        <f>VLOOKUP(A73, 'revenue'!A:D, 4, FALSE)</f>
        <v>Yes</v>
      </c>
      <c r="I73" s="2">
        <f>VLOOKUP(A73,engagement1!A:D, 2, FALSE)</f>
        <v>11</v>
      </c>
      <c r="J73" s="2">
        <f>VLOOKUP(A73,engagement1!A:D, 3, FALSE)</f>
        <v>7</v>
      </c>
      <c r="K73" s="2">
        <f>VLOOKUP(A73,engagement1!A:D, 4, FALSE)</f>
        <v>4</v>
      </c>
      <c r="L73" s="2">
        <f>INDEX('campaign_data'!C:C, MATCH(E73, 'campaign_data'!A:A, 0))</f>
        <v>5133</v>
      </c>
      <c r="M73" s="2">
        <f>INDEX('campaign_data'!E:E, MATCH(E73, 'campaign_data'!A:A, 0))</f>
        <v>2</v>
      </c>
      <c r="N73" s="4">
        <f t="shared" si="8"/>
        <v>0.5714285714285714</v>
      </c>
      <c r="O73" s="5">
        <f t="shared" si="9"/>
        <v>733.28571428571433</v>
      </c>
      <c r="P73" s="2">
        <f t="shared" si="10"/>
        <v>5133</v>
      </c>
      <c r="Q73" s="4">
        <f t="shared" si="11"/>
        <v>0.63636363636363635</v>
      </c>
      <c r="R73" s="11">
        <f>_xlfn.XLOOKUP(E73,'campaign_data'!A:A,'campaign_data'!H:H,"not found",0)</f>
        <v>73.75</v>
      </c>
    </row>
    <row r="74" spans="1:18" x14ac:dyDescent="0.25">
      <c r="A74" t="s">
        <v>250</v>
      </c>
      <c r="B74" t="s">
        <v>251</v>
      </c>
      <c r="C74" t="s">
        <v>252</v>
      </c>
      <c r="D74" t="s">
        <v>5</v>
      </c>
      <c r="E74" t="s">
        <v>18</v>
      </c>
      <c r="F74" s="1">
        <v>45654</v>
      </c>
      <c r="G74" s="1">
        <f>VLOOKUP(A74, 'revenue'!A:D, 3, FALSE)</f>
        <v>45670</v>
      </c>
      <c r="H74" s="2" t="str">
        <f>VLOOKUP(A74, 'revenue'!A:D, 4, FALSE)</f>
        <v>No</v>
      </c>
      <c r="I74" s="2">
        <f>VLOOKUP(A74,engagement1!A:D, 2, FALSE)</f>
        <v>16</v>
      </c>
      <c r="J74" s="2">
        <f>VLOOKUP(A74,engagement1!A:D, 3, FALSE)</f>
        <v>16</v>
      </c>
      <c r="K74" s="2">
        <f>VLOOKUP(A74,engagement1!A:D, 4, FALSE)</f>
        <v>15</v>
      </c>
      <c r="L74" s="2">
        <f>INDEX('campaign_data'!C:C, MATCH(E74, 'campaign_data'!A:A, 0))</f>
        <v>1399</v>
      </c>
      <c r="M74" s="2">
        <f>INDEX('campaign_data'!E:E, MATCH(E74, 'campaign_data'!A:A, 0))</f>
        <v>2</v>
      </c>
      <c r="N74" s="4">
        <f t="shared" si="8"/>
        <v>0.9375</v>
      </c>
      <c r="O74" s="5">
        <f t="shared" si="9"/>
        <v>87.4375</v>
      </c>
      <c r="P74" s="2">
        <f t="shared" si="10"/>
        <v>1399</v>
      </c>
      <c r="Q74" s="4">
        <f t="shared" si="11"/>
        <v>1</v>
      </c>
      <c r="R74" s="11">
        <f>_xlfn.XLOOKUP(E74,'campaign_data'!A:A,'campaign_data'!H:H,"not found",0)</f>
        <v>148.66666666666666</v>
      </c>
    </row>
    <row r="75" spans="1:18" x14ac:dyDescent="0.25">
      <c r="A75" t="s">
        <v>253</v>
      </c>
      <c r="B75" t="s">
        <v>254</v>
      </c>
      <c r="C75" t="s">
        <v>255</v>
      </c>
      <c r="D75" t="s">
        <v>8</v>
      </c>
      <c r="E75" t="s">
        <v>24</v>
      </c>
      <c r="F75" s="1">
        <v>45674</v>
      </c>
      <c r="G75" s="1">
        <f>VLOOKUP(A75, 'revenue'!A:D, 3, FALSE)</f>
        <v>45712</v>
      </c>
      <c r="H75" s="2" t="str">
        <f>VLOOKUP(A75, 'revenue'!A:D, 4, FALSE)</f>
        <v>No</v>
      </c>
      <c r="I75" s="2">
        <f>VLOOKUP(A75,engagement1!A:D, 2, FALSE)</f>
        <v>17</v>
      </c>
      <c r="J75" s="2">
        <f>VLOOKUP(A75,engagement1!A:D, 3, FALSE)</f>
        <v>11</v>
      </c>
      <c r="K75" s="2">
        <f>VLOOKUP(A75,engagement1!A:D, 4, FALSE)</f>
        <v>3</v>
      </c>
      <c r="L75" s="2">
        <f>INDEX('campaign_data'!C:C, MATCH(E75, 'campaign_data'!A:A, 0))</f>
        <v>2388</v>
      </c>
      <c r="M75" s="2">
        <f>INDEX('campaign_data'!E:E, MATCH(E75, 'campaign_data'!A:A, 0))</f>
        <v>1</v>
      </c>
      <c r="N75" s="4">
        <f t="shared" si="8"/>
        <v>0.27272727272727271</v>
      </c>
      <c r="O75" s="5">
        <f t="shared" si="9"/>
        <v>217.09090909090909</v>
      </c>
      <c r="P75" s="2">
        <f t="shared" si="10"/>
        <v>2388</v>
      </c>
      <c r="Q75" s="4">
        <f t="shared" si="11"/>
        <v>0.6470588235294118</v>
      </c>
      <c r="R75" s="11">
        <f>_xlfn.XLOOKUP(E75,'campaign_data'!A:A,'campaign_data'!H:H,"not found",0)</f>
        <v>33.142857142857146</v>
      </c>
    </row>
    <row r="76" spans="1:18" x14ac:dyDescent="0.25">
      <c r="A76" t="s">
        <v>256</v>
      </c>
      <c r="B76" t="s">
        <v>257</v>
      </c>
      <c r="C76" t="s">
        <v>258</v>
      </c>
      <c r="D76" t="s">
        <v>7</v>
      </c>
      <c r="E76" t="s">
        <v>19</v>
      </c>
      <c r="F76" s="1">
        <v>45665</v>
      </c>
      <c r="G76" s="1">
        <f>VLOOKUP(A76, 'revenue'!A:D, 3, FALSE)</f>
        <v>45690</v>
      </c>
      <c r="H76" s="2" t="str">
        <f>VLOOKUP(A76, 'revenue'!A:D, 4, FALSE)</f>
        <v>Yes</v>
      </c>
      <c r="I76" s="2">
        <f>VLOOKUP(A76,engagement1!A:D, 2, FALSE)</f>
        <v>9</v>
      </c>
      <c r="J76" s="2">
        <f>VLOOKUP(A76,engagement1!A:D, 3, FALSE)</f>
        <v>4</v>
      </c>
      <c r="K76" s="2">
        <f>VLOOKUP(A76,engagement1!A:D, 4, FALSE)</f>
        <v>2</v>
      </c>
      <c r="L76" s="2">
        <f>INDEX('campaign_data'!C:C, MATCH(E76, 'campaign_data'!A:A, 0))</f>
        <v>2066</v>
      </c>
      <c r="M76" s="2">
        <f>INDEX('campaign_data'!E:E, MATCH(E76, 'campaign_data'!A:A, 0))</f>
        <v>4</v>
      </c>
      <c r="N76" s="4">
        <f t="shared" si="8"/>
        <v>0.5</v>
      </c>
      <c r="O76" s="5">
        <f t="shared" si="9"/>
        <v>516.5</v>
      </c>
      <c r="P76" s="2">
        <f t="shared" si="10"/>
        <v>2066</v>
      </c>
      <c r="Q76" s="4">
        <f t="shared" si="11"/>
        <v>0.44444444444444442</v>
      </c>
      <c r="R76" s="11">
        <f>_xlfn.XLOOKUP(E76,'campaign_data'!A:A,'campaign_data'!H:H,"not found",0)</f>
        <v>159.66666666666666</v>
      </c>
    </row>
    <row r="77" spans="1:18" x14ac:dyDescent="0.25">
      <c r="A77" t="s">
        <v>259</v>
      </c>
      <c r="B77" t="s">
        <v>260</v>
      </c>
      <c r="C77" t="s">
        <v>261</v>
      </c>
      <c r="D77" t="s">
        <v>7</v>
      </c>
      <c r="E77" t="s">
        <v>14</v>
      </c>
      <c r="F77" s="1">
        <v>45678</v>
      </c>
      <c r="G77" s="1">
        <f>VLOOKUP(A77, 'revenue'!A:D, 3, FALSE)</f>
        <v>45710</v>
      </c>
      <c r="H77" s="2" t="str">
        <f>VLOOKUP(A77, 'revenue'!A:D, 4, FALSE)</f>
        <v>Yes</v>
      </c>
      <c r="I77" s="2">
        <f>VLOOKUP(A77,engagement1!A:D, 2, FALSE)</f>
        <v>8</v>
      </c>
      <c r="J77" s="2">
        <f>VLOOKUP(A77,engagement1!A:D, 3, FALSE)</f>
        <v>5</v>
      </c>
      <c r="K77" s="2">
        <f>VLOOKUP(A77,engagement1!A:D, 4, FALSE)</f>
        <v>3</v>
      </c>
      <c r="L77" s="2">
        <f>INDEX('campaign_data'!C:C, MATCH(E77, 'campaign_data'!A:A, 0))</f>
        <v>2265</v>
      </c>
      <c r="M77" s="2">
        <f>INDEX('campaign_data'!E:E, MATCH(E77, 'campaign_data'!A:A, 0))</f>
        <v>1</v>
      </c>
      <c r="N77" s="4">
        <f t="shared" si="8"/>
        <v>0.6</v>
      </c>
      <c r="O77" s="5">
        <f t="shared" si="9"/>
        <v>453</v>
      </c>
      <c r="P77" s="2">
        <f t="shared" si="10"/>
        <v>2265</v>
      </c>
      <c r="Q77" s="4">
        <f t="shared" si="11"/>
        <v>0.625</v>
      </c>
      <c r="R77" s="11">
        <f>_xlfn.XLOOKUP(E77,'campaign_data'!A:A,'campaign_data'!H:H,"not found",0)</f>
        <v>112.5</v>
      </c>
    </row>
    <row r="78" spans="1:18" x14ac:dyDescent="0.25">
      <c r="A78" t="s">
        <v>262</v>
      </c>
      <c r="B78" t="s">
        <v>263</v>
      </c>
      <c r="C78" t="s">
        <v>264</v>
      </c>
      <c r="D78" t="s">
        <v>6</v>
      </c>
      <c r="E78" t="s">
        <v>24</v>
      </c>
      <c r="F78" s="1">
        <v>45680</v>
      </c>
      <c r="G78" s="1">
        <f>VLOOKUP(A78, 'revenue'!A:D, 3, FALSE)</f>
        <v>45725</v>
      </c>
      <c r="H78" s="2" t="str">
        <f>VLOOKUP(A78, 'revenue'!A:D, 4, FALSE)</f>
        <v>Yes</v>
      </c>
      <c r="I78" s="2">
        <f>VLOOKUP(A78,engagement1!A:D, 2, FALSE)</f>
        <v>12</v>
      </c>
      <c r="J78" s="2">
        <f>VLOOKUP(A78,engagement1!A:D, 3, FALSE)</f>
        <v>2</v>
      </c>
      <c r="K78" s="2">
        <f>VLOOKUP(A78,engagement1!A:D, 4, FALSE)</f>
        <v>2</v>
      </c>
      <c r="L78" s="2">
        <f>INDEX('campaign_data'!C:C, MATCH(E78, 'campaign_data'!A:A, 0))</f>
        <v>2388</v>
      </c>
      <c r="M78" s="2">
        <f>INDEX('campaign_data'!E:E, MATCH(E78, 'campaign_data'!A:A, 0))</f>
        <v>1</v>
      </c>
      <c r="N78" s="4">
        <f t="shared" si="8"/>
        <v>1</v>
      </c>
      <c r="O78" s="5">
        <f t="shared" si="9"/>
        <v>1194</v>
      </c>
      <c r="P78" s="2">
        <f t="shared" si="10"/>
        <v>2388</v>
      </c>
      <c r="Q78" s="4">
        <f t="shared" si="11"/>
        <v>0.16666666666666666</v>
      </c>
      <c r="R78" s="11">
        <f>_xlfn.XLOOKUP(E78,'campaign_data'!A:A,'campaign_data'!H:H,"not found",0)</f>
        <v>33.142857142857146</v>
      </c>
    </row>
    <row r="79" spans="1:18" x14ac:dyDescent="0.25">
      <c r="A79" t="s">
        <v>265</v>
      </c>
      <c r="B79" t="s">
        <v>266</v>
      </c>
      <c r="C79" t="s">
        <v>267</v>
      </c>
      <c r="D79" t="s">
        <v>5</v>
      </c>
      <c r="E79" t="s">
        <v>17</v>
      </c>
      <c r="F79" s="1">
        <v>45651</v>
      </c>
      <c r="G79" s="1">
        <f>VLOOKUP(A79, 'revenue'!A:D, 3, FALSE)</f>
        <v>45675</v>
      </c>
      <c r="H79" s="2" t="str">
        <f>VLOOKUP(A79, 'revenue'!A:D, 4, FALSE)</f>
        <v>No</v>
      </c>
      <c r="I79" s="2">
        <f>VLOOKUP(A79,engagement1!A:D, 2, FALSE)</f>
        <v>7</v>
      </c>
      <c r="J79" s="2">
        <f>VLOOKUP(A79,engagement1!A:D, 3, FALSE)</f>
        <v>1</v>
      </c>
      <c r="K79" s="2">
        <f>VLOOKUP(A79,engagement1!A:D, 4, FALSE)</f>
        <v>0</v>
      </c>
      <c r="L79" s="2">
        <f>INDEX('campaign_data'!C:C, MATCH(E79, 'campaign_data'!A:A, 0))</f>
        <v>5215</v>
      </c>
      <c r="M79" s="2">
        <f>INDEX('campaign_data'!E:E, MATCH(E79, 'campaign_data'!A:A, 0))</f>
        <v>1</v>
      </c>
      <c r="N79" s="4">
        <f t="shared" si="8"/>
        <v>0</v>
      </c>
      <c r="O79" s="5">
        <f t="shared" si="9"/>
        <v>5215</v>
      </c>
      <c r="P79" s="2">
        <f t="shared" si="10"/>
        <v>5215</v>
      </c>
      <c r="Q79" s="4">
        <f t="shared" si="11"/>
        <v>0.14285714285714285</v>
      </c>
      <c r="R79" s="11">
        <f>_xlfn.XLOOKUP(E79,'campaign_data'!A:A,'campaign_data'!H:H,"not found",0)</f>
        <v>60.8</v>
      </c>
    </row>
    <row r="80" spans="1:18" x14ac:dyDescent="0.25">
      <c r="A80" t="s">
        <v>268</v>
      </c>
      <c r="B80" t="s">
        <v>269</v>
      </c>
      <c r="C80" t="s">
        <v>270</v>
      </c>
      <c r="D80" t="s">
        <v>5</v>
      </c>
      <c r="E80" t="s">
        <v>15</v>
      </c>
      <c r="F80" s="1">
        <v>45665</v>
      </c>
      <c r="G80" s="1">
        <f>VLOOKUP(A80, 'revenue'!A:D, 3, FALSE)</f>
        <v>45782</v>
      </c>
      <c r="H80" s="2" t="str">
        <f>VLOOKUP(A80, 'revenue'!A:D, 4, FALSE)</f>
        <v>No</v>
      </c>
      <c r="I80" s="2">
        <f>VLOOKUP(A80,engagement1!A:D, 2, FALSE)</f>
        <v>10</v>
      </c>
      <c r="J80" s="2">
        <f>VLOOKUP(A80,engagement1!A:D, 3, FALSE)</f>
        <v>6</v>
      </c>
      <c r="K80" s="2">
        <f>VLOOKUP(A80,engagement1!A:D, 4, FALSE)</f>
        <v>2</v>
      </c>
      <c r="L80" s="2">
        <f>INDEX('campaign_data'!C:C, MATCH(E80, 'campaign_data'!A:A, 0))</f>
        <v>3334</v>
      </c>
      <c r="M80" s="2">
        <f>INDEX('campaign_data'!E:E, MATCH(E80, 'campaign_data'!A:A, 0))</f>
        <v>4</v>
      </c>
      <c r="N80" s="4">
        <f t="shared" si="8"/>
        <v>0.33333333333333331</v>
      </c>
      <c r="O80" s="5">
        <f t="shared" si="9"/>
        <v>555.66666666666663</v>
      </c>
      <c r="P80" s="2">
        <f t="shared" si="10"/>
        <v>3334</v>
      </c>
      <c r="Q80" s="4">
        <f t="shared" si="11"/>
        <v>0.6</v>
      </c>
      <c r="R80" s="11">
        <f>_xlfn.XLOOKUP(E80,'campaign_data'!A:A,'campaign_data'!H:H,"not found",0)</f>
        <v>47.555555555555557</v>
      </c>
    </row>
    <row r="81" spans="1:18" x14ac:dyDescent="0.25">
      <c r="A81" t="s">
        <v>271</v>
      </c>
      <c r="B81" t="s">
        <v>272</v>
      </c>
      <c r="C81" t="s">
        <v>273</v>
      </c>
      <c r="D81" t="s">
        <v>5</v>
      </c>
      <c r="E81" t="s">
        <v>24</v>
      </c>
      <c r="F81" s="1">
        <v>45648</v>
      </c>
      <c r="G81" s="1">
        <f>VLOOKUP(A81, 'revenue'!A:D, 3, FALSE)</f>
        <v>45761</v>
      </c>
      <c r="H81" s="2" t="str">
        <f>VLOOKUP(A81, 'revenue'!A:D, 4, FALSE)</f>
        <v>No</v>
      </c>
      <c r="I81" s="2">
        <f>VLOOKUP(A81,engagement1!A:D, 2, FALSE)</f>
        <v>14</v>
      </c>
      <c r="J81" s="2">
        <f>VLOOKUP(A81,engagement1!A:D, 3, FALSE)</f>
        <v>6</v>
      </c>
      <c r="K81" s="2">
        <f>VLOOKUP(A81,engagement1!A:D, 4, FALSE)</f>
        <v>6</v>
      </c>
      <c r="L81" s="2">
        <f>INDEX('campaign_data'!C:C, MATCH(E81, 'campaign_data'!A:A, 0))</f>
        <v>2388</v>
      </c>
      <c r="M81" s="2">
        <f>INDEX('campaign_data'!E:E, MATCH(E81, 'campaign_data'!A:A, 0))</f>
        <v>1</v>
      </c>
      <c r="N81" s="4">
        <f t="shared" si="8"/>
        <v>1</v>
      </c>
      <c r="O81" s="5">
        <f t="shared" si="9"/>
        <v>398</v>
      </c>
      <c r="P81" s="2">
        <f t="shared" si="10"/>
        <v>2388</v>
      </c>
      <c r="Q81" s="4">
        <f t="shared" si="11"/>
        <v>0.42857142857142855</v>
      </c>
      <c r="R81" s="11">
        <f>_xlfn.XLOOKUP(E81,'campaign_data'!A:A,'campaign_data'!H:H,"not found",0)</f>
        <v>33.142857142857146</v>
      </c>
    </row>
    <row r="82" spans="1:18" x14ac:dyDescent="0.25">
      <c r="A82" t="s">
        <v>274</v>
      </c>
      <c r="B82" t="s">
        <v>275</v>
      </c>
      <c r="C82" t="s">
        <v>276</v>
      </c>
      <c r="D82" t="s">
        <v>8</v>
      </c>
      <c r="E82" t="s">
        <v>90</v>
      </c>
      <c r="F82" s="1">
        <v>45646</v>
      </c>
      <c r="G82" s="1">
        <f>VLOOKUP(A82, 'revenue'!A:D, 3, FALSE)</f>
        <v>45721</v>
      </c>
      <c r="H82" s="2" t="str">
        <f>VLOOKUP(A82, 'revenue'!A:D, 4, FALSE)</f>
        <v>Yes</v>
      </c>
      <c r="I82" s="2">
        <f>VLOOKUP(A82,engagement1!A:D, 2, FALSE)</f>
        <v>7</v>
      </c>
      <c r="J82" s="2">
        <f>VLOOKUP(A82,engagement1!A:D, 3, FALSE)</f>
        <v>2</v>
      </c>
      <c r="K82" s="2">
        <f>VLOOKUP(A82,engagement1!A:D, 4, FALSE)</f>
        <v>0</v>
      </c>
      <c r="L82" s="2">
        <f>INDEX('campaign_data'!C:C, MATCH(E82, 'campaign_data'!A:A, 0))</f>
        <v>2260</v>
      </c>
      <c r="M82" s="2">
        <f>INDEX('campaign_data'!E:E, MATCH(E82, 'campaign_data'!A:A, 0))</f>
        <v>4</v>
      </c>
      <c r="N82" s="4">
        <f t="shared" si="8"/>
        <v>0</v>
      </c>
      <c r="O82" s="5">
        <f t="shared" si="9"/>
        <v>1130</v>
      </c>
      <c r="P82" s="2">
        <f t="shared" si="10"/>
        <v>2260</v>
      </c>
      <c r="Q82" s="4">
        <f t="shared" si="11"/>
        <v>0.2857142857142857</v>
      </c>
      <c r="R82" s="11">
        <f>_xlfn.XLOOKUP(E82,'campaign_data'!A:A,'campaign_data'!H:H,"not found",0)</f>
        <v>190.8</v>
      </c>
    </row>
    <row r="83" spans="1:18" x14ac:dyDescent="0.25">
      <c r="A83" t="s">
        <v>277</v>
      </c>
      <c r="B83" t="s">
        <v>278</v>
      </c>
      <c r="C83" t="s">
        <v>279</v>
      </c>
      <c r="D83" t="s">
        <v>5</v>
      </c>
      <c r="E83" t="s">
        <v>18</v>
      </c>
      <c r="F83" s="1">
        <v>45720</v>
      </c>
      <c r="G83" s="1">
        <f>VLOOKUP(A83, 'revenue'!A:D, 3, FALSE)</f>
        <v>45659</v>
      </c>
      <c r="H83" s="2" t="str">
        <f>VLOOKUP(A83, 'revenue'!A:D, 4, FALSE)</f>
        <v>No</v>
      </c>
      <c r="I83" s="2">
        <f>VLOOKUP(A83,engagement1!A:D, 2, FALSE)</f>
        <v>12</v>
      </c>
      <c r="J83" s="2">
        <f>VLOOKUP(A83,engagement1!A:D, 3, FALSE)</f>
        <v>5</v>
      </c>
      <c r="K83" s="2">
        <f>VLOOKUP(A83,engagement1!A:D, 4, FALSE)</f>
        <v>2</v>
      </c>
      <c r="L83" s="2">
        <f>INDEX('campaign_data'!C:C, MATCH(E83, 'campaign_data'!A:A, 0))</f>
        <v>1399</v>
      </c>
      <c r="M83" s="2">
        <f>INDEX('campaign_data'!E:E, MATCH(E83, 'campaign_data'!A:A, 0))</f>
        <v>2</v>
      </c>
      <c r="N83" s="4">
        <f t="shared" si="8"/>
        <v>0.4</v>
      </c>
      <c r="O83" s="5">
        <f t="shared" si="9"/>
        <v>279.8</v>
      </c>
      <c r="P83" s="2">
        <f t="shared" si="10"/>
        <v>1399</v>
      </c>
      <c r="Q83" s="4">
        <f t="shared" si="11"/>
        <v>0.41666666666666669</v>
      </c>
      <c r="R83" s="11">
        <f>_xlfn.XLOOKUP(E83,'campaign_data'!A:A,'campaign_data'!H:H,"not found",0)</f>
        <v>148.66666666666666</v>
      </c>
    </row>
    <row r="84" spans="1:18" x14ac:dyDescent="0.25">
      <c r="A84" t="s">
        <v>280</v>
      </c>
      <c r="B84" t="s">
        <v>281</v>
      </c>
      <c r="C84" t="s">
        <v>282</v>
      </c>
      <c r="D84" t="s">
        <v>5</v>
      </c>
      <c r="E84" t="s">
        <v>13</v>
      </c>
      <c r="F84" s="1">
        <v>45727</v>
      </c>
      <c r="G84" s="1">
        <f>VLOOKUP(A84, 'revenue'!A:D, 3, FALSE)</f>
        <v>45744</v>
      </c>
      <c r="H84" s="2" t="str">
        <f>VLOOKUP(A84, 'revenue'!A:D, 4, FALSE)</f>
        <v>Yes</v>
      </c>
      <c r="I84" s="2">
        <f>VLOOKUP(A84,engagement1!A:D, 2, FALSE)</f>
        <v>16</v>
      </c>
      <c r="J84" s="2">
        <f>VLOOKUP(A84,engagement1!A:D, 3, FALSE)</f>
        <v>4</v>
      </c>
      <c r="K84" s="2">
        <f>VLOOKUP(A84,engagement1!A:D, 4, FALSE)</f>
        <v>3</v>
      </c>
      <c r="L84" s="2">
        <f>INDEX('campaign_data'!C:C, MATCH(E84, 'campaign_data'!A:A, 0))</f>
        <v>5423</v>
      </c>
      <c r="M84" s="2">
        <f>INDEX('campaign_data'!E:E, MATCH(E84, 'campaign_data'!A:A, 0))</f>
        <v>5</v>
      </c>
      <c r="N84" s="4">
        <f t="shared" si="8"/>
        <v>0.75</v>
      </c>
      <c r="O84" s="5">
        <f t="shared" si="9"/>
        <v>1355.75</v>
      </c>
      <c r="P84" s="2">
        <f t="shared" si="10"/>
        <v>5423</v>
      </c>
      <c r="Q84" s="4">
        <f t="shared" si="11"/>
        <v>0.25</v>
      </c>
      <c r="R84" s="11">
        <f>_xlfn.XLOOKUP(E84,'campaign_data'!A:A,'campaign_data'!H:H,"not found",0)</f>
        <v>68.714285714285708</v>
      </c>
    </row>
    <row r="85" spans="1:18" x14ac:dyDescent="0.25">
      <c r="A85" t="s">
        <v>283</v>
      </c>
      <c r="B85" t="s">
        <v>284</v>
      </c>
      <c r="C85" t="s">
        <v>285</v>
      </c>
      <c r="D85" t="s">
        <v>3</v>
      </c>
      <c r="E85" t="s">
        <v>19</v>
      </c>
      <c r="F85" s="1">
        <v>45740</v>
      </c>
      <c r="G85" s="1">
        <f>VLOOKUP(A85, 'revenue'!A:D, 3, FALSE)</f>
        <v>45744</v>
      </c>
      <c r="H85" s="2" t="str">
        <f>VLOOKUP(A85, 'revenue'!A:D, 4, FALSE)</f>
        <v>Yes</v>
      </c>
      <c r="I85" s="2">
        <f>VLOOKUP(A85,engagement1!A:D, 2, FALSE)</f>
        <v>18</v>
      </c>
      <c r="J85" s="2">
        <f>VLOOKUP(A85,engagement1!A:D, 3, FALSE)</f>
        <v>6</v>
      </c>
      <c r="K85" s="2">
        <f>VLOOKUP(A85,engagement1!A:D, 4, FALSE)</f>
        <v>0</v>
      </c>
      <c r="L85" s="2">
        <f>INDEX('campaign_data'!C:C, MATCH(E85, 'campaign_data'!A:A, 0))</f>
        <v>2066</v>
      </c>
      <c r="M85" s="2">
        <f>INDEX('campaign_data'!E:E, MATCH(E85, 'campaign_data'!A:A, 0))</f>
        <v>4</v>
      </c>
      <c r="N85" s="4">
        <f t="shared" si="8"/>
        <v>0</v>
      </c>
      <c r="O85" s="5">
        <f t="shared" si="9"/>
        <v>344.33333333333331</v>
      </c>
      <c r="P85" s="2">
        <f t="shared" si="10"/>
        <v>2066</v>
      </c>
      <c r="Q85" s="4">
        <f t="shared" si="11"/>
        <v>0.33333333333333331</v>
      </c>
      <c r="R85" s="11">
        <f>_xlfn.XLOOKUP(E85,'campaign_data'!A:A,'campaign_data'!H:H,"not found",0)</f>
        <v>159.66666666666666</v>
      </c>
    </row>
    <row r="86" spans="1:18" x14ac:dyDescent="0.25">
      <c r="A86" t="s">
        <v>286</v>
      </c>
      <c r="B86" t="s">
        <v>287</v>
      </c>
      <c r="C86" t="s">
        <v>288</v>
      </c>
      <c r="D86" t="s">
        <v>7</v>
      </c>
      <c r="E86" t="s">
        <v>26</v>
      </c>
      <c r="F86" s="1">
        <v>45742</v>
      </c>
      <c r="G86" s="1">
        <f>VLOOKUP(A86, 'revenue'!A:D, 3, FALSE)</f>
        <v>45760</v>
      </c>
      <c r="H86" s="2" t="str">
        <f>VLOOKUP(A86, 'revenue'!A:D, 4, FALSE)</f>
        <v>Yes</v>
      </c>
      <c r="I86" s="2">
        <f>VLOOKUP(A86,engagement1!A:D, 2, FALSE)</f>
        <v>8</v>
      </c>
      <c r="J86" s="2">
        <f>VLOOKUP(A86,engagement1!A:D, 3, FALSE)</f>
        <v>1</v>
      </c>
      <c r="K86" s="2">
        <f>VLOOKUP(A86,engagement1!A:D, 4, FALSE)</f>
        <v>0</v>
      </c>
      <c r="L86" s="2">
        <f>INDEX('campaign_data'!C:C, MATCH(E86, 'campaign_data'!A:A, 0))</f>
        <v>5133</v>
      </c>
      <c r="M86" s="2">
        <f>INDEX('campaign_data'!E:E, MATCH(E86, 'campaign_data'!A:A, 0))</f>
        <v>2</v>
      </c>
      <c r="N86" s="4">
        <f t="shared" si="8"/>
        <v>0</v>
      </c>
      <c r="O86" s="5">
        <f t="shared" si="9"/>
        <v>5133</v>
      </c>
      <c r="P86" s="2">
        <f t="shared" si="10"/>
        <v>5133</v>
      </c>
      <c r="Q86" s="4">
        <f t="shared" si="11"/>
        <v>0.125</v>
      </c>
      <c r="R86" s="11">
        <f>_xlfn.XLOOKUP(E86,'campaign_data'!A:A,'campaign_data'!H:H,"not found",0)</f>
        <v>73.75</v>
      </c>
    </row>
    <row r="87" spans="1:18" x14ac:dyDescent="0.25">
      <c r="A87" t="s">
        <v>289</v>
      </c>
      <c r="B87" t="s">
        <v>290</v>
      </c>
      <c r="C87" t="s">
        <v>291</v>
      </c>
      <c r="D87" t="s">
        <v>5</v>
      </c>
      <c r="E87" t="s">
        <v>21</v>
      </c>
      <c r="F87" s="1">
        <v>45717</v>
      </c>
      <c r="G87" s="1">
        <f>VLOOKUP(A87, 'revenue'!A:D, 3, FALSE)</f>
        <v>45708</v>
      </c>
      <c r="H87" s="2" t="str">
        <f>VLOOKUP(A87, 'revenue'!A:D, 4, FALSE)</f>
        <v>No</v>
      </c>
      <c r="I87" s="2">
        <f>VLOOKUP(A87,engagement1!A:D, 2, FALSE)</f>
        <v>13</v>
      </c>
      <c r="J87" s="2">
        <f>VLOOKUP(A87,engagement1!A:D, 3, FALSE)</f>
        <v>5</v>
      </c>
      <c r="K87" s="2">
        <f>VLOOKUP(A87,engagement1!A:D, 4, FALSE)</f>
        <v>5</v>
      </c>
      <c r="L87" s="2">
        <f>INDEX('campaign_data'!C:C, MATCH(E87, 'campaign_data'!A:A, 0))</f>
        <v>5229</v>
      </c>
      <c r="M87" s="2">
        <f>INDEX('campaign_data'!E:E, MATCH(E87, 'campaign_data'!A:A, 0))</f>
        <v>5</v>
      </c>
      <c r="N87" s="4">
        <f t="shared" si="8"/>
        <v>1</v>
      </c>
      <c r="O87" s="5">
        <f t="shared" si="9"/>
        <v>1045.8</v>
      </c>
      <c r="P87" s="2">
        <f t="shared" si="10"/>
        <v>5229</v>
      </c>
      <c r="Q87" s="4">
        <f t="shared" si="11"/>
        <v>0.38461538461538464</v>
      </c>
      <c r="R87" s="11">
        <f>_xlfn.XLOOKUP(E87,'campaign_data'!A:A,'campaign_data'!H:H,"not found",0)</f>
        <v>72.25</v>
      </c>
    </row>
    <row r="88" spans="1:18" x14ac:dyDescent="0.25">
      <c r="A88" t="s">
        <v>292</v>
      </c>
      <c r="B88" t="s">
        <v>293</v>
      </c>
      <c r="C88" t="s">
        <v>294</v>
      </c>
      <c r="D88" t="s">
        <v>6</v>
      </c>
      <c r="E88" t="s">
        <v>9</v>
      </c>
      <c r="F88" s="1">
        <v>45656</v>
      </c>
      <c r="G88" s="1">
        <f>VLOOKUP(A88, 'revenue'!A:D, 3, FALSE)</f>
        <v>45773</v>
      </c>
      <c r="H88" s="2" t="str">
        <f>VLOOKUP(A88, 'revenue'!A:D, 4, FALSE)</f>
        <v>No</v>
      </c>
      <c r="I88" s="2">
        <f>VLOOKUP(A88,engagement1!A:D, 2, FALSE)</f>
        <v>13</v>
      </c>
      <c r="J88" s="2">
        <f>VLOOKUP(A88,engagement1!A:D, 3, FALSE)</f>
        <v>3</v>
      </c>
      <c r="K88" s="2">
        <f>VLOOKUP(A88,engagement1!A:D, 4, FALSE)</f>
        <v>2</v>
      </c>
      <c r="L88" s="2">
        <f>INDEX('campaign_data'!C:C, MATCH(E88, 'campaign_data'!A:A, 0))</f>
        <v>5177</v>
      </c>
      <c r="M88" s="2">
        <f>INDEX('campaign_data'!E:E, MATCH(E88, 'campaign_data'!A:A, 0))</f>
        <v>3</v>
      </c>
      <c r="N88" s="4">
        <f t="shared" si="8"/>
        <v>0.66666666666666663</v>
      </c>
      <c r="O88" s="5">
        <f t="shared" si="9"/>
        <v>1725.6666666666667</v>
      </c>
      <c r="P88" s="2">
        <f t="shared" si="10"/>
        <v>5177</v>
      </c>
      <c r="Q88" s="4">
        <f t="shared" si="11"/>
        <v>0.23076923076923078</v>
      </c>
      <c r="R88" s="11">
        <f>_xlfn.XLOOKUP(E88,'campaign_data'!A:A,'campaign_data'!H:H,"not found",0)</f>
        <v>142.33333333333334</v>
      </c>
    </row>
    <row r="89" spans="1:18" x14ac:dyDescent="0.25">
      <c r="A89" t="s">
        <v>295</v>
      </c>
      <c r="B89" t="s">
        <v>296</v>
      </c>
      <c r="C89" t="s">
        <v>297</v>
      </c>
      <c r="D89" t="s">
        <v>8</v>
      </c>
      <c r="E89" t="s">
        <v>19</v>
      </c>
      <c r="F89" s="1">
        <v>45723</v>
      </c>
      <c r="G89" s="1">
        <f>VLOOKUP(A89, 'revenue'!A:D, 3, FALSE)</f>
        <v>45690</v>
      </c>
      <c r="H89" s="2" t="str">
        <f>VLOOKUP(A89, 'revenue'!A:D, 4, FALSE)</f>
        <v>No</v>
      </c>
      <c r="I89" s="2">
        <f>VLOOKUP(A89,engagement1!A:D, 2, FALSE)</f>
        <v>8</v>
      </c>
      <c r="J89" s="2">
        <f>VLOOKUP(A89,engagement1!A:D, 3, FALSE)</f>
        <v>5</v>
      </c>
      <c r="K89" s="2">
        <f>VLOOKUP(A89,engagement1!A:D, 4, FALSE)</f>
        <v>3</v>
      </c>
      <c r="L89" s="2">
        <f>INDEX('campaign_data'!C:C, MATCH(E89, 'campaign_data'!A:A, 0))</f>
        <v>2066</v>
      </c>
      <c r="M89" s="2">
        <f>INDEX('campaign_data'!E:E, MATCH(E89, 'campaign_data'!A:A, 0))</f>
        <v>4</v>
      </c>
      <c r="N89" s="4">
        <f t="shared" si="8"/>
        <v>0.6</v>
      </c>
      <c r="O89" s="5">
        <f t="shared" si="9"/>
        <v>413.2</v>
      </c>
      <c r="P89" s="2">
        <f t="shared" si="10"/>
        <v>2066</v>
      </c>
      <c r="Q89" s="4">
        <f t="shared" si="11"/>
        <v>0.625</v>
      </c>
      <c r="R89" s="11">
        <f>_xlfn.XLOOKUP(E89,'campaign_data'!A:A,'campaign_data'!H:H,"not found",0)</f>
        <v>159.66666666666666</v>
      </c>
    </row>
    <row r="90" spans="1:18" x14ac:dyDescent="0.25">
      <c r="A90" t="s">
        <v>298</v>
      </c>
      <c r="B90" t="s">
        <v>299</v>
      </c>
      <c r="C90" t="s">
        <v>300</v>
      </c>
      <c r="D90" t="s">
        <v>3</v>
      </c>
      <c r="E90" t="s">
        <v>18</v>
      </c>
      <c r="F90" s="1">
        <v>45706</v>
      </c>
      <c r="G90" s="1">
        <f>VLOOKUP(A90, 'revenue'!A:D, 3, FALSE)</f>
        <v>45765</v>
      </c>
      <c r="H90" s="2" t="str">
        <f>VLOOKUP(A90, 'revenue'!A:D, 4, FALSE)</f>
        <v>No</v>
      </c>
      <c r="I90" s="2">
        <f>VLOOKUP(A90,engagement1!A:D, 2, FALSE)</f>
        <v>18</v>
      </c>
      <c r="J90" s="2">
        <f>VLOOKUP(A90,engagement1!A:D, 3, FALSE)</f>
        <v>10</v>
      </c>
      <c r="K90" s="2">
        <f>VLOOKUP(A90,engagement1!A:D, 4, FALSE)</f>
        <v>7</v>
      </c>
      <c r="L90" s="2">
        <f>INDEX('campaign_data'!C:C, MATCH(E90, 'campaign_data'!A:A, 0))</f>
        <v>1399</v>
      </c>
      <c r="M90" s="2">
        <f>INDEX('campaign_data'!E:E, MATCH(E90, 'campaign_data'!A:A, 0))</f>
        <v>2</v>
      </c>
      <c r="N90" s="4">
        <f t="shared" si="8"/>
        <v>0.7</v>
      </c>
      <c r="O90" s="5">
        <f t="shared" si="9"/>
        <v>139.9</v>
      </c>
      <c r="P90" s="2">
        <f t="shared" si="10"/>
        <v>1399</v>
      </c>
      <c r="Q90" s="4">
        <f t="shared" si="11"/>
        <v>0.55555555555555558</v>
      </c>
      <c r="R90" s="11">
        <f>_xlfn.XLOOKUP(E90,'campaign_data'!A:A,'campaign_data'!H:H,"not found",0)</f>
        <v>148.66666666666666</v>
      </c>
    </row>
    <row r="91" spans="1:18" x14ac:dyDescent="0.25">
      <c r="A91" t="s">
        <v>301</v>
      </c>
      <c r="B91" t="s">
        <v>302</v>
      </c>
      <c r="C91" t="s">
        <v>303</v>
      </c>
      <c r="D91" t="s">
        <v>7</v>
      </c>
      <c r="E91" t="s">
        <v>22</v>
      </c>
      <c r="F91" s="1">
        <v>45698</v>
      </c>
      <c r="G91" s="1">
        <f>VLOOKUP(A91, 'revenue'!A:D, 3, FALSE)</f>
        <v>45696</v>
      </c>
      <c r="H91" s="2" t="str">
        <f>VLOOKUP(A91, 'revenue'!A:D, 4, FALSE)</f>
        <v>No</v>
      </c>
      <c r="I91" s="2">
        <f>VLOOKUP(A91,engagement1!A:D, 2, FALSE)</f>
        <v>8</v>
      </c>
      <c r="J91" s="2">
        <f>VLOOKUP(A91,engagement1!A:D, 3, FALSE)</f>
        <v>2</v>
      </c>
      <c r="K91" s="2">
        <f>VLOOKUP(A91,engagement1!A:D, 4, FALSE)</f>
        <v>0</v>
      </c>
      <c r="L91" s="2">
        <f>INDEX('campaign_data'!C:C, MATCH(E91, 'campaign_data'!A:A, 0))</f>
        <v>3502</v>
      </c>
      <c r="M91" s="2">
        <f>INDEX('campaign_data'!E:E, MATCH(E91, 'campaign_data'!A:A, 0))</f>
        <v>5</v>
      </c>
      <c r="N91" s="4">
        <f t="shared" si="8"/>
        <v>0</v>
      </c>
      <c r="O91" s="5">
        <f t="shared" si="9"/>
        <v>1751</v>
      </c>
      <c r="P91" s="2">
        <f t="shared" si="10"/>
        <v>3502</v>
      </c>
      <c r="Q91" s="4">
        <f t="shared" si="11"/>
        <v>0.25</v>
      </c>
      <c r="R91" s="11">
        <f>_xlfn.XLOOKUP(E91,'campaign_data'!A:A,'campaign_data'!H:H,"not found",0)</f>
        <v>160.80000000000001</v>
      </c>
    </row>
    <row r="92" spans="1:18" x14ac:dyDescent="0.25">
      <c r="A92" t="s">
        <v>304</v>
      </c>
      <c r="B92" t="s">
        <v>305</v>
      </c>
      <c r="C92" t="s">
        <v>306</v>
      </c>
      <c r="D92" t="s">
        <v>6</v>
      </c>
      <c r="E92" t="s">
        <v>22</v>
      </c>
      <c r="F92" s="1">
        <v>45682</v>
      </c>
      <c r="G92" s="1">
        <f>VLOOKUP(A92, 'revenue'!A:D, 3, FALSE)</f>
        <v>45759</v>
      </c>
      <c r="H92" s="2" t="str">
        <f>VLOOKUP(A92, 'revenue'!A:D, 4, FALSE)</f>
        <v>No</v>
      </c>
      <c r="I92" s="2">
        <f>VLOOKUP(A92,engagement1!A:D, 2, FALSE)</f>
        <v>11</v>
      </c>
      <c r="J92" s="2">
        <f>VLOOKUP(A92,engagement1!A:D, 3, FALSE)</f>
        <v>6</v>
      </c>
      <c r="K92" s="2">
        <f>VLOOKUP(A92,engagement1!A:D, 4, FALSE)</f>
        <v>4</v>
      </c>
      <c r="L92" s="2">
        <f>INDEX('campaign_data'!C:C, MATCH(E92, 'campaign_data'!A:A, 0))</f>
        <v>3502</v>
      </c>
      <c r="M92" s="2">
        <f>INDEX('campaign_data'!E:E, MATCH(E92, 'campaign_data'!A:A, 0))</f>
        <v>5</v>
      </c>
      <c r="N92" s="4">
        <f t="shared" si="8"/>
        <v>0.66666666666666663</v>
      </c>
      <c r="O92" s="5">
        <f t="shared" si="9"/>
        <v>583.66666666666663</v>
      </c>
      <c r="P92" s="2">
        <f t="shared" si="10"/>
        <v>3502</v>
      </c>
      <c r="Q92" s="4">
        <f t="shared" si="11"/>
        <v>0.54545454545454541</v>
      </c>
      <c r="R92" s="11">
        <f>_xlfn.XLOOKUP(E92,'campaign_data'!A:A,'campaign_data'!H:H,"not found",0)</f>
        <v>160.80000000000001</v>
      </c>
    </row>
    <row r="93" spans="1:18" x14ac:dyDescent="0.25">
      <c r="A93" t="s">
        <v>307</v>
      </c>
      <c r="B93" t="s">
        <v>308</v>
      </c>
      <c r="C93" t="s">
        <v>309</v>
      </c>
      <c r="D93" t="s">
        <v>5</v>
      </c>
      <c r="E93" t="s">
        <v>9</v>
      </c>
      <c r="F93" s="1">
        <v>45670</v>
      </c>
      <c r="G93" s="1">
        <f>VLOOKUP(A93, 'revenue'!A:D, 3, FALSE)</f>
        <v>45691</v>
      </c>
      <c r="H93" s="2" t="str">
        <f>VLOOKUP(A93, 'revenue'!A:D, 4, FALSE)</f>
        <v>No</v>
      </c>
      <c r="I93" s="2">
        <f>VLOOKUP(A93,engagement1!A:D, 2, FALSE)</f>
        <v>8</v>
      </c>
      <c r="J93" s="2">
        <f>VLOOKUP(A93,engagement1!A:D, 3, FALSE)</f>
        <v>2</v>
      </c>
      <c r="K93" s="2">
        <f>VLOOKUP(A93,engagement1!A:D, 4, FALSE)</f>
        <v>1</v>
      </c>
      <c r="L93" s="2">
        <f>INDEX('campaign_data'!C:C, MATCH(E93, 'campaign_data'!A:A, 0))</f>
        <v>5177</v>
      </c>
      <c r="M93" s="2">
        <f>INDEX('campaign_data'!E:E, MATCH(E93, 'campaign_data'!A:A, 0))</f>
        <v>3</v>
      </c>
      <c r="N93" s="4">
        <f t="shared" si="8"/>
        <v>0.5</v>
      </c>
      <c r="O93" s="5">
        <f t="shared" si="9"/>
        <v>2588.5</v>
      </c>
      <c r="P93" s="2">
        <f t="shared" si="10"/>
        <v>5177</v>
      </c>
      <c r="Q93" s="4">
        <f t="shared" si="11"/>
        <v>0.25</v>
      </c>
      <c r="R93" s="11">
        <f>_xlfn.XLOOKUP(E93,'campaign_data'!A:A,'campaign_data'!H:H,"not found",0)</f>
        <v>142.33333333333334</v>
      </c>
    </row>
    <row r="94" spans="1:18" x14ac:dyDescent="0.25">
      <c r="A94" t="s">
        <v>310</v>
      </c>
      <c r="B94" t="s">
        <v>311</v>
      </c>
      <c r="C94" t="s">
        <v>312</v>
      </c>
      <c r="D94" t="s">
        <v>7</v>
      </c>
      <c r="E94" t="s">
        <v>16</v>
      </c>
      <c r="F94" s="1">
        <v>45733</v>
      </c>
      <c r="G94" s="1">
        <f>VLOOKUP(A94, 'revenue'!A:D, 3, FALSE)</f>
        <v>45712</v>
      </c>
      <c r="H94" s="2" t="str">
        <f>VLOOKUP(A94, 'revenue'!A:D, 4, FALSE)</f>
        <v>No</v>
      </c>
      <c r="I94" s="2">
        <f>VLOOKUP(A94,engagement1!A:D, 2, FALSE)</f>
        <v>10</v>
      </c>
      <c r="J94" s="2">
        <f>VLOOKUP(A94,engagement1!A:D, 3, FALSE)</f>
        <v>8</v>
      </c>
      <c r="K94" s="2">
        <f>VLOOKUP(A94,engagement1!A:D, 4, FALSE)</f>
        <v>7</v>
      </c>
      <c r="L94" s="2">
        <f>INDEX('campaign_data'!C:C, MATCH(E94, 'campaign_data'!A:A, 0))</f>
        <v>1793</v>
      </c>
      <c r="M94" s="2">
        <f>INDEX('campaign_data'!E:E, MATCH(E94, 'campaign_data'!A:A, 0))</f>
        <v>3</v>
      </c>
      <c r="N94" s="4">
        <f t="shared" si="8"/>
        <v>0.875</v>
      </c>
      <c r="O94" s="5">
        <f t="shared" si="9"/>
        <v>224.125</v>
      </c>
      <c r="P94" s="2">
        <f t="shared" si="10"/>
        <v>1793</v>
      </c>
      <c r="Q94" s="4">
        <f t="shared" si="11"/>
        <v>0.8</v>
      </c>
      <c r="R94" s="11">
        <f>_xlfn.XLOOKUP(E94,'campaign_data'!A:A,'campaign_data'!H:H,"not found",0)</f>
        <v>57</v>
      </c>
    </row>
    <row r="95" spans="1:18" x14ac:dyDescent="0.25">
      <c r="A95" t="s">
        <v>313</v>
      </c>
      <c r="B95" t="s">
        <v>314</v>
      </c>
      <c r="C95" t="s">
        <v>315</v>
      </c>
      <c r="D95" t="s">
        <v>7</v>
      </c>
      <c r="E95" t="s">
        <v>24</v>
      </c>
      <c r="F95" s="1">
        <v>45717</v>
      </c>
      <c r="G95" s="1">
        <f>VLOOKUP(A95, 'revenue'!A:D, 3, FALSE)</f>
        <v>45751</v>
      </c>
      <c r="H95" s="2" t="str">
        <f>VLOOKUP(A95, 'revenue'!A:D, 4, FALSE)</f>
        <v>No</v>
      </c>
      <c r="I95" s="2">
        <f>VLOOKUP(A95,engagement1!A:D, 2, FALSE)</f>
        <v>16</v>
      </c>
      <c r="J95" s="2">
        <f>VLOOKUP(A95,engagement1!A:D, 3, FALSE)</f>
        <v>13</v>
      </c>
      <c r="K95" s="2">
        <f>VLOOKUP(A95,engagement1!A:D, 4, FALSE)</f>
        <v>10</v>
      </c>
      <c r="L95" s="2">
        <f>INDEX('campaign_data'!C:C, MATCH(E95, 'campaign_data'!A:A, 0))</f>
        <v>2388</v>
      </c>
      <c r="M95" s="2">
        <f>INDEX('campaign_data'!E:E, MATCH(E95, 'campaign_data'!A:A, 0))</f>
        <v>1</v>
      </c>
      <c r="N95" s="4">
        <f t="shared" si="8"/>
        <v>0.76923076923076927</v>
      </c>
      <c r="O95" s="5">
        <f t="shared" si="9"/>
        <v>183.69230769230768</v>
      </c>
      <c r="P95" s="2">
        <f t="shared" si="10"/>
        <v>2388</v>
      </c>
      <c r="Q95" s="4">
        <f t="shared" si="11"/>
        <v>0.8125</v>
      </c>
      <c r="R95" s="11">
        <f>_xlfn.XLOOKUP(E95,'campaign_data'!A:A,'campaign_data'!H:H,"not found",0)</f>
        <v>33.142857142857146</v>
      </c>
    </row>
    <row r="96" spans="1:18" x14ac:dyDescent="0.25">
      <c r="A96" t="s">
        <v>316</v>
      </c>
      <c r="B96" t="s">
        <v>317</v>
      </c>
      <c r="C96" t="s">
        <v>318</v>
      </c>
      <c r="D96" t="s">
        <v>6</v>
      </c>
      <c r="E96" t="s">
        <v>15</v>
      </c>
      <c r="F96" s="1">
        <v>45746</v>
      </c>
      <c r="G96" s="1">
        <f>VLOOKUP(A96, 'revenue'!A:D, 3, FALSE)</f>
        <v>45757</v>
      </c>
      <c r="H96" s="2" t="str">
        <f>VLOOKUP(A96, 'revenue'!A:D, 4, FALSE)</f>
        <v>No</v>
      </c>
      <c r="I96" s="2">
        <f>VLOOKUP(A96,engagement1!A:D, 2, FALSE)</f>
        <v>12</v>
      </c>
      <c r="J96" s="2">
        <f>VLOOKUP(A96,engagement1!A:D, 3, FALSE)</f>
        <v>9</v>
      </c>
      <c r="K96" s="2">
        <f>VLOOKUP(A96,engagement1!A:D, 4, FALSE)</f>
        <v>0</v>
      </c>
      <c r="L96" s="2">
        <f>INDEX('campaign_data'!C:C, MATCH(E96, 'campaign_data'!A:A, 0))</f>
        <v>3334</v>
      </c>
      <c r="M96" s="2">
        <f>INDEX('campaign_data'!E:E, MATCH(E96, 'campaign_data'!A:A, 0))</f>
        <v>4</v>
      </c>
      <c r="N96" s="4">
        <f t="shared" si="8"/>
        <v>0</v>
      </c>
      <c r="O96" s="5">
        <f t="shared" si="9"/>
        <v>370.44444444444446</v>
      </c>
      <c r="P96" s="2">
        <f t="shared" si="10"/>
        <v>3334</v>
      </c>
      <c r="Q96" s="4">
        <f t="shared" si="11"/>
        <v>0.75</v>
      </c>
      <c r="R96" s="11">
        <f>_xlfn.XLOOKUP(E96,'campaign_data'!A:A,'campaign_data'!H:H,"not found",0)</f>
        <v>47.555555555555557</v>
      </c>
    </row>
    <row r="97" spans="1:18" x14ac:dyDescent="0.25">
      <c r="A97" t="s">
        <v>319</v>
      </c>
      <c r="B97" t="s">
        <v>320</v>
      </c>
      <c r="C97" t="s">
        <v>321</v>
      </c>
      <c r="D97" t="s">
        <v>3</v>
      </c>
      <c r="E97" t="s">
        <v>23</v>
      </c>
      <c r="F97" s="1">
        <v>45729</v>
      </c>
      <c r="G97" s="1">
        <f>VLOOKUP(A97, 'revenue'!A:D, 3, FALSE)</f>
        <v>45690</v>
      </c>
      <c r="H97" s="2" t="str">
        <f>VLOOKUP(A97, 'revenue'!A:D, 4, FALSE)</f>
        <v>No</v>
      </c>
      <c r="I97" s="2">
        <f>VLOOKUP(A97,engagement1!A:D, 2, FALSE)</f>
        <v>16</v>
      </c>
      <c r="J97" s="2">
        <f>VLOOKUP(A97,engagement1!A:D, 3, FALSE)</f>
        <v>16</v>
      </c>
      <c r="K97" s="2">
        <f>VLOOKUP(A97,engagement1!A:D, 4, FALSE)</f>
        <v>1</v>
      </c>
      <c r="L97" s="2">
        <f>INDEX('campaign_data'!C:C, MATCH(E97, 'campaign_data'!A:A, 0))</f>
        <v>5725</v>
      </c>
      <c r="M97" s="2">
        <f>INDEX('campaign_data'!E:E, MATCH(E97, 'campaign_data'!A:A, 0))</f>
        <v>3</v>
      </c>
      <c r="N97" s="4">
        <f t="shared" si="8"/>
        <v>6.25E-2</v>
      </c>
      <c r="O97" s="5">
        <f t="shared" si="9"/>
        <v>357.8125</v>
      </c>
      <c r="P97" s="2">
        <f t="shared" si="10"/>
        <v>5725</v>
      </c>
      <c r="Q97" s="4">
        <f t="shared" si="11"/>
        <v>1</v>
      </c>
      <c r="R97" s="11">
        <f>_xlfn.XLOOKUP(E97,'campaign_data'!A:A,'campaign_data'!H:H,"not found",0)</f>
        <v>316</v>
      </c>
    </row>
    <row r="98" spans="1:18" x14ac:dyDescent="0.25">
      <c r="A98" t="s">
        <v>322</v>
      </c>
      <c r="B98" t="s">
        <v>323</v>
      </c>
      <c r="C98" t="s">
        <v>324</v>
      </c>
      <c r="D98" t="s">
        <v>8</v>
      </c>
      <c r="E98" t="s">
        <v>19</v>
      </c>
      <c r="F98" s="1">
        <v>45680</v>
      </c>
      <c r="G98" s="1">
        <f>VLOOKUP(A98, 'revenue'!A:D, 3, FALSE)</f>
        <v>45716</v>
      </c>
      <c r="H98" s="2" t="str">
        <f>VLOOKUP(A98, 'revenue'!A:D, 4, FALSE)</f>
        <v>No</v>
      </c>
      <c r="I98" s="2">
        <f>VLOOKUP(A98,engagement1!A:D, 2, FALSE)</f>
        <v>12</v>
      </c>
      <c r="J98" s="2">
        <f>VLOOKUP(A98,engagement1!A:D, 3, FALSE)</f>
        <v>11</v>
      </c>
      <c r="K98" s="2">
        <f>VLOOKUP(A98,engagement1!A:D, 4, FALSE)</f>
        <v>1</v>
      </c>
      <c r="L98" s="2">
        <f>INDEX('campaign_data'!C:C, MATCH(E98, 'campaign_data'!A:A, 0))</f>
        <v>2066</v>
      </c>
      <c r="M98" s="2">
        <f>INDEX('campaign_data'!E:E, MATCH(E98, 'campaign_data'!A:A, 0))</f>
        <v>4</v>
      </c>
      <c r="N98" s="4">
        <f t="shared" si="8"/>
        <v>9.0909090909090912E-2</v>
      </c>
      <c r="O98" s="5">
        <f t="shared" si="9"/>
        <v>187.81818181818181</v>
      </c>
      <c r="P98" s="2">
        <f t="shared" si="10"/>
        <v>2066</v>
      </c>
      <c r="Q98" s="4">
        <f t="shared" si="11"/>
        <v>0.91666666666666663</v>
      </c>
      <c r="R98" s="11">
        <f>_xlfn.XLOOKUP(E98,'campaign_data'!A:A,'campaign_data'!H:H,"not found",0)</f>
        <v>159.66666666666666</v>
      </c>
    </row>
    <row r="99" spans="1:18" x14ac:dyDescent="0.25">
      <c r="A99" t="s">
        <v>325</v>
      </c>
      <c r="B99" t="s">
        <v>326</v>
      </c>
      <c r="C99" t="s">
        <v>327</v>
      </c>
      <c r="D99" t="s">
        <v>3</v>
      </c>
      <c r="E99" t="s">
        <v>19</v>
      </c>
      <c r="F99" s="1">
        <v>45661</v>
      </c>
      <c r="G99" s="1">
        <f>VLOOKUP(A99, 'revenue'!A:D, 3, FALSE)</f>
        <v>45767</v>
      </c>
      <c r="H99" s="2" t="str">
        <f>VLOOKUP(A99, 'revenue'!A:D, 4, FALSE)</f>
        <v>Yes</v>
      </c>
      <c r="I99" s="2">
        <f>VLOOKUP(A99,engagement1!A:D, 2, FALSE)</f>
        <v>16</v>
      </c>
      <c r="J99" s="2">
        <f>VLOOKUP(A99,engagement1!A:D, 3, FALSE)</f>
        <v>4</v>
      </c>
      <c r="K99" s="2">
        <f>VLOOKUP(A99,engagement1!A:D, 4, FALSE)</f>
        <v>4</v>
      </c>
      <c r="L99" s="2">
        <f>INDEX('campaign_data'!C:C, MATCH(E99, 'campaign_data'!A:A, 0))</f>
        <v>2066</v>
      </c>
      <c r="M99" s="2">
        <f>INDEX('campaign_data'!E:E, MATCH(E99, 'campaign_data'!A:A, 0))</f>
        <v>4</v>
      </c>
      <c r="N99" s="4">
        <f t="shared" si="8"/>
        <v>1</v>
      </c>
      <c r="O99" s="5">
        <f t="shared" si="9"/>
        <v>516.5</v>
      </c>
      <c r="P99" s="2">
        <f t="shared" si="10"/>
        <v>2066</v>
      </c>
      <c r="Q99" s="4">
        <f t="shared" si="11"/>
        <v>0.25</v>
      </c>
      <c r="R99" s="11">
        <f>_xlfn.XLOOKUP(E99,'campaign_data'!A:A,'campaign_data'!H:H,"not found",0)</f>
        <v>159.66666666666666</v>
      </c>
    </row>
    <row r="100" spans="1:18" x14ac:dyDescent="0.25">
      <c r="A100" t="s">
        <v>328</v>
      </c>
      <c r="B100" t="s">
        <v>329</v>
      </c>
      <c r="C100" t="s">
        <v>330</v>
      </c>
      <c r="D100" t="s">
        <v>5</v>
      </c>
      <c r="E100" t="s">
        <v>10</v>
      </c>
      <c r="F100" s="1">
        <v>45713</v>
      </c>
      <c r="G100" s="1">
        <f>VLOOKUP(A100, 'revenue'!A:D, 3, FALSE)</f>
        <v>45698</v>
      </c>
      <c r="H100" s="2" t="str">
        <f>VLOOKUP(A100, 'revenue'!A:D, 4, FALSE)</f>
        <v>Yes</v>
      </c>
      <c r="I100" s="2">
        <f>VLOOKUP(A100,engagement1!A:D, 2, FALSE)</f>
        <v>20</v>
      </c>
      <c r="J100" s="2">
        <f>VLOOKUP(A100,engagement1!A:D, 3, FALSE)</f>
        <v>7</v>
      </c>
      <c r="K100" s="2">
        <f>VLOOKUP(A100,engagement1!A:D, 4, FALSE)</f>
        <v>3</v>
      </c>
      <c r="L100" s="2">
        <f>INDEX('campaign_data'!C:C, MATCH(E100, 'campaign_data'!A:A, 0))</f>
        <v>5374</v>
      </c>
      <c r="M100" s="2">
        <f>INDEX('campaign_data'!E:E, MATCH(E100, 'campaign_data'!A:A, 0))</f>
        <v>1</v>
      </c>
      <c r="N100" s="4">
        <f t="shared" si="8"/>
        <v>0.42857142857142855</v>
      </c>
      <c r="O100" s="5">
        <f t="shared" si="9"/>
        <v>767.71428571428567</v>
      </c>
      <c r="P100" s="2">
        <f t="shared" si="10"/>
        <v>5374</v>
      </c>
      <c r="Q100" s="4">
        <f t="shared" si="11"/>
        <v>0.35</v>
      </c>
      <c r="R100" s="11">
        <f>_xlfn.XLOOKUP(E100,'campaign_data'!A:A,'campaign_data'!H:H,"not found",0)</f>
        <v>34.888888888888886</v>
      </c>
    </row>
    <row r="101" spans="1:18" x14ac:dyDescent="0.25">
      <c r="A101" t="s">
        <v>331</v>
      </c>
      <c r="B101" t="s">
        <v>332</v>
      </c>
      <c r="C101" t="s">
        <v>333</v>
      </c>
      <c r="D101" t="s">
        <v>6</v>
      </c>
      <c r="E101" t="s">
        <v>26</v>
      </c>
      <c r="F101" s="1">
        <v>45695</v>
      </c>
      <c r="G101" s="1">
        <f>VLOOKUP(A101, 'revenue'!A:D, 3, FALSE)</f>
        <v>45725</v>
      </c>
      <c r="H101" s="2" t="str">
        <f>VLOOKUP(A101, 'revenue'!A:D, 4, FALSE)</f>
        <v>Yes</v>
      </c>
      <c r="I101" s="2">
        <f>VLOOKUP(A101,engagement1!A:D, 2, FALSE)</f>
        <v>15</v>
      </c>
      <c r="J101" s="2">
        <f>VLOOKUP(A101,engagement1!A:D, 3, FALSE)</f>
        <v>13</v>
      </c>
      <c r="K101" s="2">
        <f>VLOOKUP(A101,engagement1!A:D, 4, FALSE)</f>
        <v>1</v>
      </c>
      <c r="L101" s="2">
        <f>INDEX('campaign_data'!C:C, MATCH(E101, 'campaign_data'!A:A, 0))</f>
        <v>5133</v>
      </c>
      <c r="M101" s="2">
        <f>INDEX('campaign_data'!E:E, MATCH(E101, 'campaign_data'!A:A, 0))</f>
        <v>2</v>
      </c>
      <c r="N101" s="4">
        <f t="shared" si="8"/>
        <v>7.6923076923076927E-2</v>
      </c>
      <c r="O101" s="5">
        <f t="shared" si="9"/>
        <v>394.84615384615387</v>
      </c>
      <c r="P101" s="2">
        <f t="shared" si="10"/>
        <v>5133</v>
      </c>
      <c r="Q101" s="4">
        <f t="shared" si="11"/>
        <v>0.8666666666666667</v>
      </c>
      <c r="R101" s="11">
        <f>_xlfn.XLOOKUP(E101,'campaign_data'!A:A,'campaign_data'!H:H,"not found",0)</f>
        <v>73.75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DFE2-7458-4873-B654-16F9704E3387}">
  <sheetPr>
    <tabColor theme="6" tint="0.39997558519241921"/>
  </sheetPr>
  <dimension ref="A1:I20"/>
  <sheetViews>
    <sheetView workbookViewId="0">
      <selection activeCell="E1" sqref="E1:E1048576"/>
    </sheetView>
  </sheetViews>
  <sheetFormatPr defaultColWidth="26.85546875" defaultRowHeight="15" x14ac:dyDescent="0.25"/>
  <cols>
    <col min="8" max="8" width="26.85546875" style="11"/>
    <col min="9" max="9" width="26.85546875" style="4"/>
  </cols>
  <sheetData>
    <row r="1" spans="1:9" x14ac:dyDescent="0.25">
      <c r="A1" t="s">
        <v>31</v>
      </c>
      <c r="B1" t="s">
        <v>30</v>
      </c>
      <c r="C1" t="s">
        <v>0</v>
      </c>
      <c r="D1" t="s">
        <v>1</v>
      </c>
      <c r="E1" t="s">
        <v>2</v>
      </c>
      <c r="F1" t="s">
        <v>351</v>
      </c>
      <c r="G1" t="s">
        <v>352</v>
      </c>
      <c r="H1" s="11" t="s">
        <v>353</v>
      </c>
      <c r="I1" s="4" t="s">
        <v>360</v>
      </c>
    </row>
    <row r="2" spans="1:9" x14ac:dyDescent="0.25">
      <c r="A2" t="s">
        <v>9</v>
      </c>
      <c r="B2" t="s">
        <v>3</v>
      </c>
      <c r="C2">
        <v>5177</v>
      </c>
      <c r="D2" t="s">
        <v>4</v>
      </c>
      <c r="E2">
        <v>3</v>
      </c>
      <c r="F2">
        <v>854</v>
      </c>
      <c r="G2">
        <f>COUNTIF(leads!E:E, A2)</f>
        <v>6</v>
      </c>
      <c r="H2" s="11">
        <f t="shared" ref="H2:H20" si="0">F2/G2</f>
        <v>142.33333333333334</v>
      </c>
      <c r="I2" s="4">
        <f>IFERROR(COUNTIFS(leads!E:E,A2, leads!H:H, "yes")/G2, 0)</f>
        <v>0</v>
      </c>
    </row>
    <row r="3" spans="1:9" x14ac:dyDescent="0.25">
      <c r="A3" t="s">
        <v>10</v>
      </c>
      <c r="B3" t="s">
        <v>3</v>
      </c>
      <c r="C3">
        <v>5374</v>
      </c>
      <c r="D3" t="s">
        <v>4</v>
      </c>
      <c r="E3">
        <v>1</v>
      </c>
      <c r="F3">
        <v>314</v>
      </c>
      <c r="G3">
        <f>COUNTIF(leads!E:E, A3)</f>
        <v>9</v>
      </c>
      <c r="H3" s="11">
        <f t="shared" si="0"/>
        <v>34.888888888888886</v>
      </c>
      <c r="I3" s="4">
        <f>IFERROR(COUNTIFS(leads!E:E,A3, leads!H:H, "yes")/G3, 0)</f>
        <v>0.77777777777777779</v>
      </c>
    </row>
    <row r="4" spans="1:9" x14ac:dyDescent="0.25">
      <c r="A4" t="s">
        <v>11</v>
      </c>
      <c r="B4" t="s">
        <v>5</v>
      </c>
      <c r="C4">
        <v>5010</v>
      </c>
      <c r="D4" t="s">
        <v>4</v>
      </c>
      <c r="E4">
        <v>1</v>
      </c>
      <c r="F4">
        <v>225</v>
      </c>
      <c r="G4">
        <f>COUNTIF(leads!E:E, A4)</f>
        <v>8</v>
      </c>
      <c r="H4" s="11">
        <f t="shared" si="0"/>
        <v>28.125</v>
      </c>
      <c r="I4" s="4">
        <f>IFERROR(COUNTIFS(leads!E:E,A4, leads!H:H, "yes")/G4, 0)</f>
        <v>0.625</v>
      </c>
    </row>
    <row r="5" spans="1:9" x14ac:dyDescent="0.25">
      <c r="A5" t="s">
        <v>12</v>
      </c>
      <c r="B5" t="s">
        <v>5</v>
      </c>
      <c r="C5">
        <v>4782</v>
      </c>
      <c r="D5" t="s">
        <v>4</v>
      </c>
      <c r="E5">
        <v>4</v>
      </c>
      <c r="F5">
        <v>959</v>
      </c>
      <c r="G5">
        <f>COUNTIF(leads!E:E, A5)</f>
        <v>2</v>
      </c>
      <c r="H5" s="11">
        <f t="shared" si="0"/>
        <v>479.5</v>
      </c>
      <c r="I5" s="4">
        <f>IFERROR(COUNTIFS(leads!E:E,A5, leads!H:H, "yes")/G5, 0)</f>
        <v>0.5</v>
      </c>
    </row>
    <row r="6" spans="1:9" x14ac:dyDescent="0.25">
      <c r="A6" t="s">
        <v>13</v>
      </c>
      <c r="B6" t="s">
        <v>5</v>
      </c>
      <c r="C6">
        <v>5423</v>
      </c>
      <c r="D6" t="s">
        <v>4</v>
      </c>
      <c r="E6">
        <v>5</v>
      </c>
      <c r="F6">
        <v>481</v>
      </c>
      <c r="G6">
        <f>COUNTIF(leads!E:E, A6)</f>
        <v>7</v>
      </c>
      <c r="H6" s="11">
        <f t="shared" si="0"/>
        <v>68.714285714285708</v>
      </c>
      <c r="I6" s="4">
        <f>IFERROR(COUNTIFS(leads!E:E,A6, leads!H:H, "yes")/G6, 0)</f>
        <v>0.42857142857142855</v>
      </c>
    </row>
    <row r="7" spans="1:9" x14ac:dyDescent="0.25">
      <c r="A7" t="s">
        <v>14</v>
      </c>
      <c r="B7" t="s">
        <v>6</v>
      </c>
      <c r="C7">
        <v>2265</v>
      </c>
      <c r="D7" t="s">
        <v>4</v>
      </c>
      <c r="E7">
        <v>1</v>
      </c>
      <c r="F7">
        <v>450</v>
      </c>
      <c r="G7">
        <f>COUNTIF(leads!E:E, A7)</f>
        <v>4</v>
      </c>
      <c r="H7" s="11">
        <f t="shared" si="0"/>
        <v>112.5</v>
      </c>
      <c r="I7" s="4">
        <f>IFERROR(COUNTIFS(leads!E:E,A7, leads!H:H, "yes")/G7, 0)</f>
        <v>0.5</v>
      </c>
    </row>
    <row r="8" spans="1:9" x14ac:dyDescent="0.25">
      <c r="A8" t="s">
        <v>15</v>
      </c>
      <c r="B8" t="s">
        <v>6</v>
      </c>
      <c r="C8">
        <v>3334</v>
      </c>
      <c r="D8" t="s">
        <v>4</v>
      </c>
      <c r="E8">
        <v>4</v>
      </c>
      <c r="F8">
        <v>428</v>
      </c>
      <c r="G8">
        <f>COUNTIF(leads!E:E, A8)</f>
        <v>9</v>
      </c>
      <c r="H8" s="11">
        <f t="shared" si="0"/>
        <v>47.555555555555557</v>
      </c>
      <c r="I8" s="4">
        <f>IFERROR(COUNTIFS(leads!E:E,A8, leads!H:H, "yes")/G8, 0)</f>
        <v>0.44444444444444442</v>
      </c>
    </row>
    <row r="9" spans="1:9" x14ac:dyDescent="0.25">
      <c r="A9" t="s">
        <v>16</v>
      </c>
      <c r="B9" t="s">
        <v>7</v>
      </c>
      <c r="C9">
        <v>1793</v>
      </c>
      <c r="D9" t="s">
        <v>4</v>
      </c>
      <c r="E9">
        <v>3</v>
      </c>
      <c r="F9">
        <v>342</v>
      </c>
      <c r="G9">
        <f>COUNTIF(leads!E:E, A9)</f>
        <v>6</v>
      </c>
      <c r="H9" s="11">
        <f t="shared" si="0"/>
        <v>57</v>
      </c>
      <c r="I9" s="4">
        <f>IFERROR(COUNTIFS(leads!E:E,A9, leads!H:H, "yes")/G9, 0)</f>
        <v>0.33333333333333331</v>
      </c>
    </row>
    <row r="10" spans="1:9" x14ac:dyDescent="0.25">
      <c r="A10" t="s">
        <v>90</v>
      </c>
      <c r="B10" t="s">
        <v>5</v>
      </c>
      <c r="C10">
        <v>2260</v>
      </c>
      <c r="D10" t="s">
        <v>4</v>
      </c>
      <c r="E10">
        <v>4</v>
      </c>
      <c r="F10">
        <v>954</v>
      </c>
      <c r="G10">
        <f>COUNTIF(leads!E:E, A10)</f>
        <v>5</v>
      </c>
      <c r="H10" s="11">
        <f t="shared" si="0"/>
        <v>190.8</v>
      </c>
      <c r="I10" s="4">
        <f>IFERROR(COUNTIFS(leads!E:E,A10, leads!H:H, "yes")/G10, 0)</f>
        <v>0.6</v>
      </c>
    </row>
    <row r="11" spans="1:9" x14ac:dyDescent="0.25">
      <c r="A11" t="s">
        <v>17</v>
      </c>
      <c r="B11" t="s">
        <v>8</v>
      </c>
      <c r="C11">
        <v>5215</v>
      </c>
      <c r="D11" t="s">
        <v>4</v>
      </c>
      <c r="E11">
        <v>1</v>
      </c>
      <c r="F11">
        <v>304</v>
      </c>
      <c r="G11">
        <f>COUNTIF(leads!E:E, A11)</f>
        <v>5</v>
      </c>
      <c r="H11" s="11">
        <f t="shared" si="0"/>
        <v>60.8</v>
      </c>
      <c r="I11" s="4">
        <f>IFERROR(COUNTIFS(leads!E:E,A11, leads!H:H, "yes")/G11, 0)</f>
        <v>0.4</v>
      </c>
    </row>
    <row r="12" spans="1:9" x14ac:dyDescent="0.25">
      <c r="A12" t="s">
        <v>18</v>
      </c>
      <c r="B12" t="s">
        <v>3</v>
      </c>
      <c r="C12">
        <v>1399</v>
      </c>
      <c r="D12" t="s">
        <v>4</v>
      </c>
      <c r="E12">
        <v>2</v>
      </c>
      <c r="F12">
        <v>892</v>
      </c>
      <c r="G12">
        <f>COUNTIF(leads!E:E, A12)</f>
        <v>6</v>
      </c>
      <c r="H12" s="11">
        <f t="shared" si="0"/>
        <v>148.66666666666666</v>
      </c>
      <c r="I12" s="4">
        <f>IFERROR(COUNTIFS(leads!E:E,A12, leads!H:H, "yes")/G12, 0)</f>
        <v>0.16666666666666666</v>
      </c>
    </row>
    <row r="13" spans="1:9" x14ac:dyDescent="0.25">
      <c r="A13" t="s">
        <v>19</v>
      </c>
      <c r="B13" t="s">
        <v>5</v>
      </c>
      <c r="C13">
        <v>2066</v>
      </c>
      <c r="D13" t="s">
        <v>4</v>
      </c>
      <c r="E13">
        <v>4</v>
      </c>
      <c r="F13">
        <v>958</v>
      </c>
      <c r="G13">
        <f>COUNTIF(leads!E:E, A13)</f>
        <v>6</v>
      </c>
      <c r="H13" s="11">
        <f t="shared" si="0"/>
        <v>159.66666666666666</v>
      </c>
      <c r="I13" s="4">
        <f>IFERROR(COUNTIFS(leads!E:E,A13, leads!H:H, "yes")/G13, 0)</f>
        <v>0.66666666666666663</v>
      </c>
    </row>
    <row r="14" spans="1:9" x14ac:dyDescent="0.25">
      <c r="A14" t="s">
        <v>20</v>
      </c>
      <c r="B14" t="s">
        <v>5</v>
      </c>
      <c r="C14">
        <v>1746</v>
      </c>
      <c r="D14" t="s">
        <v>4</v>
      </c>
      <c r="E14">
        <v>5</v>
      </c>
      <c r="F14">
        <v>758</v>
      </c>
      <c r="G14">
        <f>COUNTIF(leads!E:E, A14)</f>
        <v>4</v>
      </c>
      <c r="H14" s="11">
        <f t="shared" si="0"/>
        <v>189.5</v>
      </c>
      <c r="I14" s="4">
        <f>IFERROR(COUNTIFS(leads!E:E,A14, leads!H:H, "yes")/G14, 0)</f>
        <v>0.5</v>
      </c>
    </row>
    <row r="15" spans="1:9" x14ac:dyDescent="0.25">
      <c r="A15" t="s">
        <v>21</v>
      </c>
      <c r="B15" t="s">
        <v>7</v>
      </c>
      <c r="C15">
        <v>5229</v>
      </c>
      <c r="D15" t="s">
        <v>4</v>
      </c>
      <c r="E15">
        <v>5</v>
      </c>
      <c r="F15">
        <v>289</v>
      </c>
      <c r="G15">
        <f>COUNTIF(leads!E:E, A15)</f>
        <v>4</v>
      </c>
      <c r="H15" s="11">
        <f t="shared" si="0"/>
        <v>72.25</v>
      </c>
      <c r="I15" s="4">
        <f>IFERROR(COUNTIFS(leads!E:E,A15, leads!H:H, "yes")/G15, 0)</f>
        <v>0.25</v>
      </c>
    </row>
    <row r="16" spans="1:9" x14ac:dyDescent="0.25">
      <c r="A16" t="s">
        <v>22</v>
      </c>
      <c r="B16" t="s">
        <v>8</v>
      </c>
      <c r="C16">
        <v>3502</v>
      </c>
      <c r="D16" t="s">
        <v>4</v>
      </c>
      <c r="E16">
        <v>5</v>
      </c>
      <c r="F16">
        <v>804</v>
      </c>
      <c r="G16">
        <f>COUNTIF(leads!E:E, A16)</f>
        <v>5</v>
      </c>
      <c r="H16" s="11">
        <f t="shared" si="0"/>
        <v>160.80000000000001</v>
      </c>
      <c r="I16" s="4">
        <f>IFERROR(COUNTIFS(leads!E:E,A16, leads!H:H, "yes")/G16, 0)</f>
        <v>0.4</v>
      </c>
    </row>
    <row r="17" spans="1:9" x14ac:dyDescent="0.25">
      <c r="A17" t="s">
        <v>23</v>
      </c>
      <c r="B17" t="s">
        <v>6</v>
      </c>
      <c r="C17">
        <v>5725</v>
      </c>
      <c r="D17" t="s">
        <v>4</v>
      </c>
      <c r="E17">
        <v>3</v>
      </c>
      <c r="F17">
        <v>632</v>
      </c>
      <c r="G17">
        <f>COUNTIF(leads!E:E, A17)</f>
        <v>2</v>
      </c>
      <c r="H17" s="11">
        <f t="shared" si="0"/>
        <v>316</v>
      </c>
      <c r="I17" s="4">
        <f>IFERROR(COUNTIFS(leads!E:E,A17, leads!H:H, "yes")/G17, 0)</f>
        <v>0</v>
      </c>
    </row>
    <row r="18" spans="1:9" x14ac:dyDescent="0.25">
      <c r="A18" t="s">
        <v>24</v>
      </c>
      <c r="B18" t="s">
        <v>7</v>
      </c>
      <c r="C18">
        <v>2388</v>
      </c>
      <c r="D18" t="s">
        <v>4</v>
      </c>
      <c r="E18">
        <v>1</v>
      </c>
      <c r="F18">
        <v>232</v>
      </c>
      <c r="G18">
        <f>COUNTIF(leads!E:E, A18)</f>
        <v>7</v>
      </c>
      <c r="H18" s="11">
        <f t="shared" si="0"/>
        <v>33.142857142857146</v>
      </c>
      <c r="I18" s="4">
        <f>IFERROR(COUNTIFS(leads!E:E,A18, leads!H:H, "yes")/G18, 0)</f>
        <v>0.42857142857142855</v>
      </c>
    </row>
    <row r="19" spans="1:9" x14ac:dyDescent="0.25">
      <c r="A19" t="s">
        <v>25</v>
      </c>
      <c r="B19" t="s">
        <v>3</v>
      </c>
      <c r="C19">
        <v>3759</v>
      </c>
      <c r="D19" t="s">
        <v>4</v>
      </c>
      <c r="E19">
        <v>1</v>
      </c>
      <c r="F19">
        <v>230</v>
      </c>
      <c r="G19">
        <f>COUNTIF(leads!E:E, A19)</f>
        <v>1</v>
      </c>
      <c r="H19" s="11">
        <f t="shared" si="0"/>
        <v>230</v>
      </c>
      <c r="I19" s="4">
        <f>IFERROR(COUNTIFS(leads!E:E,A19, leads!H:H, "yes")/G19, 0)</f>
        <v>0</v>
      </c>
    </row>
    <row r="20" spans="1:9" x14ac:dyDescent="0.25">
      <c r="A20" t="s">
        <v>26</v>
      </c>
      <c r="B20" t="s">
        <v>6</v>
      </c>
      <c r="C20">
        <v>5133</v>
      </c>
      <c r="D20" t="s">
        <v>4</v>
      </c>
      <c r="E20">
        <v>2</v>
      </c>
      <c r="F20">
        <v>295</v>
      </c>
      <c r="G20">
        <f>COUNTIF(leads!E:E, A20)</f>
        <v>4</v>
      </c>
      <c r="H20" s="11">
        <f t="shared" si="0"/>
        <v>73.75</v>
      </c>
      <c r="I20" s="4">
        <f>IFERROR(COUNTIFS(leads!E:E,A20, leads!H:H, "yes")/G20, 0)</f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D5E6-6E33-41BA-9096-70D7525D0BA7}">
  <sheetPr>
    <tabColor theme="5" tint="-0.249977111117893"/>
  </sheetPr>
  <dimension ref="A1:D101"/>
  <sheetViews>
    <sheetView workbookViewId="0"/>
  </sheetViews>
  <sheetFormatPr defaultRowHeight="15" x14ac:dyDescent="0.25"/>
  <cols>
    <col min="1" max="1" width="10.42578125" bestFit="1" customWidth="1"/>
    <col min="2" max="2" width="14.28515625" bestFit="1" customWidth="1"/>
    <col min="4" max="4" width="8.85546875" bestFit="1" customWidth="1"/>
  </cols>
  <sheetData>
    <row r="1" spans="1:4" x14ac:dyDescent="0.25">
      <c r="A1" t="s">
        <v>27</v>
      </c>
      <c r="B1" t="s">
        <v>336</v>
      </c>
      <c r="C1" t="s">
        <v>337</v>
      </c>
      <c r="D1" t="s">
        <v>338</v>
      </c>
    </row>
    <row r="2" spans="1:4" x14ac:dyDescent="0.25">
      <c r="A2" s="2" t="s">
        <v>33</v>
      </c>
      <c r="B2">
        <v>11</v>
      </c>
      <c r="C2">
        <v>2</v>
      </c>
      <c r="D2">
        <v>0</v>
      </c>
    </row>
    <row r="3" spans="1:4" x14ac:dyDescent="0.25">
      <c r="A3" s="2" t="s">
        <v>36</v>
      </c>
      <c r="B3">
        <v>6</v>
      </c>
      <c r="C3">
        <v>5</v>
      </c>
      <c r="D3">
        <v>4</v>
      </c>
    </row>
    <row r="4" spans="1:4" x14ac:dyDescent="0.25">
      <c r="A4" s="2" t="s">
        <v>39</v>
      </c>
      <c r="B4">
        <v>8</v>
      </c>
      <c r="C4">
        <v>8</v>
      </c>
      <c r="D4">
        <v>3</v>
      </c>
    </row>
    <row r="5" spans="1:4" x14ac:dyDescent="0.25">
      <c r="A5" s="2" t="s">
        <v>42</v>
      </c>
      <c r="B5">
        <v>14</v>
      </c>
      <c r="C5">
        <v>3</v>
      </c>
      <c r="D5">
        <v>1</v>
      </c>
    </row>
    <row r="6" spans="1:4" x14ac:dyDescent="0.25">
      <c r="A6" s="2" t="s">
        <v>45</v>
      </c>
      <c r="B6">
        <v>16</v>
      </c>
      <c r="C6">
        <v>1</v>
      </c>
      <c r="D6">
        <v>0</v>
      </c>
    </row>
    <row r="7" spans="1:4" x14ac:dyDescent="0.25">
      <c r="A7" s="2" t="s">
        <v>48</v>
      </c>
      <c r="B7">
        <v>17</v>
      </c>
      <c r="C7">
        <v>4</v>
      </c>
      <c r="D7">
        <v>0</v>
      </c>
    </row>
    <row r="8" spans="1:4" x14ac:dyDescent="0.25">
      <c r="A8" s="2" t="s">
        <v>51</v>
      </c>
      <c r="B8">
        <v>5</v>
      </c>
      <c r="C8">
        <v>3</v>
      </c>
      <c r="D8">
        <v>1</v>
      </c>
    </row>
    <row r="9" spans="1:4" x14ac:dyDescent="0.25">
      <c r="A9" s="2" t="s">
        <v>54</v>
      </c>
      <c r="B9">
        <v>5</v>
      </c>
      <c r="C9">
        <v>1</v>
      </c>
      <c r="D9">
        <v>0</v>
      </c>
    </row>
    <row r="10" spans="1:4" x14ac:dyDescent="0.25">
      <c r="A10" s="2" t="s">
        <v>57</v>
      </c>
      <c r="B10">
        <v>8</v>
      </c>
      <c r="C10">
        <v>8</v>
      </c>
      <c r="D10">
        <v>7</v>
      </c>
    </row>
    <row r="11" spans="1:4" x14ac:dyDescent="0.25">
      <c r="A11" s="2" t="s">
        <v>60</v>
      </c>
      <c r="B11">
        <v>17</v>
      </c>
      <c r="C11">
        <v>4</v>
      </c>
      <c r="D11">
        <v>0</v>
      </c>
    </row>
    <row r="12" spans="1:4" x14ac:dyDescent="0.25">
      <c r="A12" s="2" t="s">
        <v>63</v>
      </c>
      <c r="B12">
        <v>10</v>
      </c>
      <c r="C12">
        <v>8</v>
      </c>
      <c r="D12">
        <v>1</v>
      </c>
    </row>
    <row r="13" spans="1:4" x14ac:dyDescent="0.25">
      <c r="A13" s="2" t="s">
        <v>66</v>
      </c>
      <c r="B13">
        <v>6</v>
      </c>
      <c r="C13">
        <v>5</v>
      </c>
      <c r="D13">
        <v>5</v>
      </c>
    </row>
    <row r="14" spans="1:4" x14ac:dyDescent="0.25">
      <c r="A14" s="2" t="s">
        <v>69</v>
      </c>
      <c r="B14">
        <v>7</v>
      </c>
      <c r="C14">
        <v>6</v>
      </c>
      <c r="D14">
        <v>2</v>
      </c>
    </row>
    <row r="15" spans="1:4" x14ac:dyDescent="0.25">
      <c r="A15" s="2" t="s">
        <v>72</v>
      </c>
      <c r="B15">
        <v>19</v>
      </c>
      <c r="C15">
        <v>5</v>
      </c>
      <c r="D15">
        <v>4</v>
      </c>
    </row>
    <row r="16" spans="1:4" x14ac:dyDescent="0.25">
      <c r="A16" s="2" t="s">
        <v>75</v>
      </c>
      <c r="B16">
        <v>14</v>
      </c>
      <c r="C16">
        <v>12</v>
      </c>
      <c r="D16">
        <v>5</v>
      </c>
    </row>
    <row r="17" spans="1:4" x14ac:dyDescent="0.25">
      <c r="A17" s="2" t="s">
        <v>78</v>
      </c>
      <c r="B17">
        <v>10</v>
      </c>
      <c r="C17">
        <v>8</v>
      </c>
      <c r="D17">
        <v>0</v>
      </c>
    </row>
    <row r="18" spans="1:4" x14ac:dyDescent="0.25">
      <c r="A18" s="2" t="s">
        <v>81</v>
      </c>
      <c r="B18">
        <v>7</v>
      </c>
      <c r="C18">
        <v>2</v>
      </c>
      <c r="D18">
        <v>0</v>
      </c>
    </row>
    <row r="19" spans="1:4" x14ac:dyDescent="0.25">
      <c r="A19" s="2" t="s">
        <v>84</v>
      </c>
      <c r="B19">
        <v>17</v>
      </c>
      <c r="C19">
        <v>5</v>
      </c>
      <c r="D19">
        <v>1</v>
      </c>
    </row>
    <row r="20" spans="1:4" x14ac:dyDescent="0.25">
      <c r="A20" s="2" t="s">
        <v>87</v>
      </c>
      <c r="B20">
        <v>14</v>
      </c>
      <c r="C20">
        <v>8</v>
      </c>
      <c r="D20">
        <v>5</v>
      </c>
    </row>
    <row r="21" spans="1:4" x14ac:dyDescent="0.25">
      <c r="A21" s="2" t="s">
        <v>91</v>
      </c>
      <c r="B21">
        <v>5</v>
      </c>
      <c r="C21">
        <v>3</v>
      </c>
      <c r="D21">
        <v>2</v>
      </c>
    </row>
    <row r="22" spans="1:4" x14ac:dyDescent="0.25">
      <c r="A22" s="2" t="s">
        <v>94</v>
      </c>
      <c r="B22">
        <v>10</v>
      </c>
      <c r="C22">
        <v>10</v>
      </c>
      <c r="D22">
        <v>7</v>
      </c>
    </row>
    <row r="23" spans="1:4" x14ac:dyDescent="0.25">
      <c r="A23" s="2" t="s">
        <v>97</v>
      </c>
      <c r="B23">
        <v>12</v>
      </c>
      <c r="C23">
        <v>1</v>
      </c>
      <c r="D23">
        <v>1</v>
      </c>
    </row>
    <row r="24" spans="1:4" x14ac:dyDescent="0.25">
      <c r="A24" s="2" t="s">
        <v>100</v>
      </c>
      <c r="B24">
        <v>16</v>
      </c>
      <c r="C24">
        <v>3</v>
      </c>
      <c r="D24">
        <v>2</v>
      </c>
    </row>
    <row r="25" spans="1:4" x14ac:dyDescent="0.25">
      <c r="A25" s="2" t="s">
        <v>103</v>
      </c>
      <c r="B25">
        <v>8</v>
      </c>
      <c r="C25">
        <v>7</v>
      </c>
      <c r="D25">
        <v>1</v>
      </c>
    </row>
    <row r="26" spans="1:4" x14ac:dyDescent="0.25">
      <c r="A26" s="2" t="s">
        <v>106</v>
      </c>
      <c r="B26">
        <v>15</v>
      </c>
      <c r="C26">
        <v>7</v>
      </c>
      <c r="D26">
        <v>0</v>
      </c>
    </row>
    <row r="27" spans="1:4" x14ac:dyDescent="0.25">
      <c r="A27" s="2" t="s">
        <v>109</v>
      </c>
      <c r="B27">
        <v>19</v>
      </c>
      <c r="C27">
        <v>10</v>
      </c>
      <c r="D27">
        <v>7</v>
      </c>
    </row>
    <row r="28" spans="1:4" x14ac:dyDescent="0.25">
      <c r="A28" s="2" t="s">
        <v>112</v>
      </c>
      <c r="B28">
        <v>10</v>
      </c>
      <c r="C28">
        <v>2</v>
      </c>
      <c r="D28">
        <v>1</v>
      </c>
    </row>
    <row r="29" spans="1:4" x14ac:dyDescent="0.25">
      <c r="A29" s="2" t="s">
        <v>115</v>
      </c>
      <c r="B29">
        <v>12</v>
      </c>
      <c r="C29">
        <v>2</v>
      </c>
      <c r="D29">
        <v>1</v>
      </c>
    </row>
    <row r="30" spans="1:4" x14ac:dyDescent="0.25">
      <c r="A30" s="2" t="s">
        <v>118</v>
      </c>
      <c r="B30">
        <v>17</v>
      </c>
      <c r="C30">
        <v>8</v>
      </c>
      <c r="D30">
        <v>2</v>
      </c>
    </row>
    <row r="31" spans="1:4" x14ac:dyDescent="0.25">
      <c r="A31" s="2" t="s">
        <v>121</v>
      </c>
      <c r="B31">
        <v>13</v>
      </c>
      <c r="C31">
        <v>7</v>
      </c>
      <c r="D31">
        <v>6</v>
      </c>
    </row>
    <row r="32" spans="1:4" x14ac:dyDescent="0.25">
      <c r="A32" s="2" t="s">
        <v>124</v>
      </c>
      <c r="B32">
        <v>19</v>
      </c>
      <c r="C32">
        <v>3</v>
      </c>
      <c r="D32">
        <v>2</v>
      </c>
    </row>
    <row r="33" spans="1:4" x14ac:dyDescent="0.25">
      <c r="A33" s="2" t="s">
        <v>127</v>
      </c>
      <c r="B33">
        <v>14</v>
      </c>
      <c r="C33">
        <v>3</v>
      </c>
      <c r="D33">
        <v>1</v>
      </c>
    </row>
    <row r="34" spans="1:4" x14ac:dyDescent="0.25">
      <c r="A34" s="2" t="s">
        <v>130</v>
      </c>
      <c r="B34">
        <v>8</v>
      </c>
      <c r="C34">
        <v>5</v>
      </c>
      <c r="D34">
        <v>4</v>
      </c>
    </row>
    <row r="35" spans="1:4" x14ac:dyDescent="0.25">
      <c r="A35" s="2" t="s">
        <v>133</v>
      </c>
      <c r="B35">
        <v>20</v>
      </c>
      <c r="C35">
        <v>12</v>
      </c>
      <c r="D35">
        <v>1</v>
      </c>
    </row>
    <row r="36" spans="1:4" x14ac:dyDescent="0.25">
      <c r="A36" s="2" t="s">
        <v>136</v>
      </c>
      <c r="B36">
        <v>17</v>
      </c>
      <c r="C36">
        <v>17</v>
      </c>
      <c r="D36">
        <v>11</v>
      </c>
    </row>
    <row r="37" spans="1:4" x14ac:dyDescent="0.25">
      <c r="A37" s="2" t="s">
        <v>139</v>
      </c>
      <c r="B37">
        <v>16</v>
      </c>
      <c r="C37">
        <v>14</v>
      </c>
      <c r="D37">
        <v>8</v>
      </c>
    </row>
    <row r="38" spans="1:4" x14ac:dyDescent="0.25">
      <c r="A38" s="2" t="s">
        <v>142</v>
      </c>
      <c r="B38">
        <v>7</v>
      </c>
      <c r="C38">
        <v>5</v>
      </c>
      <c r="D38">
        <v>1</v>
      </c>
    </row>
    <row r="39" spans="1:4" x14ac:dyDescent="0.25">
      <c r="A39" s="2" t="s">
        <v>145</v>
      </c>
      <c r="B39">
        <v>8</v>
      </c>
      <c r="C39">
        <v>1</v>
      </c>
      <c r="D39">
        <v>1</v>
      </c>
    </row>
    <row r="40" spans="1:4" x14ac:dyDescent="0.25">
      <c r="A40" s="2" t="s">
        <v>148</v>
      </c>
      <c r="B40">
        <v>10</v>
      </c>
      <c r="C40">
        <v>5</v>
      </c>
      <c r="D40">
        <v>5</v>
      </c>
    </row>
    <row r="41" spans="1:4" x14ac:dyDescent="0.25">
      <c r="A41" s="2" t="s">
        <v>151</v>
      </c>
      <c r="B41">
        <v>20</v>
      </c>
      <c r="C41">
        <v>14</v>
      </c>
      <c r="D41">
        <v>1</v>
      </c>
    </row>
    <row r="42" spans="1:4" x14ac:dyDescent="0.25">
      <c r="A42" s="2" t="s">
        <v>154</v>
      </c>
      <c r="B42">
        <v>5</v>
      </c>
      <c r="C42">
        <v>1</v>
      </c>
      <c r="D42">
        <v>0</v>
      </c>
    </row>
    <row r="43" spans="1:4" x14ac:dyDescent="0.25">
      <c r="A43" s="2" t="s">
        <v>157</v>
      </c>
      <c r="B43">
        <v>13</v>
      </c>
      <c r="C43">
        <v>8</v>
      </c>
      <c r="D43">
        <v>3</v>
      </c>
    </row>
    <row r="44" spans="1:4" x14ac:dyDescent="0.25">
      <c r="A44" s="2" t="s">
        <v>160</v>
      </c>
      <c r="B44">
        <v>10</v>
      </c>
      <c r="C44">
        <v>5</v>
      </c>
      <c r="D44">
        <v>4</v>
      </c>
    </row>
    <row r="45" spans="1:4" x14ac:dyDescent="0.25">
      <c r="A45" s="2" t="s">
        <v>163</v>
      </c>
      <c r="B45">
        <v>14</v>
      </c>
      <c r="C45">
        <v>2</v>
      </c>
      <c r="D45">
        <v>0</v>
      </c>
    </row>
    <row r="46" spans="1:4" x14ac:dyDescent="0.25">
      <c r="A46" s="2" t="s">
        <v>166</v>
      </c>
      <c r="B46">
        <v>10</v>
      </c>
      <c r="C46">
        <v>3</v>
      </c>
      <c r="D46">
        <v>2</v>
      </c>
    </row>
    <row r="47" spans="1:4" x14ac:dyDescent="0.25">
      <c r="A47" s="2" t="s">
        <v>169</v>
      </c>
      <c r="B47">
        <v>16</v>
      </c>
      <c r="C47">
        <v>12</v>
      </c>
      <c r="D47">
        <v>1</v>
      </c>
    </row>
    <row r="48" spans="1:4" x14ac:dyDescent="0.25">
      <c r="A48" s="2" t="s">
        <v>172</v>
      </c>
      <c r="B48">
        <v>5</v>
      </c>
      <c r="C48">
        <v>3</v>
      </c>
      <c r="D48">
        <v>0</v>
      </c>
    </row>
    <row r="49" spans="1:4" x14ac:dyDescent="0.25">
      <c r="A49" s="2" t="s">
        <v>175</v>
      </c>
      <c r="B49">
        <v>7</v>
      </c>
      <c r="C49">
        <v>7</v>
      </c>
      <c r="D49">
        <v>1</v>
      </c>
    </row>
    <row r="50" spans="1:4" x14ac:dyDescent="0.25">
      <c r="A50" s="2" t="s">
        <v>178</v>
      </c>
      <c r="B50">
        <v>7</v>
      </c>
      <c r="C50">
        <v>2</v>
      </c>
      <c r="D50">
        <v>1</v>
      </c>
    </row>
    <row r="51" spans="1:4" x14ac:dyDescent="0.25">
      <c r="A51" s="2" t="s">
        <v>181</v>
      </c>
      <c r="B51">
        <v>20</v>
      </c>
      <c r="C51">
        <v>13</v>
      </c>
      <c r="D51">
        <v>8</v>
      </c>
    </row>
    <row r="52" spans="1:4" x14ac:dyDescent="0.25">
      <c r="A52" s="2" t="s">
        <v>184</v>
      </c>
      <c r="B52">
        <v>12</v>
      </c>
      <c r="C52">
        <v>2</v>
      </c>
      <c r="D52">
        <v>0</v>
      </c>
    </row>
    <row r="53" spans="1:4" x14ac:dyDescent="0.25">
      <c r="A53" s="2" t="s">
        <v>187</v>
      </c>
      <c r="B53">
        <v>14</v>
      </c>
      <c r="C53">
        <v>13</v>
      </c>
      <c r="D53">
        <v>7</v>
      </c>
    </row>
    <row r="54" spans="1:4" x14ac:dyDescent="0.25">
      <c r="A54" s="2" t="s">
        <v>190</v>
      </c>
      <c r="B54">
        <v>13</v>
      </c>
      <c r="C54">
        <v>11</v>
      </c>
      <c r="D54">
        <v>5</v>
      </c>
    </row>
    <row r="55" spans="1:4" x14ac:dyDescent="0.25">
      <c r="A55" s="2" t="s">
        <v>193</v>
      </c>
      <c r="B55">
        <v>11</v>
      </c>
      <c r="C55">
        <v>10</v>
      </c>
      <c r="D55">
        <v>8</v>
      </c>
    </row>
    <row r="56" spans="1:4" x14ac:dyDescent="0.25">
      <c r="A56" s="2" t="s">
        <v>196</v>
      </c>
      <c r="B56">
        <v>10</v>
      </c>
      <c r="C56">
        <v>8</v>
      </c>
      <c r="D56">
        <v>6</v>
      </c>
    </row>
    <row r="57" spans="1:4" x14ac:dyDescent="0.25">
      <c r="A57" s="2" t="s">
        <v>199</v>
      </c>
      <c r="B57">
        <v>7</v>
      </c>
      <c r="C57">
        <v>6</v>
      </c>
      <c r="D57">
        <v>5</v>
      </c>
    </row>
    <row r="58" spans="1:4" x14ac:dyDescent="0.25">
      <c r="A58" s="2" t="s">
        <v>202</v>
      </c>
      <c r="B58">
        <v>18</v>
      </c>
      <c r="C58">
        <v>13</v>
      </c>
      <c r="D58">
        <v>12</v>
      </c>
    </row>
    <row r="59" spans="1:4" x14ac:dyDescent="0.25">
      <c r="A59" s="2" t="s">
        <v>205</v>
      </c>
      <c r="B59">
        <v>16</v>
      </c>
      <c r="C59">
        <v>6</v>
      </c>
      <c r="D59">
        <v>5</v>
      </c>
    </row>
    <row r="60" spans="1:4" x14ac:dyDescent="0.25">
      <c r="A60" s="2" t="s">
        <v>208</v>
      </c>
      <c r="B60">
        <v>15</v>
      </c>
      <c r="C60">
        <v>4</v>
      </c>
      <c r="D60">
        <v>4</v>
      </c>
    </row>
    <row r="61" spans="1:4" x14ac:dyDescent="0.25">
      <c r="A61" s="2" t="s">
        <v>211</v>
      </c>
      <c r="B61">
        <v>10</v>
      </c>
      <c r="C61">
        <v>3</v>
      </c>
      <c r="D61">
        <v>1</v>
      </c>
    </row>
    <row r="62" spans="1:4" x14ac:dyDescent="0.25">
      <c r="A62" s="2" t="s">
        <v>214</v>
      </c>
      <c r="B62">
        <v>7</v>
      </c>
      <c r="C62">
        <v>1</v>
      </c>
      <c r="D62">
        <v>1</v>
      </c>
    </row>
    <row r="63" spans="1:4" x14ac:dyDescent="0.25">
      <c r="A63" s="2" t="s">
        <v>217</v>
      </c>
      <c r="B63">
        <v>18</v>
      </c>
      <c r="C63">
        <v>11</v>
      </c>
      <c r="D63">
        <v>7</v>
      </c>
    </row>
    <row r="64" spans="1:4" x14ac:dyDescent="0.25">
      <c r="A64" s="2" t="s">
        <v>220</v>
      </c>
      <c r="B64">
        <v>19</v>
      </c>
      <c r="C64">
        <v>18</v>
      </c>
      <c r="D64">
        <v>16</v>
      </c>
    </row>
    <row r="65" spans="1:4" x14ac:dyDescent="0.25">
      <c r="A65" s="2" t="s">
        <v>223</v>
      </c>
      <c r="B65">
        <v>8</v>
      </c>
      <c r="C65">
        <v>7</v>
      </c>
      <c r="D65">
        <v>6</v>
      </c>
    </row>
    <row r="66" spans="1:4" x14ac:dyDescent="0.25">
      <c r="A66" s="2" t="s">
        <v>226</v>
      </c>
      <c r="B66">
        <v>14</v>
      </c>
      <c r="C66">
        <v>11</v>
      </c>
      <c r="D66">
        <v>4</v>
      </c>
    </row>
    <row r="67" spans="1:4" x14ac:dyDescent="0.25">
      <c r="A67" s="2" t="s">
        <v>229</v>
      </c>
      <c r="B67">
        <v>17</v>
      </c>
      <c r="C67">
        <v>1</v>
      </c>
      <c r="D67">
        <v>1</v>
      </c>
    </row>
    <row r="68" spans="1:4" x14ac:dyDescent="0.25">
      <c r="A68" s="2" t="s">
        <v>232</v>
      </c>
      <c r="B68">
        <v>19</v>
      </c>
      <c r="C68">
        <v>18</v>
      </c>
      <c r="D68">
        <v>1</v>
      </c>
    </row>
    <row r="69" spans="1:4" x14ac:dyDescent="0.25">
      <c r="A69" s="2" t="s">
        <v>235</v>
      </c>
      <c r="B69">
        <v>19</v>
      </c>
      <c r="C69">
        <v>9</v>
      </c>
      <c r="D69">
        <v>6</v>
      </c>
    </row>
    <row r="70" spans="1:4" x14ac:dyDescent="0.25">
      <c r="A70" s="2" t="s">
        <v>238</v>
      </c>
      <c r="B70">
        <v>5</v>
      </c>
      <c r="C70">
        <v>2</v>
      </c>
      <c r="D70">
        <v>0</v>
      </c>
    </row>
    <row r="71" spans="1:4" x14ac:dyDescent="0.25">
      <c r="A71" s="2" t="s">
        <v>241</v>
      </c>
      <c r="B71">
        <v>20</v>
      </c>
      <c r="C71">
        <v>18</v>
      </c>
      <c r="D71">
        <v>1</v>
      </c>
    </row>
    <row r="72" spans="1:4" x14ac:dyDescent="0.25">
      <c r="A72" s="2" t="s">
        <v>244</v>
      </c>
      <c r="B72">
        <v>8</v>
      </c>
      <c r="C72">
        <v>7</v>
      </c>
      <c r="D72">
        <v>4</v>
      </c>
    </row>
    <row r="73" spans="1:4" x14ac:dyDescent="0.25">
      <c r="A73" s="2" t="s">
        <v>247</v>
      </c>
      <c r="B73">
        <v>11</v>
      </c>
      <c r="C73">
        <v>7</v>
      </c>
      <c r="D73">
        <v>4</v>
      </c>
    </row>
    <row r="74" spans="1:4" x14ac:dyDescent="0.25">
      <c r="A74" s="2" t="s">
        <v>250</v>
      </c>
      <c r="B74">
        <v>16</v>
      </c>
      <c r="C74">
        <v>16</v>
      </c>
      <c r="D74">
        <v>15</v>
      </c>
    </row>
    <row r="75" spans="1:4" x14ac:dyDescent="0.25">
      <c r="A75" s="2" t="s">
        <v>253</v>
      </c>
      <c r="B75">
        <v>17</v>
      </c>
      <c r="C75">
        <v>11</v>
      </c>
      <c r="D75">
        <v>3</v>
      </c>
    </row>
    <row r="76" spans="1:4" x14ac:dyDescent="0.25">
      <c r="A76" s="2" t="s">
        <v>256</v>
      </c>
      <c r="B76">
        <v>9</v>
      </c>
      <c r="C76">
        <v>4</v>
      </c>
      <c r="D76">
        <v>2</v>
      </c>
    </row>
    <row r="77" spans="1:4" x14ac:dyDescent="0.25">
      <c r="A77" s="2" t="s">
        <v>259</v>
      </c>
      <c r="B77">
        <v>8</v>
      </c>
      <c r="C77">
        <v>5</v>
      </c>
      <c r="D77">
        <v>3</v>
      </c>
    </row>
    <row r="78" spans="1:4" x14ac:dyDescent="0.25">
      <c r="A78" s="2" t="s">
        <v>262</v>
      </c>
      <c r="B78">
        <v>12</v>
      </c>
      <c r="C78">
        <v>2</v>
      </c>
      <c r="D78">
        <v>2</v>
      </c>
    </row>
    <row r="79" spans="1:4" x14ac:dyDescent="0.25">
      <c r="A79" s="2" t="s">
        <v>265</v>
      </c>
      <c r="B79">
        <v>7</v>
      </c>
      <c r="C79">
        <v>1</v>
      </c>
      <c r="D79">
        <v>0</v>
      </c>
    </row>
    <row r="80" spans="1:4" x14ac:dyDescent="0.25">
      <c r="A80" s="2" t="s">
        <v>268</v>
      </c>
      <c r="B80">
        <v>10</v>
      </c>
      <c r="C80">
        <v>6</v>
      </c>
      <c r="D80">
        <v>2</v>
      </c>
    </row>
    <row r="81" spans="1:4" x14ac:dyDescent="0.25">
      <c r="A81" s="2" t="s">
        <v>271</v>
      </c>
      <c r="B81">
        <v>14</v>
      </c>
      <c r="C81">
        <v>6</v>
      </c>
      <c r="D81">
        <v>6</v>
      </c>
    </row>
    <row r="82" spans="1:4" x14ac:dyDescent="0.25">
      <c r="A82" s="2" t="s">
        <v>274</v>
      </c>
      <c r="B82">
        <v>7</v>
      </c>
      <c r="C82">
        <v>2</v>
      </c>
      <c r="D82">
        <v>0</v>
      </c>
    </row>
    <row r="83" spans="1:4" x14ac:dyDescent="0.25">
      <c r="A83" s="2" t="s">
        <v>277</v>
      </c>
      <c r="B83">
        <v>12</v>
      </c>
      <c r="C83">
        <v>5</v>
      </c>
      <c r="D83">
        <v>2</v>
      </c>
    </row>
    <row r="84" spans="1:4" x14ac:dyDescent="0.25">
      <c r="A84" s="2" t="s">
        <v>280</v>
      </c>
      <c r="B84">
        <v>16</v>
      </c>
      <c r="C84">
        <v>4</v>
      </c>
      <c r="D84">
        <v>3</v>
      </c>
    </row>
    <row r="85" spans="1:4" x14ac:dyDescent="0.25">
      <c r="A85" s="2" t="s">
        <v>283</v>
      </c>
      <c r="B85">
        <v>18</v>
      </c>
      <c r="C85">
        <v>6</v>
      </c>
      <c r="D85">
        <v>0</v>
      </c>
    </row>
    <row r="86" spans="1:4" x14ac:dyDescent="0.25">
      <c r="A86" s="2" t="s">
        <v>286</v>
      </c>
      <c r="B86">
        <v>8</v>
      </c>
      <c r="C86">
        <v>1</v>
      </c>
      <c r="D86">
        <v>0</v>
      </c>
    </row>
    <row r="87" spans="1:4" x14ac:dyDescent="0.25">
      <c r="A87" s="2" t="s">
        <v>289</v>
      </c>
      <c r="B87">
        <v>13</v>
      </c>
      <c r="C87">
        <v>5</v>
      </c>
      <c r="D87">
        <v>5</v>
      </c>
    </row>
    <row r="88" spans="1:4" x14ac:dyDescent="0.25">
      <c r="A88" s="2" t="s">
        <v>292</v>
      </c>
      <c r="B88">
        <v>13</v>
      </c>
      <c r="C88">
        <v>3</v>
      </c>
      <c r="D88">
        <v>2</v>
      </c>
    </row>
    <row r="89" spans="1:4" x14ac:dyDescent="0.25">
      <c r="A89" s="2" t="s">
        <v>295</v>
      </c>
      <c r="B89">
        <v>8</v>
      </c>
      <c r="C89">
        <v>5</v>
      </c>
      <c r="D89">
        <v>3</v>
      </c>
    </row>
    <row r="90" spans="1:4" x14ac:dyDescent="0.25">
      <c r="A90" s="2" t="s">
        <v>298</v>
      </c>
      <c r="B90">
        <v>18</v>
      </c>
      <c r="C90">
        <v>10</v>
      </c>
      <c r="D90">
        <v>7</v>
      </c>
    </row>
    <row r="91" spans="1:4" x14ac:dyDescent="0.25">
      <c r="A91" s="2" t="s">
        <v>301</v>
      </c>
      <c r="B91">
        <v>8</v>
      </c>
      <c r="C91">
        <v>2</v>
      </c>
      <c r="D91">
        <v>0</v>
      </c>
    </row>
    <row r="92" spans="1:4" x14ac:dyDescent="0.25">
      <c r="A92" s="2" t="s">
        <v>304</v>
      </c>
      <c r="B92">
        <v>11</v>
      </c>
      <c r="C92">
        <v>6</v>
      </c>
      <c r="D92">
        <v>4</v>
      </c>
    </row>
    <row r="93" spans="1:4" x14ac:dyDescent="0.25">
      <c r="A93" s="2" t="s">
        <v>307</v>
      </c>
      <c r="B93">
        <v>8</v>
      </c>
      <c r="C93">
        <v>2</v>
      </c>
      <c r="D93">
        <v>1</v>
      </c>
    </row>
    <row r="94" spans="1:4" x14ac:dyDescent="0.25">
      <c r="A94" s="2" t="s">
        <v>310</v>
      </c>
      <c r="B94">
        <v>10</v>
      </c>
      <c r="C94">
        <v>8</v>
      </c>
      <c r="D94">
        <v>7</v>
      </c>
    </row>
    <row r="95" spans="1:4" x14ac:dyDescent="0.25">
      <c r="A95" s="2" t="s">
        <v>313</v>
      </c>
      <c r="B95">
        <v>16</v>
      </c>
      <c r="C95">
        <v>13</v>
      </c>
      <c r="D95">
        <v>10</v>
      </c>
    </row>
    <row r="96" spans="1:4" x14ac:dyDescent="0.25">
      <c r="A96" s="2" t="s">
        <v>316</v>
      </c>
      <c r="B96">
        <v>12</v>
      </c>
      <c r="C96">
        <v>9</v>
      </c>
      <c r="D96">
        <v>0</v>
      </c>
    </row>
    <row r="97" spans="1:4" x14ac:dyDescent="0.25">
      <c r="A97" s="2" t="s">
        <v>319</v>
      </c>
      <c r="B97">
        <v>16</v>
      </c>
      <c r="C97">
        <v>16</v>
      </c>
      <c r="D97">
        <v>1</v>
      </c>
    </row>
    <row r="98" spans="1:4" x14ac:dyDescent="0.25">
      <c r="A98" s="2" t="s">
        <v>322</v>
      </c>
      <c r="B98">
        <v>12</v>
      </c>
      <c r="C98">
        <v>11</v>
      </c>
      <c r="D98">
        <v>1</v>
      </c>
    </row>
    <row r="99" spans="1:4" x14ac:dyDescent="0.25">
      <c r="A99" s="2" t="s">
        <v>325</v>
      </c>
      <c r="B99">
        <v>16</v>
      </c>
      <c r="C99">
        <v>4</v>
      </c>
      <c r="D99">
        <v>4</v>
      </c>
    </row>
    <row r="100" spans="1:4" x14ac:dyDescent="0.25">
      <c r="A100" s="2" t="s">
        <v>328</v>
      </c>
      <c r="B100">
        <v>20</v>
      </c>
      <c r="C100">
        <v>7</v>
      </c>
      <c r="D100">
        <v>3</v>
      </c>
    </row>
    <row r="101" spans="1:4" x14ac:dyDescent="0.25">
      <c r="A101" s="2" t="s">
        <v>331</v>
      </c>
      <c r="B101">
        <v>15</v>
      </c>
      <c r="C101">
        <v>13</v>
      </c>
      <c r="D10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897D-34AB-43A6-BC84-2CEE00A3DEA1}">
  <sheetPr>
    <tabColor theme="3" tint="0.249977111117893"/>
  </sheetPr>
  <dimension ref="A1:D101"/>
  <sheetViews>
    <sheetView workbookViewId="0">
      <selection activeCell="N24" sqref="N24"/>
    </sheetView>
  </sheetViews>
  <sheetFormatPr defaultRowHeight="15" x14ac:dyDescent="0.25"/>
  <cols>
    <col min="1" max="1" width="10.42578125" bestFit="1" customWidth="1"/>
    <col min="2" max="2" width="11.28515625" bestFit="1" customWidth="1"/>
    <col min="3" max="3" width="21.85546875" style="3" bestFit="1" customWidth="1"/>
    <col min="4" max="4" width="11.140625" bestFit="1" customWidth="1"/>
  </cols>
  <sheetData>
    <row r="1" spans="1:4" x14ac:dyDescent="0.25">
      <c r="A1" t="s">
        <v>27</v>
      </c>
      <c r="B1" t="s">
        <v>334</v>
      </c>
      <c r="C1" s="3" t="s">
        <v>339</v>
      </c>
      <c r="D1" t="s">
        <v>340</v>
      </c>
    </row>
    <row r="2" spans="1:4" x14ac:dyDescent="0.25">
      <c r="A2" s="2" t="s">
        <v>33</v>
      </c>
      <c r="B2">
        <v>150</v>
      </c>
      <c r="C2" s="3">
        <v>45696</v>
      </c>
      <c r="D2" s="2" t="s">
        <v>341</v>
      </c>
    </row>
    <row r="3" spans="1:4" x14ac:dyDescent="0.25">
      <c r="A3" s="2" t="s">
        <v>36</v>
      </c>
      <c r="B3">
        <v>0</v>
      </c>
      <c r="C3" s="3">
        <v>45700</v>
      </c>
      <c r="D3" s="2" t="s">
        <v>342</v>
      </c>
    </row>
    <row r="4" spans="1:4" x14ac:dyDescent="0.25">
      <c r="A4" s="2" t="s">
        <v>39</v>
      </c>
      <c r="B4">
        <v>0</v>
      </c>
      <c r="C4" s="3">
        <v>45710</v>
      </c>
      <c r="D4" s="2" t="s">
        <v>342</v>
      </c>
    </row>
    <row r="5" spans="1:4" x14ac:dyDescent="0.25">
      <c r="A5" s="2" t="s">
        <v>42</v>
      </c>
      <c r="B5">
        <v>100</v>
      </c>
      <c r="C5" s="3">
        <v>45705</v>
      </c>
      <c r="D5" s="2" t="s">
        <v>341</v>
      </c>
    </row>
    <row r="6" spans="1:4" x14ac:dyDescent="0.25">
      <c r="A6" s="2" t="s">
        <v>45</v>
      </c>
      <c r="B6">
        <v>25</v>
      </c>
      <c r="C6" s="3">
        <v>45710</v>
      </c>
      <c r="D6" s="2" t="s">
        <v>341</v>
      </c>
    </row>
    <row r="7" spans="1:4" x14ac:dyDescent="0.25">
      <c r="A7" s="2" t="s">
        <v>48</v>
      </c>
      <c r="B7">
        <v>25</v>
      </c>
      <c r="C7" s="3">
        <v>45769</v>
      </c>
      <c r="D7" s="2" t="s">
        <v>341</v>
      </c>
    </row>
    <row r="8" spans="1:4" x14ac:dyDescent="0.25">
      <c r="A8" s="2" t="s">
        <v>51</v>
      </c>
      <c r="B8">
        <v>0</v>
      </c>
      <c r="C8" s="3">
        <v>45768</v>
      </c>
      <c r="D8" s="2" t="s">
        <v>342</v>
      </c>
    </row>
    <row r="9" spans="1:4" x14ac:dyDescent="0.25">
      <c r="A9" s="2" t="s">
        <v>54</v>
      </c>
      <c r="B9">
        <v>75</v>
      </c>
      <c r="C9" s="3">
        <v>45640</v>
      </c>
      <c r="D9" s="2" t="s">
        <v>341</v>
      </c>
    </row>
    <row r="10" spans="1:4" x14ac:dyDescent="0.25">
      <c r="A10" s="2" t="s">
        <v>57</v>
      </c>
      <c r="B10">
        <v>75</v>
      </c>
      <c r="C10" s="3">
        <v>45717</v>
      </c>
      <c r="D10" s="2" t="s">
        <v>341</v>
      </c>
    </row>
    <row r="11" spans="1:4" x14ac:dyDescent="0.25">
      <c r="A11" s="2" t="s">
        <v>60</v>
      </c>
      <c r="B11">
        <v>50</v>
      </c>
      <c r="C11" s="3">
        <v>45764</v>
      </c>
      <c r="D11" s="2" t="s">
        <v>341</v>
      </c>
    </row>
    <row r="12" spans="1:4" x14ac:dyDescent="0.25">
      <c r="A12" s="2" t="s">
        <v>63</v>
      </c>
      <c r="B12">
        <v>100</v>
      </c>
      <c r="C12" s="3">
        <v>45784</v>
      </c>
      <c r="D12" s="2" t="s">
        <v>341</v>
      </c>
    </row>
    <row r="13" spans="1:4" x14ac:dyDescent="0.25">
      <c r="A13" s="2" t="s">
        <v>66</v>
      </c>
      <c r="B13">
        <v>0</v>
      </c>
      <c r="C13" s="3">
        <v>45684</v>
      </c>
      <c r="D13" s="2" t="s">
        <v>342</v>
      </c>
    </row>
    <row r="14" spans="1:4" x14ac:dyDescent="0.25">
      <c r="A14" s="2" t="s">
        <v>69</v>
      </c>
      <c r="B14">
        <v>50</v>
      </c>
      <c r="C14" s="3">
        <v>45674</v>
      </c>
      <c r="D14" s="2" t="s">
        <v>341</v>
      </c>
    </row>
    <row r="15" spans="1:4" x14ac:dyDescent="0.25">
      <c r="A15" s="2" t="s">
        <v>72</v>
      </c>
      <c r="B15">
        <v>25</v>
      </c>
      <c r="C15" s="3">
        <v>45662</v>
      </c>
      <c r="D15" s="2" t="s">
        <v>341</v>
      </c>
    </row>
    <row r="16" spans="1:4" x14ac:dyDescent="0.25">
      <c r="A16" s="2" t="s">
        <v>75</v>
      </c>
      <c r="B16">
        <v>100</v>
      </c>
      <c r="C16" s="3">
        <v>45647</v>
      </c>
      <c r="D16" s="2" t="s">
        <v>342</v>
      </c>
    </row>
    <row r="17" spans="1:4" x14ac:dyDescent="0.25">
      <c r="A17" s="2" t="s">
        <v>78</v>
      </c>
      <c r="B17">
        <v>50</v>
      </c>
      <c r="C17" s="3">
        <v>45654</v>
      </c>
      <c r="D17" s="2" t="s">
        <v>341</v>
      </c>
    </row>
    <row r="18" spans="1:4" x14ac:dyDescent="0.25">
      <c r="A18" s="2" t="s">
        <v>81</v>
      </c>
      <c r="B18">
        <v>75</v>
      </c>
      <c r="C18" s="3">
        <v>45653</v>
      </c>
      <c r="D18" s="2" t="s">
        <v>342</v>
      </c>
    </row>
    <row r="19" spans="1:4" x14ac:dyDescent="0.25">
      <c r="A19" s="2" t="s">
        <v>84</v>
      </c>
      <c r="B19">
        <v>150</v>
      </c>
      <c r="C19" s="3">
        <v>45750</v>
      </c>
      <c r="D19" s="2" t="s">
        <v>342</v>
      </c>
    </row>
    <row r="20" spans="1:4" x14ac:dyDescent="0.25">
      <c r="A20" s="2" t="s">
        <v>87</v>
      </c>
      <c r="B20">
        <v>100</v>
      </c>
      <c r="C20" s="3">
        <v>45741</v>
      </c>
      <c r="D20" s="2" t="s">
        <v>341</v>
      </c>
    </row>
    <row r="21" spans="1:4" x14ac:dyDescent="0.25">
      <c r="A21" s="2" t="s">
        <v>91</v>
      </c>
      <c r="B21">
        <v>25</v>
      </c>
      <c r="C21" s="3">
        <v>45743</v>
      </c>
      <c r="D21" s="2" t="s">
        <v>341</v>
      </c>
    </row>
    <row r="22" spans="1:4" x14ac:dyDescent="0.25">
      <c r="A22" s="2" t="s">
        <v>94</v>
      </c>
      <c r="B22">
        <v>0</v>
      </c>
      <c r="C22" s="3">
        <v>45728</v>
      </c>
      <c r="D22" s="2" t="s">
        <v>342</v>
      </c>
    </row>
    <row r="23" spans="1:4" x14ac:dyDescent="0.25">
      <c r="A23" s="2" t="s">
        <v>97</v>
      </c>
      <c r="B23">
        <v>75</v>
      </c>
      <c r="C23" s="3">
        <v>45726</v>
      </c>
      <c r="D23" s="2" t="s">
        <v>341</v>
      </c>
    </row>
    <row r="24" spans="1:4" x14ac:dyDescent="0.25">
      <c r="A24" s="2" t="s">
        <v>100</v>
      </c>
      <c r="B24">
        <v>50</v>
      </c>
      <c r="C24" s="3">
        <v>45727</v>
      </c>
      <c r="D24" s="2" t="s">
        <v>341</v>
      </c>
    </row>
    <row r="25" spans="1:4" x14ac:dyDescent="0.25">
      <c r="A25" s="2" t="s">
        <v>103</v>
      </c>
      <c r="B25">
        <v>0</v>
      </c>
      <c r="C25" s="3">
        <v>45663</v>
      </c>
      <c r="D25" s="2" t="s">
        <v>342</v>
      </c>
    </row>
    <row r="26" spans="1:4" x14ac:dyDescent="0.25">
      <c r="A26" s="2" t="s">
        <v>106</v>
      </c>
      <c r="B26">
        <v>50</v>
      </c>
      <c r="C26" s="3">
        <v>45718</v>
      </c>
      <c r="D26" s="2" t="s">
        <v>342</v>
      </c>
    </row>
    <row r="27" spans="1:4" x14ac:dyDescent="0.25">
      <c r="A27" s="2" t="s">
        <v>109</v>
      </c>
      <c r="B27">
        <v>50</v>
      </c>
      <c r="C27" s="3">
        <v>45713</v>
      </c>
      <c r="D27" s="2" t="s">
        <v>342</v>
      </c>
    </row>
    <row r="28" spans="1:4" x14ac:dyDescent="0.25">
      <c r="A28" s="2" t="s">
        <v>112</v>
      </c>
      <c r="B28">
        <v>25</v>
      </c>
      <c r="C28" s="3">
        <v>45692</v>
      </c>
      <c r="D28" s="2" t="s">
        <v>341</v>
      </c>
    </row>
    <row r="29" spans="1:4" x14ac:dyDescent="0.25">
      <c r="A29" s="2" t="s">
        <v>115</v>
      </c>
      <c r="B29">
        <v>150</v>
      </c>
      <c r="C29" s="3">
        <v>45746</v>
      </c>
      <c r="D29" s="2" t="s">
        <v>342</v>
      </c>
    </row>
    <row r="30" spans="1:4" x14ac:dyDescent="0.25">
      <c r="A30" s="2" t="s">
        <v>118</v>
      </c>
      <c r="B30">
        <v>25</v>
      </c>
      <c r="C30" s="3">
        <v>45731</v>
      </c>
      <c r="D30" s="2" t="s">
        <v>342</v>
      </c>
    </row>
    <row r="31" spans="1:4" x14ac:dyDescent="0.25">
      <c r="A31" s="2" t="s">
        <v>121</v>
      </c>
      <c r="B31">
        <v>0</v>
      </c>
      <c r="C31" s="3">
        <v>45684</v>
      </c>
      <c r="D31" s="2" t="s">
        <v>342</v>
      </c>
    </row>
    <row r="32" spans="1:4" x14ac:dyDescent="0.25">
      <c r="A32" s="2" t="s">
        <v>124</v>
      </c>
      <c r="B32">
        <v>25</v>
      </c>
      <c r="C32" s="3">
        <v>45698</v>
      </c>
      <c r="D32" s="2" t="s">
        <v>342</v>
      </c>
    </row>
    <row r="33" spans="1:4" x14ac:dyDescent="0.25">
      <c r="A33" s="2" t="s">
        <v>127</v>
      </c>
      <c r="B33">
        <v>0</v>
      </c>
      <c r="C33" s="3">
        <v>45766</v>
      </c>
      <c r="D33" s="2" t="s">
        <v>342</v>
      </c>
    </row>
    <row r="34" spans="1:4" x14ac:dyDescent="0.25">
      <c r="A34" s="2" t="s">
        <v>130</v>
      </c>
      <c r="B34">
        <v>25</v>
      </c>
      <c r="C34" s="3">
        <v>45675</v>
      </c>
      <c r="D34" s="2" t="s">
        <v>341</v>
      </c>
    </row>
    <row r="35" spans="1:4" x14ac:dyDescent="0.25">
      <c r="A35" s="2" t="s">
        <v>133</v>
      </c>
      <c r="B35">
        <v>0</v>
      </c>
      <c r="C35" s="3">
        <v>45701</v>
      </c>
      <c r="D35" s="2" t="s">
        <v>342</v>
      </c>
    </row>
    <row r="36" spans="1:4" x14ac:dyDescent="0.25">
      <c r="A36" s="2" t="s">
        <v>136</v>
      </c>
      <c r="B36">
        <v>0</v>
      </c>
      <c r="C36" s="3">
        <v>45692</v>
      </c>
      <c r="D36" s="2" t="s">
        <v>342</v>
      </c>
    </row>
    <row r="37" spans="1:4" x14ac:dyDescent="0.25">
      <c r="A37" s="2" t="s">
        <v>139</v>
      </c>
      <c r="B37">
        <v>150</v>
      </c>
      <c r="C37" s="3">
        <v>45645</v>
      </c>
      <c r="D37" s="2" t="s">
        <v>341</v>
      </c>
    </row>
    <row r="38" spans="1:4" x14ac:dyDescent="0.25">
      <c r="A38" s="2" t="s">
        <v>142</v>
      </c>
      <c r="B38">
        <v>25</v>
      </c>
      <c r="C38" s="3">
        <v>45717</v>
      </c>
      <c r="D38" s="2" t="s">
        <v>341</v>
      </c>
    </row>
    <row r="39" spans="1:4" x14ac:dyDescent="0.25">
      <c r="A39" s="2" t="s">
        <v>145</v>
      </c>
      <c r="B39">
        <v>0</v>
      </c>
      <c r="C39" s="3">
        <v>45671</v>
      </c>
      <c r="D39" s="2" t="s">
        <v>342</v>
      </c>
    </row>
    <row r="40" spans="1:4" x14ac:dyDescent="0.25">
      <c r="A40" s="2" t="s">
        <v>148</v>
      </c>
      <c r="B40">
        <v>100</v>
      </c>
      <c r="C40" s="3">
        <v>45771</v>
      </c>
      <c r="D40" s="2" t="s">
        <v>342</v>
      </c>
    </row>
    <row r="41" spans="1:4" x14ac:dyDescent="0.25">
      <c r="A41" s="2" t="s">
        <v>151</v>
      </c>
      <c r="B41">
        <v>50</v>
      </c>
      <c r="C41" s="3">
        <v>45700</v>
      </c>
      <c r="D41" s="2" t="s">
        <v>341</v>
      </c>
    </row>
    <row r="42" spans="1:4" x14ac:dyDescent="0.25">
      <c r="A42" s="2" t="s">
        <v>154</v>
      </c>
      <c r="B42">
        <v>100</v>
      </c>
      <c r="C42" s="3">
        <v>45720</v>
      </c>
      <c r="D42" s="2" t="s">
        <v>341</v>
      </c>
    </row>
    <row r="43" spans="1:4" x14ac:dyDescent="0.25">
      <c r="A43" s="2" t="s">
        <v>157</v>
      </c>
      <c r="B43">
        <v>100</v>
      </c>
      <c r="C43" s="3">
        <v>45743</v>
      </c>
      <c r="D43" s="2" t="s">
        <v>341</v>
      </c>
    </row>
    <row r="44" spans="1:4" x14ac:dyDescent="0.25">
      <c r="A44" s="2" t="s">
        <v>160</v>
      </c>
      <c r="B44">
        <v>25</v>
      </c>
      <c r="C44" s="3">
        <v>45707</v>
      </c>
      <c r="D44" s="2" t="s">
        <v>342</v>
      </c>
    </row>
    <row r="45" spans="1:4" x14ac:dyDescent="0.25">
      <c r="A45" s="2" t="s">
        <v>163</v>
      </c>
      <c r="B45">
        <v>150</v>
      </c>
      <c r="C45" s="3">
        <v>45734</v>
      </c>
      <c r="D45" s="2" t="s">
        <v>341</v>
      </c>
    </row>
    <row r="46" spans="1:4" x14ac:dyDescent="0.25">
      <c r="A46" s="2" t="s">
        <v>166</v>
      </c>
      <c r="B46">
        <v>75</v>
      </c>
      <c r="C46" s="3">
        <v>45789</v>
      </c>
      <c r="D46" s="2" t="s">
        <v>341</v>
      </c>
    </row>
    <row r="47" spans="1:4" x14ac:dyDescent="0.25">
      <c r="A47" s="2" t="s">
        <v>169</v>
      </c>
      <c r="B47">
        <v>25</v>
      </c>
      <c r="C47" s="3">
        <v>45795</v>
      </c>
      <c r="D47" s="2" t="s">
        <v>342</v>
      </c>
    </row>
    <row r="48" spans="1:4" x14ac:dyDescent="0.25">
      <c r="A48" s="2" t="s">
        <v>172</v>
      </c>
      <c r="B48">
        <v>0</v>
      </c>
      <c r="C48" s="3">
        <v>45668</v>
      </c>
      <c r="D48" s="2" t="s">
        <v>342</v>
      </c>
    </row>
    <row r="49" spans="1:4" x14ac:dyDescent="0.25">
      <c r="A49" s="2" t="s">
        <v>175</v>
      </c>
      <c r="B49">
        <v>25</v>
      </c>
      <c r="C49" s="3">
        <v>45764</v>
      </c>
      <c r="D49" s="2" t="s">
        <v>341</v>
      </c>
    </row>
    <row r="50" spans="1:4" x14ac:dyDescent="0.25">
      <c r="A50" s="2" t="s">
        <v>178</v>
      </c>
      <c r="B50">
        <v>25</v>
      </c>
      <c r="C50" s="3">
        <v>45739</v>
      </c>
      <c r="D50" s="2" t="s">
        <v>341</v>
      </c>
    </row>
    <row r="51" spans="1:4" x14ac:dyDescent="0.25">
      <c r="A51" s="2" t="s">
        <v>181</v>
      </c>
      <c r="B51">
        <v>0</v>
      </c>
      <c r="C51" s="3">
        <v>45675</v>
      </c>
      <c r="D51" s="2" t="s">
        <v>342</v>
      </c>
    </row>
    <row r="52" spans="1:4" x14ac:dyDescent="0.25">
      <c r="A52" s="2" t="s">
        <v>184</v>
      </c>
      <c r="B52">
        <v>25</v>
      </c>
      <c r="C52" s="3">
        <v>45717</v>
      </c>
      <c r="D52" s="2" t="s">
        <v>341</v>
      </c>
    </row>
    <row r="53" spans="1:4" x14ac:dyDescent="0.25">
      <c r="A53" s="2" t="s">
        <v>187</v>
      </c>
      <c r="B53">
        <v>25</v>
      </c>
      <c r="C53" s="3">
        <v>45761</v>
      </c>
      <c r="D53" s="2" t="s">
        <v>342</v>
      </c>
    </row>
    <row r="54" spans="1:4" x14ac:dyDescent="0.25">
      <c r="A54" s="2" t="s">
        <v>190</v>
      </c>
      <c r="B54">
        <v>50</v>
      </c>
      <c r="C54" s="3">
        <v>45735</v>
      </c>
      <c r="D54" s="2" t="s">
        <v>342</v>
      </c>
    </row>
    <row r="55" spans="1:4" x14ac:dyDescent="0.25">
      <c r="A55" s="2" t="s">
        <v>193</v>
      </c>
      <c r="B55">
        <v>25</v>
      </c>
      <c r="C55" s="3">
        <v>45689</v>
      </c>
      <c r="D55" s="2" t="s">
        <v>341</v>
      </c>
    </row>
    <row r="56" spans="1:4" x14ac:dyDescent="0.25">
      <c r="A56" s="2" t="s">
        <v>196</v>
      </c>
      <c r="B56">
        <v>25</v>
      </c>
      <c r="C56" s="3">
        <v>45744</v>
      </c>
      <c r="D56" s="2" t="s">
        <v>341</v>
      </c>
    </row>
    <row r="57" spans="1:4" x14ac:dyDescent="0.25">
      <c r="A57" s="2" t="s">
        <v>199</v>
      </c>
      <c r="B57">
        <v>75</v>
      </c>
      <c r="C57" s="3">
        <v>45643</v>
      </c>
      <c r="D57" s="2" t="s">
        <v>341</v>
      </c>
    </row>
    <row r="58" spans="1:4" x14ac:dyDescent="0.25">
      <c r="A58" s="2" t="s">
        <v>202</v>
      </c>
      <c r="B58">
        <v>25</v>
      </c>
      <c r="C58" s="3">
        <v>45710</v>
      </c>
      <c r="D58" s="2" t="s">
        <v>341</v>
      </c>
    </row>
    <row r="59" spans="1:4" x14ac:dyDescent="0.25">
      <c r="A59" s="2" t="s">
        <v>205</v>
      </c>
      <c r="B59">
        <v>150</v>
      </c>
      <c r="C59" s="3">
        <v>45710</v>
      </c>
      <c r="D59" s="2" t="s">
        <v>341</v>
      </c>
    </row>
    <row r="60" spans="1:4" x14ac:dyDescent="0.25">
      <c r="A60" s="2" t="s">
        <v>208</v>
      </c>
      <c r="B60">
        <v>0</v>
      </c>
      <c r="C60" s="3">
        <v>45731</v>
      </c>
      <c r="D60" s="2" t="s">
        <v>342</v>
      </c>
    </row>
    <row r="61" spans="1:4" x14ac:dyDescent="0.25">
      <c r="A61" s="2" t="s">
        <v>211</v>
      </c>
      <c r="B61">
        <v>25</v>
      </c>
      <c r="C61" s="3">
        <v>45753</v>
      </c>
      <c r="D61" s="2" t="s">
        <v>341</v>
      </c>
    </row>
    <row r="62" spans="1:4" x14ac:dyDescent="0.25">
      <c r="A62" s="2" t="s">
        <v>214</v>
      </c>
      <c r="B62">
        <v>50</v>
      </c>
      <c r="C62" s="3">
        <v>45781</v>
      </c>
      <c r="D62" s="2" t="s">
        <v>342</v>
      </c>
    </row>
    <row r="63" spans="1:4" x14ac:dyDescent="0.25">
      <c r="A63" s="2" t="s">
        <v>217</v>
      </c>
      <c r="B63">
        <v>100</v>
      </c>
      <c r="C63" s="3">
        <v>45680</v>
      </c>
      <c r="D63" s="2" t="s">
        <v>341</v>
      </c>
    </row>
    <row r="64" spans="1:4" x14ac:dyDescent="0.25">
      <c r="A64" s="2" t="s">
        <v>220</v>
      </c>
      <c r="B64">
        <v>0</v>
      </c>
      <c r="C64" s="3">
        <v>45745</v>
      </c>
      <c r="D64" s="2" t="s">
        <v>342</v>
      </c>
    </row>
    <row r="65" spans="1:4" x14ac:dyDescent="0.25">
      <c r="A65" s="2" t="s">
        <v>223</v>
      </c>
      <c r="B65">
        <v>100</v>
      </c>
      <c r="C65" s="3">
        <v>45726</v>
      </c>
      <c r="D65" s="2" t="s">
        <v>342</v>
      </c>
    </row>
    <row r="66" spans="1:4" x14ac:dyDescent="0.25">
      <c r="A66" s="2" t="s">
        <v>226</v>
      </c>
      <c r="B66">
        <v>25</v>
      </c>
      <c r="C66" s="3">
        <v>45730</v>
      </c>
      <c r="D66" s="2" t="s">
        <v>341</v>
      </c>
    </row>
    <row r="67" spans="1:4" x14ac:dyDescent="0.25">
      <c r="A67" s="2" t="s">
        <v>229</v>
      </c>
      <c r="B67">
        <v>0</v>
      </c>
      <c r="C67" s="3">
        <v>45775</v>
      </c>
      <c r="D67" s="2" t="s">
        <v>342</v>
      </c>
    </row>
    <row r="68" spans="1:4" x14ac:dyDescent="0.25">
      <c r="A68" s="2" t="s">
        <v>232</v>
      </c>
      <c r="B68">
        <v>75</v>
      </c>
      <c r="C68" s="3">
        <v>45737</v>
      </c>
      <c r="D68" s="2" t="s">
        <v>342</v>
      </c>
    </row>
    <row r="69" spans="1:4" x14ac:dyDescent="0.25">
      <c r="A69" s="2" t="s">
        <v>235</v>
      </c>
      <c r="B69">
        <v>0</v>
      </c>
      <c r="C69" s="3">
        <v>45716</v>
      </c>
      <c r="D69" s="2" t="s">
        <v>342</v>
      </c>
    </row>
    <row r="70" spans="1:4" x14ac:dyDescent="0.25">
      <c r="A70" s="2" t="s">
        <v>238</v>
      </c>
      <c r="B70">
        <v>50</v>
      </c>
      <c r="C70" s="3">
        <v>45683</v>
      </c>
      <c r="D70" s="2" t="s">
        <v>342</v>
      </c>
    </row>
    <row r="71" spans="1:4" x14ac:dyDescent="0.25">
      <c r="A71" s="2" t="s">
        <v>241</v>
      </c>
      <c r="B71">
        <v>50</v>
      </c>
      <c r="C71" s="3">
        <v>45780</v>
      </c>
      <c r="D71" s="2" t="s">
        <v>341</v>
      </c>
    </row>
    <row r="72" spans="1:4" x14ac:dyDescent="0.25">
      <c r="A72" s="2" t="s">
        <v>244</v>
      </c>
      <c r="B72">
        <v>0</v>
      </c>
      <c r="C72" s="3">
        <v>45671</v>
      </c>
      <c r="D72" s="2" t="s">
        <v>342</v>
      </c>
    </row>
    <row r="73" spans="1:4" x14ac:dyDescent="0.25">
      <c r="A73" s="2" t="s">
        <v>247</v>
      </c>
      <c r="B73">
        <v>0</v>
      </c>
      <c r="C73" s="3">
        <v>45752</v>
      </c>
      <c r="D73" s="2" t="s">
        <v>342</v>
      </c>
    </row>
    <row r="74" spans="1:4" x14ac:dyDescent="0.25">
      <c r="A74" s="2" t="s">
        <v>250</v>
      </c>
      <c r="B74">
        <v>50</v>
      </c>
      <c r="C74" s="3">
        <v>45670</v>
      </c>
      <c r="D74" s="2" t="s">
        <v>341</v>
      </c>
    </row>
    <row r="75" spans="1:4" x14ac:dyDescent="0.25">
      <c r="A75" s="2" t="s">
        <v>253</v>
      </c>
      <c r="B75">
        <v>150</v>
      </c>
      <c r="C75" s="3">
        <v>45712</v>
      </c>
      <c r="D75" s="2" t="s">
        <v>341</v>
      </c>
    </row>
    <row r="76" spans="1:4" x14ac:dyDescent="0.25">
      <c r="A76" s="2" t="s">
        <v>256</v>
      </c>
      <c r="B76">
        <v>150</v>
      </c>
      <c r="C76" s="3">
        <v>45690</v>
      </c>
      <c r="D76" s="2" t="s">
        <v>342</v>
      </c>
    </row>
    <row r="77" spans="1:4" x14ac:dyDescent="0.25">
      <c r="A77" s="2" t="s">
        <v>259</v>
      </c>
      <c r="B77">
        <v>0</v>
      </c>
      <c r="C77" s="3">
        <v>45710</v>
      </c>
      <c r="D77" s="2" t="s">
        <v>342</v>
      </c>
    </row>
    <row r="78" spans="1:4" x14ac:dyDescent="0.25">
      <c r="A78" s="2" t="s">
        <v>262</v>
      </c>
      <c r="B78">
        <v>50</v>
      </c>
      <c r="C78" s="3">
        <v>45725</v>
      </c>
      <c r="D78" s="2" t="s">
        <v>342</v>
      </c>
    </row>
    <row r="79" spans="1:4" x14ac:dyDescent="0.25">
      <c r="A79" s="2" t="s">
        <v>265</v>
      </c>
      <c r="B79">
        <v>50</v>
      </c>
      <c r="C79" s="3">
        <v>45675</v>
      </c>
      <c r="D79" s="2" t="s">
        <v>341</v>
      </c>
    </row>
    <row r="80" spans="1:4" x14ac:dyDescent="0.25">
      <c r="A80" s="2" t="s">
        <v>268</v>
      </c>
      <c r="B80">
        <v>150</v>
      </c>
      <c r="C80" s="3">
        <v>45782</v>
      </c>
      <c r="D80" s="2" t="s">
        <v>341</v>
      </c>
    </row>
    <row r="81" spans="1:4" x14ac:dyDescent="0.25">
      <c r="A81" s="2" t="s">
        <v>271</v>
      </c>
      <c r="B81">
        <v>50</v>
      </c>
      <c r="C81" s="3">
        <v>45761</v>
      </c>
      <c r="D81" s="2" t="s">
        <v>341</v>
      </c>
    </row>
    <row r="82" spans="1:4" x14ac:dyDescent="0.25">
      <c r="A82" s="2" t="s">
        <v>274</v>
      </c>
      <c r="B82">
        <v>0</v>
      </c>
      <c r="C82" s="3">
        <v>45721</v>
      </c>
      <c r="D82" s="2" t="s">
        <v>342</v>
      </c>
    </row>
    <row r="83" spans="1:4" x14ac:dyDescent="0.25">
      <c r="A83" s="2" t="s">
        <v>277</v>
      </c>
      <c r="B83">
        <v>25</v>
      </c>
      <c r="C83" s="3">
        <v>45659</v>
      </c>
      <c r="D83" s="2" t="s">
        <v>341</v>
      </c>
    </row>
    <row r="84" spans="1:4" x14ac:dyDescent="0.25">
      <c r="A84" s="2" t="s">
        <v>280</v>
      </c>
      <c r="B84">
        <v>25</v>
      </c>
      <c r="C84" s="3">
        <v>45744</v>
      </c>
      <c r="D84" s="2" t="s">
        <v>342</v>
      </c>
    </row>
    <row r="85" spans="1:4" x14ac:dyDescent="0.25">
      <c r="A85" s="2" t="s">
        <v>283</v>
      </c>
      <c r="B85">
        <v>75</v>
      </c>
      <c r="C85" s="3">
        <v>45744</v>
      </c>
      <c r="D85" s="2" t="s">
        <v>342</v>
      </c>
    </row>
    <row r="86" spans="1:4" x14ac:dyDescent="0.25">
      <c r="A86" s="2" t="s">
        <v>286</v>
      </c>
      <c r="B86">
        <v>25</v>
      </c>
      <c r="C86" s="3">
        <v>45760</v>
      </c>
      <c r="D86" s="2" t="s">
        <v>342</v>
      </c>
    </row>
    <row r="87" spans="1:4" x14ac:dyDescent="0.25">
      <c r="A87" s="2" t="s">
        <v>289</v>
      </c>
      <c r="B87">
        <v>100</v>
      </c>
      <c r="C87" s="3">
        <v>45708</v>
      </c>
      <c r="D87" s="2" t="s">
        <v>341</v>
      </c>
    </row>
    <row r="88" spans="1:4" x14ac:dyDescent="0.25">
      <c r="A88" s="2" t="s">
        <v>292</v>
      </c>
      <c r="B88">
        <v>25</v>
      </c>
      <c r="C88" s="3">
        <v>45773</v>
      </c>
      <c r="D88" s="2" t="s">
        <v>341</v>
      </c>
    </row>
    <row r="89" spans="1:4" x14ac:dyDescent="0.25">
      <c r="A89" s="2" t="s">
        <v>295</v>
      </c>
      <c r="B89">
        <v>25</v>
      </c>
      <c r="C89" s="3">
        <v>45690</v>
      </c>
      <c r="D89" s="2" t="s">
        <v>341</v>
      </c>
    </row>
    <row r="90" spans="1:4" x14ac:dyDescent="0.25">
      <c r="A90" s="2" t="s">
        <v>298</v>
      </c>
      <c r="B90">
        <v>100</v>
      </c>
      <c r="C90" s="3">
        <v>45765</v>
      </c>
      <c r="D90" s="2" t="s">
        <v>341</v>
      </c>
    </row>
    <row r="91" spans="1:4" x14ac:dyDescent="0.25">
      <c r="A91" s="2" t="s">
        <v>301</v>
      </c>
      <c r="B91">
        <v>100</v>
      </c>
      <c r="C91" s="3">
        <v>45696</v>
      </c>
      <c r="D91" s="2" t="s">
        <v>341</v>
      </c>
    </row>
    <row r="92" spans="1:4" x14ac:dyDescent="0.25">
      <c r="A92" s="2" t="s">
        <v>304</v>
      </c>
      <c r="B92">
        <v>75</v>
      </c>
      <c r="C92" s="3">
        <v>45759</v>
      </c>
      <c r="D92" s="2" t="s">
        <v>341</v>
      </c>
    </row>
    <row r="93" spans="1:4" x14ac:dyDescent="0.25">
      <c r="A93" s="2" t="s">
        <v>307</v>
      </c>
      <c r="B93">
        <v>25</v>
      </c>
      <c r="C93" s="3">
        <v>45691</v>
      </c>
      <c r="D93" s="2" t="s">
        <v>341</v>
      </c>
    </row>
    <row r="94" spans="1:4" x14ac:dyDescent="0.25">
      <c r="A94" s="2" t="s">
        <v>310</v>
      </c>
      <c r="B94">
        <v>25</v>
      </c>
      <c r="C94" s="3">
        <v>45712</v>
      </c>
      <c r="D94" s="2" t="s">
        <v>341</v>
      </c>
    </row>
    <row r="95" spans="1:4" x14ac:dyDescent="0.25">
      <c r="A95" s="2" t="s">
        <v>313</v>
      </c>
      <c r="B95">
        <v>25</v>
      </c>
      <c r="C95" s="3">
        <v>45751</v>
      </c>
      <c r="D95" s="2" t="s">
        <v>341</v>
      </c>
    </row>
    <row r="96" spans="1:4" x14ac:dyDescent="0.25">
      <c r="A96" s="2" t="s">
        <v>316</v>
      </c>
      <c r="B96">
        <v>150</v>
      </c>
      <c r="C96" s="3">
        <v>45757</v>
      </c>
      <c r="D96" s="2" t="s">
        <v>341</v>
      </c>
    </row>
    <row r="97" spans="1:4" x14ac:dyDescent="0.25">
      <c r="A97" s="2" t="s">
        <v>319</v>
      </c>
      <c r="B97">
        <v>25</v>
      </c>
      <c r="C97" s="3">
        <v>45690</v>
      </c>
      <c r="D97" s="2" t="s">
        <v>341</v>
      </c>
    </row>
    <row r="98" spans="1:4" x14ac:dyDescent="0.25">
      <c r="A98" s="2" t="s">
        <v>322</v>
      </c>
      <c r="B98">
        <v>150</v>
      </c>
      <c r="C98" s="3">
        <v>45716</v>
      </c>
      <c r="D98" s="2" t="s">
        <v>341</v>
      </c>
    </row>
    <row r="99" spans="1:4" x14ac:dyDescent="0.25">
      <c r="A99" s="2" t="s">
        <v>325</v>
      </c>
      <c r="B99">
        <v>75</v>
      </c>
      <c r="C99" s="3">
        <v>45767</v>
      </c>
      <c r="D99" s="2" t="s">
        <v>342</v>
      </c>
    </row>
    <row r="100" spans="1:4" x14ac:dyDescent="0.25">
      <c r="A100" s="2" t="s">
        <v>328</v>
      </c>
      <c r="B100">
        <v>150</v>
      </c>
      <c r="C100" s="3">
        <v>45698</v>
      </c>
      <c r="D100" s="2" t="s">
        <v>342</v>
      </c>
    </row>
    <row r="101" spans="1:4" x14ac:dyDescent="0.25">
      <c r="A101" s="2" t="s">
        <v>331</v>
      </c>
      <c r="B101">
        <v>75</v>
      </c>
      <c r="C101" s="3">
        <v>45725</v>
      </c>
      <c r="D101" s="2" t="s">
        <v>342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F7FD-9528-4959-9179-E49CA2D50896}">
  <sheetPr>
    <tabColor rgb="FFC00000"/>
  </sheetPr>
  <dimension ref="A1:F47"/>
  <sheetViews>
    <sheetView tabSelected="1" workbookViewId="0">
      <selection activeCell="G29" sqref="G29"/>
    </sheetView>
  </sheetViews>
  <sheetFormatPr defaultRowHeight="15" x14ac:dyDescent="0.25"/>
  <cols>
    <col min="1" max="1" width="26.5703125" bestFit="1" customWidth="1"/>
    <col min="2" max="2" width="14.28515625" bestFit="1" customWidth="1"/>
    <col min="3" max="3" width="7.28515625" bestFit="1" customWidth="1"/>
    <col min="4" max="4" width="21.5703125" bestFit="1" customWidth="1"/>
    <col min="5" max="5" width="17.85546875" bestFit="1" customWidth="1"/>
    <col min="6" max="7" width="21.42578125" bestFit="1" customWidth="1"/>
    <col min="8" max="8" width="21" bestFit="1" customWidth="1"/>
  </cols>
  <sheetData>
    <row r="1" spans="1:6" x14ac:dyDescent="0.25">
      <c r="A1" s="12" t="s">
        <v>335</v>
      </c>
      <c r="B1" t="s">
        <v>341</v>
      </c>
    </row>
    <row r="3" spans="1:6" x14ac:dyDescent="0.25">
      <c r="A3" s="12" t="s">
        <v>347</v>
      </c>
      <c r="B3" t="s">
        <v>357</v>
      </c>
      <c r="C3" t="s">
        <v>363</v>
      </c>
      <c r="D3" t="s">
        <v>359</v>
      </c>
      <c r="E3" t="s">
        <v>358</v>
      </c>
      <c r="F3" t="s">
        <v>364</v>
      </c>
    </row>
    <row r="4" spans="1:6" x14ac:dyDescent="0.25">
      <c r="A4" s="13" t="s">
        <v>12</v>
      </c>
      <c r="B4" s="4">
        <v>0</v>
      </c>
      <c r="C4" s="4">
        <v>6.25E-2</v>
      </c>
      <c r="D4" s="2">
        <v>479.5</v>
      </c>
      <c r="E4" s="2">
        <v>4782</v>
      </c>
      <c r="F4" s="2">
        <v>4782</v>
      </c>
    </row>
    <row r="5" spans="1:6" x14ac:dyDescent="0.25">
      <c r="A5" s="13" t="s">
        <v>15</v>
      </c>
      <c r="B5" s="4">
        <v>0.25128205128205128</v>
      </c>
      <c r="C5" s="4">
        <v>0.50150326797385625</v>
      </c>
      <c r="D5" s="2">
        <v>47.555555555555557</v>
      </c>
      <c r="E5" s="2">
        <v>1070.0145299145299</v>
      </c>
      <c r="F5" s="2">
        <v>3334</v>
      </c>
    </row>
    <row r="6" spans="1:6" x14ac:dyDescent="0.25">
      <c r="A6" s="13" t="s">
        <v>24</v>
      </c>
      <c r="B6" s="4">
        <v>0.69798951048951041</v>
      </c>
      <c r="C6" s="4">
        <v>0.67203256302521019</v>
      </c>
      <c r="D6" s="2">
        <v>33.142857142857146</v>
      </c>
      <c r="E6" s="2">
        <v>274.32080419580416</v>
      </c>
      <c r="F6" s="2">
        <v>2388</v>
      </c>
    </row>
    <row r="7" spans="1:6" x14ac:dyDescent="0.25">
      <c r="A7" s="13" t="s">
        <v>22</v>
      </c>
      <c r="B7" s="4">
        <v>0.22222222222222221</v>
      </c>
      <c r="C7" s="4">
        <v>0.32070707070707066</v>
      </c>
      <c r="D7" s="2">
        <v>160.80000000000001</v>
      </c>
      <c r="E7" s="2">
        <v>1361.8888888888889</v>
      </c>
      <c r="F7" s="2">
        <v>3502</v>
      </c>
    </row>
    <row r="8" spans="1:6" x14ac:dyDescent="0.25">
      <c r="A8" s="13" t="s">
        <v>13</v>
      </c>
      <c r="B8" s="4">
        <v>0.28333333333333333</v>
      </c>
      <c r="C8" s="4">
        <v>0.23532728881026094</v>
      </c>
      <c r="D8" s="2">
        <v>68.714285714285708</v>
      </c>
      <c r="E8" s="2">
        <v>1739.8791666666668</v>
      </c>
      <c r="F8" s="2">
        <v>5423</v>
      </c>
    </row>
    <row r="9" spans="1:6" x14ac:dyDescent="0.25">
      <c r="A9" s="13" t="s">
        <v>19</v>
      </c>
      <c r="B9" s="4">
        <v>0.34545454545454546</v>
      </c>
      <c r="C9" s="4">
        <v>0.77083333333333326</v>
      </c>
      <c r="D9" s="2">
        <v>159.66666666666666</v>
      </c>
      <c r="E9" s="2">
        <v>300.5090909090909</v>
      </c>
      <c r="F9" s="2">
        <v>2066</v>
      </c>
    </row>
    <row r="10" spans="1:6" x14ac:dyDescent="0.25">
      <c r="A10" s="13" t="s">
        <v>20</v>
      </c>
      <c r="B10" s="4">
        <v>0.50568181818181812</v>
      </c>
      <c r="C10" s="4">
        <v>0.61324786324786329</v>
      </c>
      <c r="D10" s="2">
        <v>189.5</v>
      </c>
      <c r="E10" s="2">
        <v>188.48863636363637</v>
      </c>
      <c r="F10" s="2">
        <v>1746</v>
      </c>
    </row>
    <row r="11" spans="1:6" x14ac:dyDescent="0.25">
      <c r="A11" s="13" t="s">
        <v>23</v>
      </c>
      <c r="B11" s="4">
        <v>0.43125000000000002</v>
      </c>
      <c r="C11" s="4">
        <v>0.95454545454545459</v>
      </c>
      <c r="D11" s="2">
        <v>316</v>
      </c>
      <c r="E11" s="2">
        <v>465.15625</v>
      </c>
      <c r="F11" s="2">
        <v>5725</v>
      </c>
    </row>
    <row r="12" spans="1:6" x14ac:dyDescent="0.25">
      <c r="A12" s="13" t="s">
        <v>25</v>
      </c>
      <c r="B12" s="4">
        <v>0.83333333333333337</v>
      </c>
      <c r="C12" s="4">
        <v>0.8571428571428571</v>
      </c>
      <c r="D12" s="2">
        <v>230</v>
      </c>
      <c r="E12" s="2">
        <v>626.5</v>
      </c>
      <c r="F12" s="2">
        <v>3759</v>
      </c>
    </row>
    <row r="13" spans="1:6" x14ac:dyDescent="0.25">
      <c r="A13" s="13" t="s">
        <v>21</v>
      </c>
      <c r="B13" s="4">
        <v>0.77777777777777779</v>
      </c>
      <c r="C13" s="4">
        <v>0.34844322344322337</v>
      </c>
      <c r="D13" s="2">
        <v>72.25</v>
      </c>
      <c r="E13" s="2">
        <v>1510.6000000000001</v>
      </c>
      <c r="F13" s="2">
        <v>5229</v>
      </c>
    </row>
    <row r="14" spans="1:6" x14ac:dyDescent="0.25">
      <c r="A14" s="13" t="s">
        <v>14</v>
      </c>
      <c r="B14" s="4">
        <v>0.77083333333333326</v>
      </c>
      <c r="C14" s="4">
        <v>0.65</v>
      </c>
      <c r="D14" s="2">
        <v>112.5</v>
      </c>
      <c r="E14" s="2">
        <v>519.0625</v>
      </c>
      <c r="F14" s="2">
        <v>2265</v>
      </c>
    </row>
    <row r="15" spans="1:6" x14ac:dyDescent="0.25">
      <c r="A15" s="13" t="s">
        <v>90</v>
      </c>
      <c r="B15" s="4">
        <v>0.41249999999999998</v>
      </c>
      <c r="C15" s="4">
        <v>0.64285714285714279</v>
      </c>
      <c r="D15" s="2">
        <v>190.8</v>
      </c>
      <c r="E15" s="2">
        <v>367.25</v>
      </c>
      <c r="F15" s="2">
        <v>2260</v>
      </c>
    </row>
    <row r="16" spans="1:6" x14ac:dyDescent="0.25">
      <c r="A16" s="13" t="s">
        <v>16</v>
      </c>
      <c r="B16" s="4">
        <v>0.48660714285714285</v>
      </c>
      <c r="C16" s="4">
        <v>0.59583333333333333</v>
      </c>
      <c r="D16" s="2">
        <v>57</v>
      </c>
      <c r="E16" s="2">
        <v>592.33035714285711</v>
      </c>
      <c r="F16" s="2">
        <v>1793</v>
      </c>
    </row>
    <row r="17" spans="1:6" x14ac:dyDescent="0.25">
      <c r="A17" s="13" t="s">
        <v>9</v>
      </c>
      <c r="B17" s="4">
        <v>0.40972222222222215</v>
      </c>
      <c r="C17" s="4">
        <v>0.37709790209790217</v>
      </c>
      <c r="D17" s="2">
        <v>142.33333333333334</v>
      </c>
      <c r="E17" s="2">
        <v>1977.3263888888889</v>
      </c>
      <c r="F17" s="2">
        <v>5177</v>
      </c>
    </row>
    <row r="18" spans="1:6" x14ac:dyDescent="0.25">
      <c r="A18" s="13" t="s">
        <v>17</v>
      </c>
      <c r="B18" s="4">
        <v>0.24074074074074073</v>
      </c>
      <c r="C18" s="4">
        <v>0.41011904761904766</v>
      </c>
      <c r="D18" s="2">
        <v>60.79999999999999</v>
      </c>
      <c r="E18" s="2">
        <v>2414.3518518518517</v>
      </c>
      <c r="F18" s="2">
        <v>5215</v>
      </c>
    </row>
    <row r="19" spans="1:6" x14ac:dyDescent="0.25">
      <c r="A19" s="13" t="s">
        <v>18</v>
      </c>
      <c r="B19" s="4">
        <v>0.55035714285714288</v>
      </c>
      <c r="C19" s="4">
        <v>0.76944444444444449</v>
      </c>
      <c r="D19" s="2">
        <v>148.66666666666666</v>
      </c>
      <c r="E19" s="2">
        <v>161.38464285714286</v>
      </c>
      <c r="F19" s="2">
        <v>1399</v>
      </c>
    </row>
    <row r="20" spans="1:6" x14ac:dyDescent="0.25">
      <c r="A20" s="13" t="s">
        <v>11</v>
      </c>
      <c r="B20" s="4">
        <v>0.23232323232323235</v>
      </c>
      <c r="C20" s="4">
        <v>0.39999999999999997</v>
      </c>
      <c r="D20" s="2">
        <v>28.125</v>
      </c>
      <c r="E20" s="2">
        <v>2378.4848484848485</v>
      </c>
      <c r="F20" s="2">
        <v>5010</v>
      </c>
    </row>
    <row r="21" spans="1:6" x14ac:dyDescent="0.25">
      <c r="A21" s="13" t="s">
        <v>10</v>
      </c>
      <c r="B21" s="4">
        <v>0.56666666666666665</v>
      </c>
      <c r="C21" s="4">
        <v>0.7410714285714286</v>
      </c>
      <c r="D21" s="2">
        <v>34.888888888888886</v>
      </c>
      <c r="E21" s="2">
        <v>985.23333333333335</v>
      </c>
      <c r="F21" s="2">
        <v>5374</v>
      </c>
    </row>
    <row r="22" spans="1:6" x14ac:dyDescent="0.25">
      <c r="A22" s="13" t="s">
        <v>355</v>
      </c>
      <c r="B22" s="2">
        <v>0.43806568945457836</v>
      </c>
      <c r="C22" s="2">
        <v>0.53208629709102706</v>
      </c>
      <c r="D22" s="2">
        <v>113.93844062316285</v>
      </c>
      <c r="E22" s="2">
        <v>1157.4620721870722</v>
      </c>
      <c r="F22" s="2">
        <v>3656</v>
      </c>
    </row>
    <row r="25" spans="1:6" x14ac:dyDescent="0.25">
      <c r="A25" s="12" t="s">
        <v>30</v>
      </c>
      <c r="B25" t="s">
        <v>356</v>
      </c>
    </row>
    <row r="27" spans="1:6" x14ac:dyDescent="0.25">
      <c r="A27" s="12" t="s">
        <v>347</v>
      </c>
      <c r="B27" t="s">
        <v>365</v>
      </c>
      <c r="C27" t="s">
        <v>362</v>
      </c>
      <c r="D27" t="s">
        <v>366</v>
      </c>
      <c r="E27" t="s">
        <v>361</v>
      </c>
    </row>
    <row r="28" spans="1:6" x14ac:dyDescent="0.25">
      <c r="A28" s="13" t="s">
        <v>12</v>
      </c>
      <c r="B28" s="4">
        <v>0.5</v>
      </c>
      <c r="C28" s="2">
        <v>2</v>
      </c>
      <c r="D28" s="2">
        <v>959</v>
      </c>
      <c r="E28" s="2">
        <v>4</v>
      </c>
    </row>
    <row r="29" spans="1:6" x14ac:dyDescent="0.25">
      <c r="A29" s="13" t="s">
        <v>15</v>
      </c>
      <c r="B29" s="4">
        <v>0.44444444444444442</v>
      </c>
      <c r="C29" s="2">
        <v>9</v>
      </c>
      <c r="D29" s="2">
        <v>428</v>
      </c>
      <c r="E29" s="2">
        <v>4</v>
      </c>
    </row>
    <row r="30" spans="1:6" x14ac:dyDescent="0.25">
      <c r="A30" s="13" t="s">
        <v>24</v>
      </c>
      <c r="B30" s="4">
        <v>0.42857142857142855</v>
      </c>
      <c r="C30" s="2">
        <v>7</v>
      </c>
      <c r="D30" s="2">
        <v>232</v>
      </c>
      <c r="E30" s="2">
        <v>1</v>
      </c>
    </row>
    <row r="31" spans="1:6" x14ac:dyDescent="0.25">
      <c r="A31" s="13" t="s">
        <v>22</v>
      </c>
      <c r="B31" s="4">
        <v>0.4</v>
      </c>
      <c r="C31" s="2">
        <v>5</v>
      </c>
      <c r="D31" s="2">
        <v>804</v>
      </c>
      <c r="E31" s="2">
        <v>5</v>
      </c>
    </row>
    <row r="32" spans="1:6" x14ac:dyDescent="0.25">
      <c r="A32" s="13" t="s">
        <v>13</v>
      </c>
      <c r="B32" s="4">
        <v>0.42857142857142855</v>
      </c>
      <c r="C32" s="2">
        <v>7</v>
      </c>
      <c r="D32" s="2">
        <v>481</v>
      </c>
      <c r="E32" s="2">
        <v>5</v>
      </c>
    </row>
    <row r="33" spans="1:5" x14ac:dyDescent="0.25">
      <c r="A33" s="13" t="s">
        <v>19</v>
      </c>
      <c r="B33" s="4">
        <v>0.66666666666666663</v>
      </c>
      <c r="C33" s="2">
        <v>6</v>
      </c>
      <c r="D33" s="2">
        <v>958</v>
      </c>
      <c r="E33" s="2">
        <v>4</v>
      </c>
    </row>
    <row r="34" spans="1:5" x14ac:dyDescent="0.25">
      <c r="A34" s="13" t="s">
        <v>20</v>
      </c>
      <c r="B34" s="4">
        <v>0.5</v>
      </c>
      <c r="C34" s="2">
        <v>4</v>
      </c>
      <c r="D34" s="2">
        <v>758</v>
      </c>
      <c r="E34" s="2">
        <v>5</v>
      </c>
    </row>
    <row r="35" spans="1:5" x14ac:dyDescent="0.25">
      <c r="A35" s="13" t="s">
        <v>23</v>
      </c>
      <c r="B35" s="4">
        <v>0</v>
      </c>
      <c r="C35" s="2">
        <v>2</v>
      </c>
      <c r="D35" s="2">
        <v>632</v>
      </c>
      <c r="E35" s="2">
        <v>3</v>
      </c>
    </row>
    <row r="36" spans="1:5" x14ac:dyDescent="0.25">
      <c r="A36" s="13" t="s">
        <v>25</v>
      </c>
      <c r="B36" s="4">
        <v>0</v>
      </c>
      <c r="C36" s="2">
        <v>1</v>
      </c>
      <c r="D36" s="2">
        <v>230</v>
      </c>
      <c r="E36" s="2">
        <v>1</v>
      </c>
    </row>
    <row r="37" spans="1:5" x14ac:dyDescent="0.25">
      <c r="A37" s="13" t="s">
        <v>21</v>
      </c>
      <c r="B37" s="4">
        <v>0.25</v>
      </c>
      <c r="C37" s="2">
        <v>4</v>
      </c>
      <c r="D37" s="2">
        <v>289</v>
      </c>
      <c r="E37" s="2">
        <v>5</v>
      </c>
    </row>
    <row r="38" spans="1:5" x14ac:dyDescent="0.25">
      <c r="A38" s="13" t="s">
        <v>14</v>
      </c>
      <c r="B38" s="4">
        <v>0.5</v>
      </c>
      <c r="C38" s="2">
        <v>4</v>
      </c>
      <c r="D38" s="2">
        <v>450</v>
      </c>
      <c r="E38" s="2">
        <v>1</v>
      </c>
    </row>
    <row r="39" spans="1:5" x14ac:dyDescent="0.25">
      <c r="A39" s="13" t="s">
        <v>90</v>
      </c>
      <c r="B39" s="4">
        <v>0.6</v>
      </c>
      <c r="C39" s="2">
        <v>5</v>
      </c>
      <c r="D39" s="2">
        <v>954</v>
      </c>
      <c r="E39" s="2">
        <v>4</v>
      </c>
    </row>
    <row r="40" spans="1:5" x14ac:dyDescent="0.25">
      <c r="A40" s="13" t="s">
        <v>16</v>
      </c>
      <c r="B40" s="4">
        <v>0.33333333333333331</v>
      </c>
      <c r="C40" s="2">
        <v>6</v>
      </c>
      <c r="D40" s="2">
        <v>342</v>
      </c>
      <c r="E40" s="2">
        <v>3</v>
      </c>
    </row>
    <row r="41" spans="1:5" x14ac:dyDescent="0.25">
      <c r="A41" s="13" t="s">
        <v>9</v>
      </c>
      <c r="B41" s="4">
        <v>0</v>
      </c>
      <c r="C41" s="2">
        <v>6</v>
      </c>
      <c r="D41" s="2">
        <v>854</v>
      </c>
      <c r="E41" s="2">
        <v>3</v>
      </c>
    </row>
    <row r="42" spans="1:5" x14ac:dyDescent="0.25">
      <c r="A42" s="13" t="s">
        <v>17</v>
      </c>
      <c r="B42" s="4">
        <v>0.4</v>
      </c>
      <c r="C42" s="2">
        <v>5</v>
      </c>
      <c r="D42" s="2">
        <v>304</v>
      </c>
      <c r="E42" s="2">
        <v>1</v>
      </c>
    </row>
    <row r="43" spans="1:5" x14ac:dyDescent="0.25">
      <c r="A43" s="13" t="s">
        <v>26</v>
      </c>
      <c r="B43" s="4">
        <v>1</v>
      </c>
      <c r="C43" s="2">
        <v>4</v>
      </c>
      <c r="D43" s="2">
        <v>295</v>
      </c>
      <c r="E43" s="2">
        <v>2</v>
      </c>
    </row>
    <row r="44" spans="1:5" x14ac:dyDescent="0.25">
      <c r="A44" s="13" t="s">
        <v>18</v>
      </c>
      <c r="B44" s="4">
        <v>0.16666666666666666</v>
      </c>
      <c r="C44" s="2">
        <v>6</v>
      </c>
      <c r="D44" s="2">
        <v>892</v>
      </c>
      <c r="E44" s="2">
        <v>2</v>
      </c>
    </row>
    <row r="45" spans="1:5" x14ac:dyDescent="0.25">
      <c r="A45" s="13" t="s">
        <v>11</v>
      </c>
      <c r="B45" s="4">
        <v>0.625</v>
      </c>
      <c r="C45" s="2">
        <v>8</v>
      </c>
      <c r="D45" s="2">
        <v>225</v>
      </c>
      <c r="E45" s="2">
        <v>1</v>
      </c>
    </row>
    <row r="46" spans="1:5" x14ac:dyDescent="0.25">
      <c r="A46" s="13" t="s">
        <v>10</v>
      </c>
      <c r="B46" s="4">
        <v>0.77777777777777779</v>
      </c>
      <c r="C46" s="2">
        <v>9</v>
      </c>
      <c r="D46" s="2">
        <v>314</v>
      </c>
      <c r="E46" s="2">
        <v>1</v>
      </c>
    </row>
    <row r="47" spans="1:5" x14ac:dyDescent="0.25">
      <c r="A47" s="13" t="s">
        <v>355</v>
      </c>
      <c r="B47" s="2">
        <v>0.42215956558061818</v>
      </c>
      <c r="C47" s="2">
        <v>100</v>
      </c>
      <c r="D47" s="2">
        <v>10401</v>
      </c>
      <c r="E47" s="2">
        <v>55</v>
      </c>
    </row>
  </sheetData>
  <sortState xmlns:xlrd2="http://schemas.microsoft.com/office/spreadsheetml/2017/richdata2" columnSort="1" ref="A3:G22">
    <sortCondition descending="1" ref="D3"/>
  </sortState>
  <conditionalFormatting sqref="E3">
    <cfRule type="top10" priority="31" rank="10"/>
  </conditionalFormatting>
  <conditionalFormatting pivot="1" sqref="D4 D20">
    <cfRule type="colorScale" priority="30">
      <colorScale>
        <cfvo type="min"/>
        <cfvo type="max"/>
        <color rgb="FFFF7128"/>
        <color rgb="FFFFEF9C"/>
      </colorScale>
    </cfRule>
  </conditionalFormatting>
  <conditionalFormatting pivot="1" sqref="D4 D20">
    <cfRule type="top10" priority="29" rank="1"/>
  </conditionalFormatting>
  <conditionalFormatting pivot="1" sqref="D4 D20">
    <cfRule type="top10" priority="28" rank="10"/>
  </conditionalFormatting>
  <conditionalFormatting pivot="1" sqref="D4 D20">
    <cfRule type="colorScale" priority="27">
      <colorScale>
        <cfvo type="min"/>
        <cfvo type="max"/>
        <color theme="5"/>
        <color theme="9"/>
      </colorScale>
    </cfRule>
  </conditionalFormatting>
  <conditionalFormatting pivot="1" sqref="D4 D20">
    <cfRule type="cellIs" priority="26" operator="equal">
      <formula>MAX($A$4:$A$21)</formula>
    </cfRule>
  </conditionalFormatting>
  <conditionalFormatting pivot="1" sqref="D4 D20">
    <cfRule type="cellIs" priority="25" operator="equal">
      <formula>MAX($E$4:$E$21)</formula>
    </cfRule>
  </conditionalFormatting>
  <conditionalFormatting pivot="1" sqref="D4 D20">
    <cfRule type="cellIs" priority="24" operator="equal">
      <formula>MAX($E$4:$E$21)</formula>
    </cfRule>
  </conditionalFormatting>
  <conditionalFormatting pivot="1" sqref="D4 D20">
    <cfRule type="cellIs" priority="23" operator="equal">
      <formula>MAX($E$4:$E$21)</formula>
    </cfRule>
  </conditionalFormatting>
  <conditionalFormatting pivot="1" sqref="D4 D20">
    <cfRule type="top10" dxfId="20" priority="21" rank="1"/>
  </conditionalFormatting>
  <conditionalFormatting pivot="1" sqref="D20">
    <cfRule type="top10" dxfId="19" priority="20" bottom="1" rank="1"/>
  </conditionalFormatting>
  <conditionalFormatting pivot="1" sqref="D20">
    <cfRule type="top10" dxfId="18" priority="19" bottom="1" rank="1"/>
  </conditionalFormatting>
  <conditionalFormatting pivot="1" sqref="B4:B21">
    <cfRule type="top10" dxfId="17" priority="18" rank="1"/>
  </conditionalFormatting>
  <conditionalFormatting pivot="1" sqref="B4:B21">
    <cfRule type="top10" dxfId="16" priority="17" bottom="1" rank="1"/>
  </conditionalFormatting>
  <conditionalFormatting pivot="1" sqref="C4:F21">
    <cfRule type="top10" dxfId="15" priority="16" rank="1"/>
  </conditionalFormatting>
  <conditionalFormatting pivot="1" sqref="C4:F21">
    <cfRule type="top10" dxfId="14" priority="15" bottom="1" rank="1"/>
  </conditionalFormatting>
  <conditionalFormatting sqref="E3:F21">
    <cfRule type="top10" dxfId="13" priority="14" rank="1"/>
  </conditionalFormatting>
  <conditionalFormatting pivot="1" sqref="E4:E21">
    <cfRule type="top10" dxfId="12" priority="13" rank="1"/>
  </conditionalFormatting>
  <conditionalFormatting pivot="1" sqref="E4:E21">
    <cfRule type="top10" dxfId="11" priority="12" bottom="1" rank="1"/>
  </conditionalFormatting>
  <conditionalFormatting pivot="1" sqref="F4:F21">
    <cfRule type="top10" dxfId="10" priority="11" bottom="1" rank="1"/>
  </conditionalFormatting>
  <conditionalFormatting pivot="1" sqref="C5:C21">
    <cfRule type="top10" dxfId="9" priority="10" rank="1"/>
  </conditionalFormatting>
  <conditionalFormatting pivot="1" sqref="B28:B47">
    <cfRule type="top10" dxfId="8" priority="9" rank="1"/>
  </conditionalFormatting>
  <conditionalFormatting sqref="B27:E27">
    <cfRule type="top10" dxfId="7" priority="8" percent="1" rank="1"/>
  </conditionalFormatting>
  <conditionalFormatting pivot="1" sqref="C28:C46">
    <cfRule type="top10" dxfId="6" priority="7" rank="1"/>
  </conditionalFormatting>
  <conditionalFormatting pivot="1" sqref="D28:D46">
    <cfRule type="top10" dxfId="5" priority="6" rank="1"/>
  </conditionalFormatting>
  <conditionalFormatting pivot="1" sqref="E28:E46">
    <cfRule type="top10" dxfId="4" priority="5" rank="1"/>
  </conditionalFormatting>
  <conditionalFormatting pivot="1" sqref="B28:B46">
    <cfRule type="top10" dxfId="3" priority="4" bottom="1" rank="1"/>
  </conditionalFormatting>
  <conditionalFormatting pivot="1" sqref="C28:C46">
    <cfRule type="top10" dxfId="2" priority="3" bottom="1" rank="1"/>
  </conditionalFormatting>
  <conditionalFormatting pivot="1" sqref="D28:D46">
    <cfRule type="top10" dxfId="1" priority="2" bottom="1" rank="1"/>
  </conditionalFormatting>
  <conditionalFormatting pivot="1" sqref="E28:E46">
    <cfRule type="top10" dxfId="0" priority="1" bottom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308B3-0800-4AEA-95E0-254FEE4161D2}">
  <sheetPr>
    <tabColor rgb="FFFFC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8 6 3 0 7 5 b - 6 f 4 b - 4 6 f 4 - b 6 3 9 - 3 0 c 8 6 7 1 5 f 6 f e "   x m l n s = " h t t p : / / s c h e m a s . m i c r o s o f t . c o m / D a t a M a s h u p " > A A A A A G c F A A B Q S w M E F A A C A A g A M o O w W o n d P / + k A A A A 9 g A A A B I A H A B D b 2 5 m a W c v U G F j a 2 F n Z S 5 4 b W w g o h g A K K A U A A A A A A A A A A A A A A A A A A A A A A A A A A A A h Y 9 B D o I w F E S v Q r q n h a q J I Z + y U H e S m J g Y t 0 2 t 0 A g f Q 4 v l b i 4 8 k l c Q o 6 g 7 l / P m L W b u 1 x t k f V 0 F F 9 1 a 0 2 B K Y h q R Q K N q D g a L l H T u G M 5 J J m A j 1 U k W O h h k t E l v D y k p n T s n j H n v q Z / Q p i 0 Y j 6 K Y 7 f P 1 V p W 6 l u Q j m / 9 y a N A 6 i U o T A b v X G M F p P O W U z 4 Z N w E Y I u c G v w I f u 2 f 5 A W H S V 6 1 o t N I b L F b A x A n t / E A 9 Q S w M E F A A C A A g A M o O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D s F p E f T O E Y Q I A A A 4 K A A A T A B w A R m 9 y b X V s Y X M v U 2 V j d G l v b j E u b S C i G A A o o B Q A A A A A A A A A A A A A A A A A A A A A A A A A A A D V V s 2 O 2 j A Q v i P x D l Z 6 A S m K l q q 7 h 1 Y 5 r A K r o l b b b Y P U A 6 D I J F N w c W x k O w i E u P R 5 + l R 9 k k 6 c 8 B t 2 F 6 1 U 0 c 2 F M D P 2 f D P f 5 3 E 0 x I Z J Q c L i t / W h X q v X 9 I Q q S E h M 0 x l l Y x E l 1 F D i E w 6 m X i P 4 h D J T M a A l 0 H O v L e M s B W E a d 4 y D F 0 h h 8 I 9 u O M H 7 g Q L K i W E p k J m S P z G D H t i t q K B 8 q Z k e A G c G i F E 0 A R L z b E Q U z E F k s I v I 4 w c H Q L x Y z 5 2 m 2 2 / j 4 h S X K 9 9 x H Z c E k m e p 0 P 6 1 S 7 5 m 0 k B o l h z 8 3 a t 3 L w U M m 2 5 R w R v n Q c k U f Q n 5 C J h d a Q f L 6 d E R B p a e 0 t 4 o i n V J v 7 T f c h 7 G l F O l f a O y / S 2 D C R V j 3 L G 3 n M F u u 5 6 i Q v + Q K i 0 Q 5 k 7 d O J H f X a 2 c T a F E 0 B S w K I P B x M D C r F 2 y c j h G R t r C 0 R V n 2 T m 0 d 4 W 5 e e f l e a y D z i n j d M S w 1 e z U O m q Y G B / a 1 8 1 6 j Y m T Z e 3 r I 8 e j L 6 k L C + A Z P d y 8 Z j 1 8 z h n v t i u k 3 Z + S R y d F o i t W u 0 W B u e I L S r l V H C E a s 1 n U p m a 7 C B s O 5 w o D x J i O I S e / d V I e n U U M 3 P s u 1 X Q k 5 f Q f C m Q H p B g d C 6 4 X q B U i M s 6 x L q R r w 9 Z e p K U J U R Z w V / 2 u g d R 3 d g G O + 4 m J x H d s n D N c 9 7 F N d P g S 1 o + T P k W 5 Z V d H o Q V w f M a / z E D o q j n g L J 4 e 2 c + k c N P P i 9 J X W v M T / g R 1 Z V Q U T g B M h b f t X C x I s 0 F V 0 s 4 + / Q f J L j s E v j 0 2 8 e + Y 0 i Z 6 w C 5 M q I b q K b b S m G R K Q P K S s b + 9 j f P b C I W X / B e f B h s w z 1 w H b 1 3 S E b F M 8 M 7 z b 6 6 v r l q v + X p 4 d H 7 f 4 s i 3 z D T + / P r d P H 8 A / A V Q S w E C L Q A U A A I A C A A y g 7 B a i d 0 / / 6 Q A A A D 2 A A A A E g A A A A A A A A A A A A A A A A A A A A A A Q 2 9 u Z m l n L 1 B h Y 2 t h Z 2 U u e G 1 s U E s B A i 0 A F A A C A A g A M o O w W g / K 6 a u k A A A A 6 Q A A A B M A A A A A A A A A A A A A A A A A 8 A A A A F t D b 2 5 0 Z W 5 0 X 1 R 5 c G V z X S 5 4 b W x Q S w E C L Q A U A A I A C A A y g 7 B a R H 0 z h G E C A A A O C g A A E w A A A A A A A A A A A A A A A A D h A Q A A R m 9 y b X V s Y X M v U 2 V j d G l v b j E u b V B L B Q Y A A A A A A w A D A M I A A A C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M A A A A A A A A C A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W 1 w Y W l n b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l i Y z Z j M D c t N z l j Y i 0 0 Y z E 4 L T k 3 N G Y t N z l l Y j F m Z j R k Z D U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Y W 1 w Y W l n b l 9 k Y X R h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2 V D E 0 O j I 1 O j M y L j k w N D U z N D J a I i A v P j x F b n R y e S B U e X B l P S J G a W x s Q 2 9 s d W 1 u V H l w Z X M i I F Z h b H V l P S J z Q m d Z R E J n W T 0 i I C 8 + P E V u d H J 5 I F R 5 c G U 9 I k Z p b G x D b 2 x 1 b W 5 O Y W 1 l c y I g V m F s d W U 9 I n N b J n F 1 b 3 Q 7 Y 2 F t c G F p Z 2 4 g b m F t Z S Z x d W 9 0 O y w m c X V v d D t s Z W F k X 3 N v d X J j Z X M m c X V v d D s s J n F 1 b 3 Q 7 c m V 2 Z W 5 1 Z S Z x d W 9 0 O y w m c X V v d D t h d m F p b G F i a W x p d G l l c y Z x d W 9 0 O y w m c X V v d D t y Y X R p b m d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w Y W l n b l 9 k Y X R h L 0 F 1 d G 9 S Z W 1 v d m V k Q 2 9 s d W 1 u c z E u e 2 N h b X B h a W d u I G 5 h b W U s M H 0 m c X V v d D s s J n F 1 b 3 Q 7 U 2 V j d G l v b j E v Y 2 F t c G F p Z 2 5 f Z G F 0 Y S 9 B d X R v U m V t b 3 Z l Z E N v b H V t b n M x L n t s Z W F k X 3 N v d X J j Z X M s M X 0 m c X V v d D s s J n F 1 b 3 Q 7 U 2 V j d G l v b j E v Y 2 F t c G F p Z 2 5 f Z G F 0 Y S 9 B d X R v U m V t b 3 Z l Z E N v b H V t b n M x L n t y Z X Z l b n V l L D J 9 J n F 1 b 3 Q 7 L C Z x d W 9 0 O 1 N l Y 3 R p b 2 4 x L 2 N h b X B h a W d u X 2 R h d G E v Q X V 0 b 1 J l b W 9 2 Z W R D b 2 x 1 b W 5 z M S 5 7 Y X Z h a W x h Y m l s a X R p Z X M s M 3 0 m c X V v d D s s J n F 1 b 3 Q 7 U 2 V j d G l v b j E v Y 2 F t c G F p Z 2 5 f Z G F 0 Y S 9 B d X R v U m V t b 3 Z l Z E N v b H V t b n M x L n t y Y X R p b m d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b X B h a W d u X 2 R h d G E v Q X V 0 b 1 J l b W 9 2 Z W R D b 2 x 1 b W 5 z M S 5 7 Y 2 F t c G F p Z 2 4 g b m F t Z S w w f S Z x d W 9 0 O y w m c X V v d D t T Z W N 0 a W 9 u M S 9 j Y W 1 w Y W l n b l 9 k Y X R h L 0 F 1 d G 9 S Z W 1 v d m V k Q 2 9 s d W 1 u c z E u e 2 x l Y W R f c 2 9 1 c m N l c y w x f S Z x d W 9 0 O y w m c X V v d D t T Z W N 0 a W 9 u M S 9 j Y W 1 w Y W l n b l 9 k Y X R h L 0 F 1 d G 9 S Z W 1 v d m V k Q 2 9 s d W 1 u c z E u e 3 J l d m V u d W U s M n 0 m c X V v d D s s J n F 1 b 3 Q 7 U 2 V j d G l v b j E v Y 2 F t c G F p Z 2 5 f Z G F 0 Y S 9 B d X R v U m V t b 3 Z l Z E N v b H V t b n M x L n t h d m F p b G F i a W x p d G l l c y w z f S Z x d W 9 0 O y w m c X V v d D t T Z W N 0 a W 9 u M S 9 j Y W 1 w Y W l n b l 9 k Y X R h L 0 F 1 d G 9 S Z W 1 v d m V k Q 2 9 s d W 1 u c z E u e 3 J h d G l u Z 3 M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t c G F p Z 2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w Y W l n b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h a W d u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y N z Y 4 Y W V l L T N l Z T E t N G I 1 M i 0 4 Z T U 4 L T R h Z j R i N m V i Y j d m Z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G V h Z H M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Z U M T Q 6 M j U 6 M z I u O D Y y M T M 2 O V o i I C 8 + P E V u d H J 5 I F R 5 c G U 9 I k Z p b G x D b 2 x 1 b W 5 U e X B l c y I g V m F s d W U 9 I n N C Z 1 l H Q m d Z S i I g L z 4 8 R W 5 0 c n k g V H l w Z T 0 i R m l s b E N v b H V t b k 5 h b W V z I i B W Y W x 1 Z T 0 i c 1 s m c X V v d D t M Z W F k X 0 l E J n F 1 b 3 Q 7 L C Z x d W 9 0 O 0 5 h b W U m c X V v d D s s J n F 1 b 3 Q 7 R W 1 h a W w m c X V v d D s s J n F 1 b 3 Q 7 T G V h Z F 9 T b 3 V y Y 2 U m c X V v d D s s J n F 1 b 3 Q 7 Q 2 F t c G F p Z 2 4 m c X V v d D s s J n F 1 b 3 Q 7 U 2 l n b n V w X 0 R h d G U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Y W R z L 0 F 1 d G 9 S Z W 1 v d m V k Q 2 9 s d W 1 u c z E u e 0 x l Y W R f S U Q s M H 0 m c X V v d D s s J n F 1 b 3 Q 7 U 2 V j d G l v b j E v b G V h Z H M v Q X V 0 b 1 J l b W 9 2 Z W R D b 2 x 1 b W 5 z M S 5 7 T m F t Z S w x f S Z x d W 9 0 O y w m c X V v d D t T Z W N 0 a W 9 u M S 9 s Z W F k c y 9 B d X R v U m V t b 3 Z l Z E N v b H V t b n M x L n t F b W F p b C w y f S Z x d W 9 0 O y w m c X V v d D t T Z W N 0 a W 9 u M S 9 s Z W F k c y 9 B d X R v U m V t b 3 Z l Z E N v b H V t b n M x L n t M Z W F k X 1 N v d X J j Z S w z f S Z x d W 9 0 O y w m c X V v d D t T Z W N 0 a W 9 u M S 9 s Z W F k c y 9 B d X R v U m V t b 3 Z l Z E N v b H V t b n M x L n t D Y W 1 w Y W l n b i w 0 f S Z x d W 9 0 O y w m c X V v d D t T Z W N 0 a W 9 u M S 9 s Z W F k c y 9 B d X R v U m V t b 3 Z l Z E N v b H V t b n M x L n t T a W d u d X B f R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W F k c y 9 B d X R v U m V t b 3 Z l Z E N v b H V t b n M x L n t M Z W F k X 0 l E L D B 9 J n F 1 b 3 Q 7 L C Z x d W 9 0 O 1 N l Y 3 R p b 2 4 x L 2 x l Y W R z L 0 F 1 d G 9 S Z W 1 v d m V k Q 2 9 s d W 1 u c z E u e 0 5 h b W U s M X 0 m c X V v d D s s J n F 1 b 3 Q 7 U 2 V j d G l v b j E v b G V h Z H M v Q X V 0 b 1 J l b W 9 2 Z W R D b 2 x 1 b W 5 z M S 5 7 R W 1 h a W w s M n 0 m c X V v d D s s J n F 1 b 3 Q 7 U 2 V j d G l v b j E v b G V h Z H M v Q X V 0 b 1 J l b W 9 2 Z W R D b 2 x 1 b W 5 z M S 5 7 T G V h Z F 9 T b 3 V y Y 2 U s M 3 0 m c X V v d D s s J n F 1 b 3 Q 7 U 2 V j d G l v b j E v b G V h Z H M v Q X V 0 b 1 J l b W 9 2 Z W R D b 2 x 1 b W 5 z M S 5 7 Q 2 F t c G F p Z 2 4 s N H 0 m c X V v d D s s J n F 1 b 3 Q 7 U 2 V j d G l v b j E v b G V h Z H M v Q X V 0 b 1 J l b W 9 2 Z W R D b 2 x 1 b W 5 z M S 5 7 U 2 l n b n V w X 0 R h d G U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V h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h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h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d h Z 2 V t Z W 5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j M T V l Z T B h L W R m Z D Y t N D U 0 Z C 1 i Y j c 3 L T J k Y W M w N T I y Z T A 2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m d h Z 2 V t Z W 5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Z U M T Q 6 M j U 6 M z Y u O T Q 0 M D k 4 O V o i I C 8 + P E V u d H J 5 I F R 5 c G U 9 I k Z p b G x D b 2 x 1 b W 5 U e X B l c y I g V m F s d W U 9 I n N C Z 0 1 E Q X c 9 P S I g L z 4 8 R W 5 0 c n k g V H l w Z T 0 i R m l s b E N v b H V t b k 5 h b W V z I i B W Y W x 1 Z T 0 i c 1 s m c X V v d D t M Z W F k X 0 l E J n F 1 b 3 Q 7 L C Z x d W 9 0 O 0 V t Y W l s c 1 9 T Z W 5 0 J n F 1 b 3 Q 7 L C Z x d W 9 0 O 0 9 w Z W 5 z J n F 1 b 3 Q 7 L C Z x d W 9 0 O 0 N s a W N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Z 2 F n Z W 1 l b n Q x L 0 F 1 d G 9 S Z W 1 v d m V k Q 2 9 s d W 1 u c z E u e 0 x l Y W R f S U Q s M H 0 m c X V v d D s s J n F 1 b 3 Q 7 U 2 V j d G l v b j E v Z W 5 n Y W d l b W V u d D E v Q X V 0 b 1 J l b W 9 2 Z W R D b 2 x 1 b W 5 z M S 5 7 R W 1 h a W x z X 1 N l b n Q s M X 0 m c X V v d D s s J n F 1 b 3 Q 7 U 2 V j d G l v b j E v Z W 5 n Y W d l b W V u d D E v Q X V 0 b 1 J l b W 9 2 Z W R D b 2 x 1 b W 5 z M S 5 7 T 3 B l b n M s M n 0 m c X V v d D s s J n F 1 b 3 Q 7 U 2 V j d G l v b j E v Z W 5 n Y W d l b W V u d D E v Q X V 0 b 1 J l b W 9 2 Z W R D b 2 x 1 b W 5 z M S 5 7 Q 2 x p Y 2 t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u Z 2 F n Z W 1 l b n Q x L 0 F 1 d G 9 S Z W 1 v d m V k Q 2 9 s d W 1 u c z E u e 0 x l Y W R f S U Q s M H 0 m c X V v d D s s J n F 1 b 3 Q 7 U 2 V j d G l v b j E v Z W 5 n Y W d l b W V u d D E v Q X V 0 b 1 J l b W 9 2 Z W R D b 2 x 1 b W 5 z M S 5 7 R W 1 h a W x z X 1 N l b n Q s M X 0 m c X V v d D s s J n F 1 b 3 Q 7 U 2 V j d G l v b j E v Z W 5 n Y W d l b W V u d D E v Q X V 0 b 1 J l b W 9 2 Z W R D b 2 x 1 b W 5 z M S 5 7 T 3 B l b n M s M n 0 m c X V v d D s s J n F 1 b 3 Q 7 U 2 V j d G l v b j E v Z W 5 n Y W d l b W V u d D E v Q X V 0 b 1 J l b W 9 2 Z W R D b 2 x 1 b W 5 z M S 5 7 Q 2 x p Y 2 t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m d h Z 2 V t Z W 5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d h Z 2 V t Z W 5 0 M S 9 l b m d h Z 2 V t Z W 5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n Y W d l b W V u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b n V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U 5 N j U 1 N T M t M m Q y Y i 0 0 N T R j L W I 2 O T k t M G E 2 Y z A z M D N h N j Q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d m V u d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2 V D E 0 O j I 1 O j M 2 L j k 1 M D E x O T l a I i A v P j x F b n R y e S B U e X B l P S J G a W x s Q 2 9 s d W 1 u V H l w Z X M i I F Z h b H V l P S J z Q m d N S k J n P T 0 i I C 8 + P E V u d H J 5 I F R 5 c G U 9 I k Z p b G x D b 2 x 1 b W 5 O Y W 1 l c y I g V m F s d W U 9 I n N b J n F 1 b 3 Q 7 T G V h Z F 9 J R C Z x d W 9 0 O y w m c X V v d D t S Z X Z l b n V l J n F 1 b 3 Q 7 L C Z x d W 9 0 O 0 Z p c n N 0 X 1 B 1 c m N o Y X N l X 0 R h d G U m c X V v d D s s J n F 1 b 3 Q 7 Q 2 h 1 c m 5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m V u d W U v Q X V 0 b 1 J l b W 9 2 Z W R D b 2 x 1 b W 5 z M S 5 7 T G V h Z F 9 J R C w w f S Z x d W 9 0 O y w m c X V v d D t T Z W N 0 a W 9 u M S 9 y Z X Z l b n V l L 0 F 1 d G 9 S Z W 1 v d m V k Q 2 9 s d W 1 u c z E u e 1 J l d m V u d W U s M X 0 m c X V v d D s s J n F 1 b 3 Q 7 U 2 V j d G l v b j E v c m V 2 Z W 5 1 Z S 9 B d X R v U m V t b 3 Z l Z E N v b H V t b n M x L n t G a X J z d F 9 Q d X J j a G F z Z V 9 E Y X R l L D J 9 J n F 1 b 3 Q 7 L C Z x d W 9 0 O 1 N l Y 3 R p b 2 4 x L 3 J l d m V u d W U v Q X V 0 b 1 J l b W 9 2 Z W R D b 2 x 1 b W 5 z M S 5 7 Q 2 h 1 c m 5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Z l b n V l L 0 F 1 d G 9 S Z W 1 v d m V k Q 2 9 s d W 1 u c z E u e 0 x l Y W R f S U Q s M H 0 m c X V v d D s s J n F 1 b 3 Q 7 U 2 V j d G l v b j E v c m V 2 Z W 5 1 Z S 9 B d X R v U m V t b 3 Z l Z E N v b H V t b n M x L n t S Z X Z l b n V l L D F 9 J n F 1 b 3 Q 7 L C Z x d W 9 0 O 1 N l Y 3 R p b 2 4 x L 3 J l d m V u d W U v Q X V 0 b 1 J l b W 9 2 Z W R D b 2 x 1 b W 5 z M S 5 7 R m l y c 3 R f U H V y Y 2 h h c 2 V f R G F 0 Z S w y f S Z x d W 9 0 O y w m c X V v d D t T Z W N 0 a W 9 u M S 9 y Z X Z l b n V l L 0 F 1 d G 9 S Z W 1 v d m V k Q 2 9 s d W 1 u c z E u e 0 N o d X J u Z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d m V u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W 5 1 Z S 9 y Z X Z l b n V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W 5 1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b n V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F p Z 2 5 f Y W R f c 3 B l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O W Y 1 Z j A y Z S 1 k Z D E z L T Q 0 O W I t O G R m Y S 1 j M T h h N D F k M D h m M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Z U M T Q 6 M j U 6 M z M u N T E 4 N z k z N l o i I C 8 + P E V u d H J 5 I F R 5 c G U 9 I k Z p b G x D b 2 x 1 b W 5 U e X B l c y I g V m F s d W U 9 I n N C Z 0 0 9 I i A v P j x F b n R y e S B U e X B l P S J G a W x s Q 2 9 s d W 1 u T m F t Z X M i I F Z h b H V l P S J z W y Z x d W 9 0 O 0 N h b X B h a W d u J n F 1 b 3 Q 7 L C Z x d W 9 0 O 0 F k X 1 N w Z W 5 k I C j i g q w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t c G F p Z 2 5 f Y W R f c 3 B l b m Q v Q X V 0 b 1 J l b W 9 2 Z W R D b 2 x 1 b W 5 z M S 5 7 Q 2 F t c G F p Z 2 4 s M H 0 m c X V v d D s s J n F 1 b 3 Q 7 U 2 V j d G l v b j E v Y 2 F t c G F p Z 2 5 f Y W R f c 3 B l b m Q v Q X V 0 b 1 J l b W 9 2 Z W R D b 2 x 1 b W 5 z M S 5 7 Q W R f U 3 B l b m Q g K O K C r C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t c G F p Z 2 5 f Y W R f c 3 B l b m Q v Q X V 0 b 1 J l b W 9 2 Z W R D b 2 x 1 b W 5 z M S 5 7 Q 2 F t c G F p Z 2 4 s M H 0 m c X V v d D s s J n F 1 b 3 Q 7 U 2 V j d G l v b j E v Y 2 F t c G F p Z 2 5 f Y W R f c 3 B l b m Q v Q X V 0 b 1 J l b W 9 2 Z W R D b 2 x 1 b W 5 z M S 5 7 Q W R f U 3 B l b m Q g K O K C r C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X B h a W d u X 2 F k X 3 N w Z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h a W d u X 2 F k X 3 N w Z W 5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h a W d u X 2 F k X 3 N w Z W 5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r g 5 f W j L M d J t 2 E T D 9 6 l N X 4 A A A A A A g A A A A A A E G Y A A A A B A A A g A A A A M 4 N G c r 4 P r G i w M p 4 N Q o v X G X k / E T m X 4 I w 9 d f w 2 6 E O Y + Q 0 A A A A A D o A A A A A C A A A g A A A A C f p 2 Z R y i 8 6 c k j 3 7 R R U b I 2 F q 5 B N E 9 s B 1 l i P f w E G p I 1 l R Q A A A A E A C y 1 C n z G G Z E 6 g f s v y 4 q c T s f a f Z V n m / V C Q s D B 7 R L L Z Q B y q Q 9 j B S U X s J z y 8 n A A t K C Q V 5 y x y i x i 6 T B 0 M f c x A h l K i 0 Z / h u I U B 2 h 4 5 f Q I 8 t F d d R A A A A A o 1 J S V f a E K Q G k H P M F g g T p + q s D F d n o Z f j 6 I r b H L 3 F q Z j D p f l Z b t q 3 4 V s m A / W J s z 7 D f / 7 e 9 K R s J M z n l Z n p K v O l V g w = = < / D a t a M a s h u p > 
</file>

<file path=customXml/itemProps1.xml><?xml version="1.0" encoding="utf-8"?>
<ds:datastoreItem xmlns:ds="http://schemas.openxmlformats.org/officeDocument/2006/customXml" ds:itemID="{2F6C60BB-0914-4C85-BBC2-8083487213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leads</vt:lpstr>
      <vt:lpstr>campaign_data</vt:lpstr>
      <vt:lpstr>engagement1</vt:lpstr>
      <vt:lpstr>revenue</vt:lpstr>
      <vt:lpstr>campaign summary</vt:lpstr>
      <vt:lpstr>marketing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 raj</dc:creator>
  <cp:lastModifiedBy>nim raj</cp:lastModifiedBy>
  <dcterms:created xsi:type="dcterms:W3CDTF">2025-05-14T13:41:53Z</dcterms:created>
  <dcterms:modified xsi:type="dcterms:W3CDTF">2025-05-16T15:16:46Z</dcterms:modified>
</cp:coreProperties>
</file>