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defaultThemeVersion="202300"/>
  <mc:AlternateContent xmlns:mc="http://schemas.openxmlformats.org/markup-compatibility/2006">
    <mc:Choice Requires="x15">
      <x15ac:absPath xmlns:x15ac="http://schemas.microsoft.com/office/spreadsheetml/2010/11/ac" url="C:\real time projects\data analysis\elite trade club revenue analysis\data\"/>
    </mc:Choice>
  </mc:AlternateContent>
  <xr:revisionPtr revIDLastSave="0" documentId="13_ncr:1_{DBB00258-8B8A-48A0-99DC-988891A65317}" xr6:coauthVersionLast="47" xr6:coauthVersionMax="47" xr10:uidLastSave="{00000000-0000-0000-0000-000000000000}"/>
  <bookViews>
    <workbookView xWindow="-120" yWindow="-120" windowWidth="29040" windowHeight="15720" activeTab="2" xr2:uid="{3BA11C22-D1DD-4BD7-AA08-AD5EFE0FC179}"/>
  </bookViews>
  <sheets>
    <sheet name="leads" sheetId="3" r:id="rId1"/>
    <sheet name="campaign_data" sheetId="2" r:id="rId2"/>
    <sheet name="campaign summary" sheetId="11" r:id="rId3"/>
    <sheet name="dashboard" sheetId="12" r:id="rId4"/>
  </sheets>
  <definedNames>
    <definedName name="_xlchart.v1.0" hidden="1">'campaign summary'!$A$165:$A$180</definedName>
    <definedName name="_xlchart.v1.1" hidden="1">'campaign summary'!$B$165:$B$180</definedName>
    <definedName name="_xlchart.v1.2" hidden="1">'campaign summary'!$C$165:$C$180</definedName>
    <definedName name="_xlchart.v1.5" hidden="1">'campaign summary'!$A$165:$A$180</definedName>
    <definedName name="_xlchart.v1.6" hidden="1">'campaign summary'!$B$165:$B$180</definedName>
    <definedName name="_xlchart.v1.7" hidden="1">'campaign summary'!$C$165:$C$180</definedName>
    <definedName name="_xlchart.v2.3" hidden="1">'campaign summary'!$A$100:$C$100</definedName>
    <definedName name="_xlchart.v2.4" hidden="1">'campaign summary'!$A$97:$C$99</definedName>
    <definedName name="_xlchart.v2.8" hidden="1">'campaign summary'!$A$100:$C$100</definedName>
    <definedName name="_xlchart.v2.9" hidden="1">'campaign summary'!$A$97:$C$99</definedName>
    <definedName name="_xlcn.WorksheetConnection_lead_data.xlsxleads1" hidden="1">leads[]</definedName>
    <definedName name="_xlcn.WorksheetConnection_lead_data.xlsxTable71" hidden="1">Table7[]</definedName>
    <definedName name="_xlcn.WorksheetConnection_leadsAQ1" hidden="1">leads!$A:$Q</definedName>
    <definedName name="ExternalData_1" localSheetId="1" hidden="1">'campaign_data'!$A$1:$E$20</definedName>
    <definedName name="ExternalData_2" localSheetId="0" hidden="1">leads!$A$1:$F$101</definedName>
    <definedName name="Slicer_Campaign">#N/A</definedName>
    <definedName name="Slicer_churned">#N/A</definedName>
    <definedName name="Slicer_Lead_Source">#N/A</definedName>
    <definedName name="Slicer_purchased_month">#N/A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leads!$A:$Q"/>
          <x15:modelTable id="Table7" name="Table7" connection="WorksheetConnection_lead_data.xlsx!Table7"/>
          <x15:modelTable id="leads" name="leads" connection="WorksheetConnection_lead_data.xlsx!leads"/>
        </x15:modelTables>
        <x15:modelRelationships>
          <x15:modelRelationship fromTable="leads" fromColumn="Campaign" toTable="Table7" toColumn="CAC"/>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5" i="11" l="1"/>
  <c r="A103" i="11"/>
  <c r="H2" i="3"/>
  <c r="G2" i="3" s="1"/>
  <c r="H3" i="3"/>
  <c r="G3" i="3" s="1"/>
  <c r="H4" i="3"/>
  <c r="G4" i="3" s="1"/>
  <c r="H5" i="3"/>
  <c r="G5" i="3" s="1"/>
  <c r="H6" i="3"/>
  <c r="G6" i="3" s="1"/>
  <c r="H7" i="3"/>
  <c r="G7" i="3" s="1"/>
  <c r="H8" i="3"/>
  <c r="G8" i="3" s="1"/>
  <c r="H9" i="3"/>
  <c r="G9" i="3" s="1"/>
  <c r="H10" i="3"/>
  <c r="G10" i="3" s="1"/>
  <c r="H11" i="3"/>
  <c r="G11" i="3" s="1"/>
  <c r="H12" i="3"/>
  <c r="G12" i="3" s="1"/>
  <c r="H13" i="3"/>
  <c r="G13" i="3" s="1"/>
  <c r="H14" i="3"/>
  <c r="G14" i="3" s="1"/>
  <c r="H15" i="3"/>
  <c r="G15" i="3" s="1"/>
  <c r="H16" i="3"/>
  <c r="G16" i="3" s="1"/>
  <c r="H17" i="3"/>
  <c r="G17" i="3" s="1"/>
  <c r="H18" i="3"/>
  <c r="G18" i="3" s="1"/>
  <c r="H19" i="3"/>
  <c r="G19" i="3" s="1"/>
  <c r="H20" i="3"/>
  <c r="G20" i="3" s="1"/>
  <c r="H21" i="3"/>
  <c r="G21" i="3" s="1"/>
  <c r="H22" i="3"/>
  <c r="G22" i="3" s="1"/>
  <c r="H23" i="3"/>
  <c r="G23" i="3" s="1"/>
  <c r="H24" i="3"/>
  <c r="G24" i="3" s="1"/>
  <c r="H25" i="3"/>
  <c r="G25" i="3" s="1"/>
  <c r="H26" i="3"/>
  <c r="G26" i="3" s="1"/>
  <c r="H27" i="3"/>
  <c r="G27" i="3" s="1"/>
  <c r="H28" i="3"/>
  <c r="G28" i="3" s="1"/>
  <c r="H29" i="3"/>
  <c r="G29" i="3" s="1"/>
  <c r="H30" i="3"/>
  <c r="G30" i="3" s="1"/>
  <c r="H31" i="3"/>
  <c r="G31" i="3" s="1"/>
  <c r="H32" i="3"/>
  <c r="G32" i="3" s="1"/>
  <c r="H33" i="3"/>
  <c r="G33" i="3" s="1"/>
  <c r="H34" i="3"/>
  <c r="G34" i="3" s="1"/>
  <c r="H35" i="3"/>
  <c r="G35" i="3" s="1"/>
  <c r="H36" i="3"/>
  <c r="G36" i="3" s="1"/>
  <c r="H37" i="3"/>
  <c r="G37" i="3" s="1"/>
  <c r="H38" i="3"/>
  <c r="G38" i="3" s="1"/>
  <c r="H39" i="3"/>
  <c r="G39" i="3" s="1"/>
  <c r="H40" i="3"/>
  <c r="G40" i="3" s="1"/>
  <c r="H41" i="3"/>
  <c r="G41" i="3" s="1"/>
  <c r="H42" i="3"/>
  <c r="G42" i="3" s="1"/>
  <c r="H43" i="3"/>
  <c r="G43" i="3" s="1"/>
  <c r="H44" i="3"/>
  <c r="G44" i="3" s="1"/>
  <c r="H45" i="3"/>
  <c r="G45" i="3" s="1"/>
  <c r="H46" i="3"/>
  <c r="G46" i="3" s="1"/>
  <c r="H47" i="3"/>
  <c r="G47" i="3" s="1"/>
  <c r="H48" i="3"/>
  <c r="G48" i="3" s="1"/>
  <c r="H49" i="3"/>
  <c r="G49" i="3" s="1"/>
  <c r="H50" i="3"/>
  <c r="G50" i="3" s="1"/>
  <c r="H51" i="3"/>
  <c r="G51" i="3" s="1"/>
  <c r="H52" i="3"/>
  <c r="G52" i="3" s="1"/>
  <c r="H53" i="3"/>
  <c r="G53" i="3" s="1"/>
  <c r="H54" i="3"/>
  <c r="G54" i="3" s="1"/>
  <c r="H55" i="3"/>
  <c r="G55" i="3" s="1"/>
  <c r="H56" i="3"/>
  <c r="G56" i="3" s="1"/>
  <c r="H57" i="3"/>
  <c r="G57" i="3" s="1"/>
  <c r="H58" i="3"/>
  <c r="G58" i="3" s="1"/>
  <c r="H59" i="3"/>
  <c r="G59" i="3" s="1"/>
  <c r="H60" i="3"/>
  <c r="G60" i="3" s="1"/>
  <c r="H61" i="3"/>
  <c r="G61" i="3" s="1"/>
  <c r="H62" i="3"/>
  <c r="G62" i="3" s="1"/>
  <c r="H63" i="3"/>
  <c r="G63" i="3" s="1"/>
  <c r="H64" i="3"/>
  <c r="G64" i="3" s="1"/>
  <c r="H65" i="3"/>
  <c r="G65" i="3" s="1"/>
  <c r="H66" i="3"/>
  <c r="G66" i="3" s="1"/>
  <c r="H67" i="3"/>
  <c r="G67" i="3" s="1"/>
  <c r="H68" i="3"/>
  <c r="G68" i="3" s="1"/>
  <c r="H69" i="3"/>
  <c r="G69" i="3" s="1"/>
  <c r="H70" i="3"/>
  <c r="G70" i="3" s="1"/>
  <c r="H71" i="3"/>
  <c r="G71" i="3" s="1"/>
  <c r="H72" i="3"/>
  <c r="G72" i="3" s="1"/>
  <c r="H73" i="3"/>
  <c r="G73" i="3" s="1"/>
  <c r="H74" i="3"/>
  <c r="G74" i="3" s="1"/>
  <c r="H75" i="3"/>
  <c r="G75" i="3" s="1"/>
  <c r="H76" i="3"/>
  <c r="G76" i="3" s="1"/>
  <c r="H77" i="3"/>
  <c r="G77" i="3" s="1"/>
  <c r="H78" i="3"/>
  <c r="G78" i="3" s="1"/>
  <c r="H79" i="3"/>
  <c r="G79" i="3" s="1"/>
  <c r="H80" i="3"/>
  <c r="G80" i="3" s="1"/>
  <c r="H81" i="3"/>
  <c r="G81" i="3" s="1"/>
  <c r="H82" i="3"/>
  <c r="G82" i="3" s="1"/>
  <c r="H83" i="3"/>
  <c r="G83" i="3" s="1"/>
  <c r="H84" i="3"/>
  <c r="G84" i="3" s="1"/>
  <c r="H85" i="3"/>
  <c r="G85" i="3" s="1"/>
  <c r="H86" i="3"/>
  <c r="G86" i="3" s="1"/>
  <c r="H87" i="3"/>
  <c r="G87" i="3" s="1"/>
  <c r="H88" i="3"/>
  <c r="G88" i="3" s="1"/>
  <c r="H89" i="3"/>
  <c r="G89" i="3" s="1"/>
  <c r="H90" i="3"/>
  <c r="G90" i="3" s="1"/>
  <c r="H91" i="3"/>
  <c r="G91" i="3" s="1"/>
  <c r="H92" i="3"/>
  <c r="G92" i="3" s="1"/>
  <c r="H93" i="3"/>
  <c r="G93" i="3" s="1"/>
  <c r="H94" i="3"/>
  <c r="G94" i="3" s="1"/>
  <c r="H95" i="3"/>
  <c r="G95" i="3" s="1"/>
  <c r="H96" i="3"/>
  <c r="G96" i="3" s="1"/>
  <c r="H97" i="3"/>
  <c r="G97" i="3" s="1"/>
  <c r="H98" i="3"/>
  <c r="G98" i="3" s="1"/>
  <c r="H99" i="3"/>
  <c r="G99" i="3" s="1"/>
  <c r="H100" i="3"/>
  <c r="G100" i="3" s="1"/>
  <c r="H101" i="3"/>
  <c r="G101" i="3" s="1"/>
  <c r="G2" i="2"/>
  <c r="H2" i="2" s="1"/>
  <c r="R2" i="3" s="1"/>
  <c r="G3" i="2"/>
  <c r="H3" i="2" s="1"/>
  <c r="G4" i="2"/>
  <c r="H4" i="2" s="1"/>
  <c r="G5" i="2"/>
  <c r="H5" i="2" s="1"/>
  <c r="G6" i="2"/>
  <c r="H6" i="2" s="1"/>
  <c r="R15" i="3" s="1"/>
  <c r="G7" i="2"/>
  <c r="H7" i="2" s="1"/>
  <c r="R26" i="3" s="1"/>
  <c r="G8" i="2"/>
  <c r="H8" i="2" s="1"/>
  <c r="R53" i="3" s="1"/>
  <c r="G9" i="2"/>
  <c r="H9" i="2" s="1"/>
  <c r="G10" i="2"/>
  <c r="H10" i="2" s="1"/>
  <c r="R38" i="3" s="1"/>
  <c r="G11" i="2"/>
  <c r="H11" i="2" s="1"/>
  <c r="G12" i="2"/>
  <c r="H12" i="2" s="1"/>
  <c r="G13" i="2"/>
  <c r="H13" i="2" s="1"/>
  <c r="G14" i="2"/>
  <c r="H14" i="2" s="1"/>
  <c r="G15" i="2"/>
  <c r="H15" i="2" s="1"/>
  <c r="R50" i="3" s="1"/>
  <c r="G16" i="2"/>
  <c r="H16" i="2" s="1"/>
  <c r="G17" i="2"/>
  <c r="H17" i="2" s="1"/>
  <c r="G18" i="2"/>
  <c r="H18" i="2" s="1"/>
  <c r="G19" i="2"/>
  <c r="H19" i="2" s="1"/>
  <c r="R57" i="3" s="1"/>
  <c r="G20" i="2"/>
  <c r="H20" i="2" s="1"/>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3" i="3"/>
  <c r="M4" i="3"/>
  <c r="M2"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K2" i="3"/>
  <c r="K3" i="3"/>
  <c r="P3" i="3" s="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4" i="2" l="1"/>
  <c r="B167" i="11" s="1"/>
  <c r="R92" i="3"/>
  <c r="R14" i="3"/>
  <c r="R51" i="3"/>
  <c r="R98" i="3"/>
  <c r="R74" i="3"/>
  <c r="R39" i="3"/>
  <c r="T57" i="3"/>
  <c r="T2" i="3"/>
  <c r="T97" i="3"/>
  <c r="T85" i="3"/>
  <c r="T73" i="3"/>
  <c r="T61" i="3"/>
  <c r="T49" i="3"/>
  <c r="T37" i="3"/>
  <c r="T13" i="3"/>
  <c r="T96" i="3"/>
  <c r="T84" i="3"/>
  <c r="T72" i="3"/>
  <c r="T60" i="3"/>
  <c r="T48" i="3"/>
  <c r="T36" i="3"/>
  <c r="T24" i="3"/>
  <c r="T12" i="3"/>
  <c r="T25" i="3"/>
  <c r="T95" i="3"/>
  <c r="T83" i="3"/>
  <c r="T71" i="3"/>
  <c r="T59" i="3"/>
  <c r="T47" i="3"/>
  <c r="T35" i="3"/>
  <c r="T23" i="3"/>
  <c r="T11" i="3"/>
  <c r="T94" i="3"/>
  <c r="T82" i="3"/>
  <c r="T70" i="3"/>
  <c r="T58" i="3"/>
  <c r="T46" i="3"/>
  <c r="T34" i="3"/>
  <c r="T22" i="3"/>
  <c r="T10" i="3"/>
  <c r="T33" i="3"/>
  <c r="T20" i="3"/>
  <c r="T91" i="3"/>
  <c r="T79" i="3"/>
  <c r="T67" i="3"/>
  <c r="T55" i="3"/>
  <c r="T43" i="3"/>
  <c r="T31" i="3"/>
  <c r="T19" i="3"/>
  <c r="T7" i="3"/>
  <c r="T93" i="3"/>
  <c r="T81" i="3"/>
  <c r="T69" i="3"/>
  <c r="T45" i="3"/>
  <c r="T9" i="3"/>
  <c r="T92" i="3"/>
  <c r="T80" i="3"/>
  <c r="T68" i="3"/>
  <c r="T56" i="3"/>
  <c r="T8" i="3"/>
  <c r="T90" i="3"/>
  <c r="T78" i="3"/>
  <c r="T66" i="3"/>
  <c r="T54" i="3"/>
  <c r="T42" i="3"/>
  <c r="T30" i="3"/>
  <c r="T18" i="3"/>
  <c r="T6" i="3"/>
  <c r="T101" i="3"/>
  <c r="T89" i="3"/>
  <c r="T77" i="3"/>
  <c r="T65" i="3"/>
  <c r="T53" i="3"/>
  <c r="T41" i="3"/>
  <c r="T29" i="3"/>
  <c r="T17" i="3"/>
  <c r="T5" i="3"/>
  <c r="T100" i="3"/>
  <c r="T88" i="3"/>
  <c r="T76" i="3"/>
  <c r="T64" i="3"/>
  <c r="T52" i="3"/>
  <c r="T40" i="3"/>
  <c r="T28" i="3"/>
  <c r="T16" i="3"/>
  <c r="T4" i="3"/>
  <c r="T21" i="3"/>
  <c r="T44" i="3"/>
  <c r="T99" i="3"/>
  <c r="T87" i="3"/>
  <c r="T75" i="3"/>
  <c r="T63" i="3"/>
  <c r="T51" i="3"/>
  <c r="T39" i="3"/>
  <c r="T27" i="3"/>
  <c r="T15" i="3"/>
  <c r="T3" i="3"/>
  <c r="T32" i="3"/>
  <c r="T98" i="3"/>
  <c r="T86" i="3"/>
  <c r="T74" i="3"/>
  <c r="T62" i="3"/>
  <c r="T50" i="3"/>
  <c r="T38" i="3"/>
  <c r="T26" i="3"/>
  <c r="T14" i="3"/>
  <c r="P57" i="3"/>
  <c r="P45" i="3"/>
  <c r="P33" i="3"/>
  <c r="P21" i="3"/>
  <c r="P9" i="3"/>
  <c r="R62" i="3"/>
  <c r="R91" i="3"/>
  <c r="R45" i="3"/>
  <c r="I5" i="2"/>
  <c r="B168" i="11" s="1"/>
  <c r="R10" i="3"/>
  <c r="R8" i="3"/>
  <c r="R81" i="3"/>
  <c r="R60" i="3"/>
  <c r="R95" i="3"/>
  <c r="R72" i="3"/>
  <c r="R55" i="3"/>
  <c r="R97" i="3"/>
  <c r="R66" i="3"/>
  <c r="R9" i="3"/>
  <c r="R48" i="3"/>
  <c r="R86" i="3"/>
  <c r="R73" i="3"/>
  <c r="R52" i="3"/>
  <c r="R22" i="3"/>
  <c r="R49" i="3"/>
  <c r="R18" i="3"/>
  <c r="R100" i="3"/>
  <c r="R71" i="3"/>
  <c r="R16" i="3"/>
  <c r="R70" i="3"/>
  <c r="R47" i="3"/>
  <c r="R13" i="3"/>
  <c r="I16" i="2"/>
  <c r="B179" i="11" s="1"/>
  <c r="R96" i="3"/>
  <c r="R65" i="3"/>
  <c r="R46" i="3"/>
  <c r="R11" i="3"/>
  <c r="R61" i="3"/>
  <c r="R42" i="3"/>
  <c r="I14" i="2"/>
  <c r="B177" i="11" s="1"/>
  <c r="R37" i="3"/>
  <c r="I7" i="2"/>
  <c r="B170" i="11" s="1"/>
  <c r="R85" i="3"/>
  <c r="R59" i="3"/>
  <c r="R36" i="3"/>
  <c r="I19" i="2"/>
  <c r="R84" i="3"/>
  <c r="R58" i="3"/>
  <c r="R34" i="3"/>
  <c r="R82" i="3"/>
  <c r="R54" i="3"/>
  <c r="R25" i="3"/>
  <c r="R80" i="3"/>
  <c r="R24" i="3"/>
  <c r="I18" i="2"/>
  <c r="I17" i="2"/>
  <c r="B180" i="11" s="1"/>
  <c r="I6" i="2"/>
  <c r="B169" i="11" s="1"/>
  <c r="I11" i="2"/>
  <c r="B174" i="11" s="1"/>
  <c r="I12" i="2"/>
  <c r="B175" i="11" s="1"/>
  <c r="I3" i="2"/>
  <c r="B166" i="11" s="1"/>
  <c r="I2" i="2"/>
  <c r="B165" i="11" s="1"/>
  <c r="I10" i="2"/>
  <c r="B173" i="11" s="1"/>
  <c r="I13" i="2"/>
  <c r="B176" i="11" s="1"/>
  <c r="I20" i="2"/>
  <c r="I15" i="2"/>
  <c r="B178" i="11" s="1"/>
  <c r="I9" i="2"/>
  <c r="B172" i="11" s="1"/>
  <c r="I8" i="2"/>
  <c r="B171" i="11" s="1"/>
  <c r="Q89" i="3"/>
  <c r="Q41" i="3"/>
  <c r="Q77" i="3"/>
  <c r="Q53" i="3"/>
  <c r="Q17" i="3"/>
  <c r="Q5" i="3"/>
  <c r="R23" i="3"/>
  <c r="R17" i="3"/>
  <c r="R41" i="3"/>
  <c r="R33" i="3"/>
  <c r="R69" i="3"/>
  <c r="R94" i="3"/>
  <c r="R6" i="3"/>
  <c r="R19" i="3"/>
  <c r="R68" i="3"/>
  <c r="R56" i="3"/>
  <c r="R44" i="3"/>
  <c r="R32" i="3"/>
  <c r="R20" i="3"/>
  <c r="R79" i="3"/>
  <c r="R67" i="3"/>
  <c r="R43" i="3"/>
  <c r="R31" i="3"/>
  <c r="R7" i="3"/>
  <c r="R12" i="3"/>
  <c r="R83" i="3"/>
  <c r="R35" i="3"/>
  <c r="R93" i="3"/>
  <c r="R90" i="3"/>
  <c r="R78" i="3"/>
  <c r="R30" i="3"/>
  <c r="R101" i="3"/>
  <c r="R89" i="3"/>
  <c r="R77" i="3"/>
  <c r="R29" i="3"/>
  <c r="R5" i="3"/>
  <c r="R88" i="3"/>
  <c r="R76" i="3"/>
  <c r="R64" i="3"/>
  <c r="R40" i="3"/>
  <c r="R28" i="3"/>
  <c r="R4" i="3"/>
  <c r="R99" i="3"/>
  <c r="R87" i="3"/>
  <c r="R75" i="3"/>
  <c r="R63" i="3"/>
  <c r="R27" i="3"/>
  <c r="R3" i="3"/>
  <c r="R21" i="3"/>
  <c r="Q29" i="3"/>
  <c r="Q69" i="3"/>
  <c r="Q92" i="3"/>
  <c r="Q80" i="3"/>
  <c r="Q68" i="3"/>
  <c r="Q56" i="3"/>
  <c r="Q44" i="3"/>
  <c r="Q32" i="3"/>
  <c r="Q20" i="3"/>
  <c r="Q8" i="3"/>
  <c r="Q93" i="3"/>
  <c r="Q67" i="3"/>
  <c r="Q55" i="3"/>
  <c r="Q43" i="3"/>
  <c r="Q31" i="3"/>
  <c r="Q19" i="3"/>
  <c r="Q7" i="3"/>
  <c r="Q101" i="3"/>
  <c r="Q65" i="3"/>
  <c r="Q81" i="3"/>
  <c r="Q91" i="3"/>
  <c r="Q79" i="3"/>
  <c r="Q90" i="3"/>
  <c r="Q78" i="3"/>
  <c r="Q66" i="3"/>
  <c r="Q54" i="3"/>
  <c r="Q42" i="3"/>
  <c r="Q30" i="3"/>
  <c r="Q18" i="3"/>
  <c r="Q6" i="3"/>
  <c r="Q27" i="3"/>
  <c r="Q88" i="3"/>
  <c r="Q64" i="3"/>
  <c r="Q28" i="3"/>
  <c r="Q87" i="3"/>
  <c r="Q63" i="3"/>
  <c r="Q39" i="3"/>
  <c r="Q15" i="3"/>
  <c r="Q98" i="3"/>
  <c r="Q74" i="3"/>
  <c r="Q50" i="3"/>
  <c r="Q26" i="3"/>
  <c r="Q85" i="3"/>
  <c r="Q61" i="3"/>
  <c r="Q37" i="3"/>
  <c r="Q100" i="3"/>
  <c r="Q76" i="3"/>
  <c r="Q52" i="3"/>
  <c r="Q40" i="3"/>
  <c r="Q16" i="3"/>
  <c r="Q4" i="3"/>
  <c r="Q99" i="3"/>
  <c r="Q75" i="3"/>
  <c r="Q51" i="3"/>
  <c r="Q86" i="3"/>
  <c r="Q62" i="3"/>
  <c r="Q38" i="3"/>
  <c r="Q14" i="3"/>
  <c r="Q2" i="3"/>
  <c r="Q97" i="3"/>
  <c r="Q73" i="3"/>
  <c r="Q49" i="3"/>
  <c r="Q25" i="3"/>
  <c r="Q13" i="3"/>
  <c r="Q96" i="3"/>
  <c r="Q84" i="3"/>
  <c r="Q72" i="3"/>
  <c r="Q60" i="3"/>
  <c r="Q48" i="3"/>
  <c r="Q36" i="3"/>
  <c r="Q24" i="3"/>
  <c r="Q12" i="3"/>
  <c r="Q95" i="3"/>
  <c r="Q83" i="3"/>
  <c r="Q71" i="3"/>
  <c r="Q59" i="3"/>
  <c r="Q47" i="3"/>
  <c r="Q35" i="3"/>
  <c r="Q23" i="3"/>
  <c r="Q11" i="3"/>
  <c r="Q94" i="3"/>
  <c r="Q82" i="3"/>
  <c r="Q70" i="3"/>
  <c r="Q58" i="3"/>
  <c r="Q46" i="3"/>
  <c r="Q34" i="3"/>
  <c r="Q22" i="3"/>
  <c r="Q10" i="3"/>
  <c r="Q57" i="3"/>
  <c r="Q45" i="3"/>
  <c r="Q33" i="3"/>
  <c r="Q21" i="3"/>
  <c r="Q9" i="3"/>
  <c r="Q3" i="3"/>
  <c r="P2" i="3"/>
  <c r="P4" i="3"/>
  <c r="P93" i="3"/>
  <c r="P81" i="3"/>
  <c r="P69" i="3"/>
  <c r="P55" i="3"/>
  <c r="P67" i="3"/>
  <c r="P77" i="3"/>
  <c r="P65" i="3"/>
  <c r="P53" i="3"/>
  <c r="P41" i="3"/>
  <c r="P5" i="3"/>
  <c r="O75" i="3"/>
  <c r="O39" i="3"/>
  <c r="O51" i="3"/>
  <c r="O3" i="3"/>
  <c r="O87" i="3"/>
  <c r="O15" i="3"/>
  <c r="O99" i="3"/>
  <c r="O63" i="3"/>
  <c r="O27" i="3"/>
  <c r="P96" i="3"/>
  <c r="P72" i="3"/>
  <c r="P36" i="3"/>
  <c r="P12" i="3"/>
  <c r="P95" i="3"/>
  <c r="P83" i="3"/>
  <c r="P71" i="3"/>
  <c r="P59" i="3"/>
  <c r="P47" i="3"/>
  <c r="P35" i="3"/>
  <c r="P23" i="3"/>
  <c r="P11" i="3"/>
  <c r="P94" i="3"/>
  <c r="P82" i="3"/>
  <c r="P70" i="3"/>
  <c r="P58" i="3"/>
  <c r="P46" i="3"/>
  <c r="P34" i="3"/>
  <c r="P22" i="3"/>
  <c r="P10" i="3"/>
  <c r="P84" i="3"/>
  <c r="P24" i="3"/>
  <c r="P91" i="3"/>
  <c r="P79" i="3"/>
  <c r="P43" i="3"/>
  <c r="P31" i="3"/>
  <c r="P19" i="3"/>
  <c r="P7" i="3"/>
  <c r="P48" i="3"/>
  <c r="P60" i="3"/>
  <c r="P101" i="3"/>
  <c r="P89" i="3"/>
  <c r="P29" i="3"/>
  <c r="P17" i="3"/>
  <c r="P20" i="3"/>
  <c r="P8" i="3"/>
  <c r="O91" i="3"/>
  <c r="O79" i="3"/>
  <c r="O67" i="3"/>
  <c r="O55" i="3"/>
  <c r="O43" i="3"/>
  <c r="O31" i="3"/>
  <c r="O19" i="3"/>
  <c r="O7" i="3"/>
  <c r="P90" i="3"/>
  <c r="P78" i="3"/>
  <c r="P66" i="3"/>
  <c r="P54" i="3"/>
  <c r="P42" i="3"/>
  <c r="P30" i="3"/>
  <c r="P18" i="3"/>
  <c r="P6" i="3"/>
  <c r="O90" i="3"/>
  <c r="O78" i="3"/>
  <c r="O66" i="3"/>
  <c r="O54" i="3"/>
  <c r="O42" i="3"/>
  <c r="O30" i="3"/>
  <c r="O18" i="3"/>
  <c r="O6" i="3"/>
  <c r="O101" i="3"/>
  <c r="O89" i="3"/>
  <c r="O77" i="3"/>
  <c r="O65" i="3"/>
  <c r="O53" i="3"/>
  <c r="O41" i="3"/>
  <c r="O29" i="3"/>
  <c r="O17" i="3"/>
  <c r="O5" i="3"/>
  <c r="P100" i="3"/>
  <c r="P88" i="3"/>
  <c r="P76" i="3"/>
  <c r="P64" i="3"/>
  <c r="P52" i="3"/>
  <c r="P40" i="3"/>
  <c r="P28" i="3"/>
  <c r="P16" i="3"/>
  <c r="P68" i="3"/>
  <c r="P32" i="3"/>
  <c r="O100" i="3"/>
  <c r="O88" i="3"/>
  <c r="O76" i="3"/>
  <c r="O64" i="3"/>
  <c r="O52" i="3"/>
  <c r="O40" i="3"/>
  <c r="O28" i="3"/>
  <c r="O16" i="3"/>
  <c r="O4" i="3"/>
  <c r="P99" i="3"/>
  <c r="P87" i="3"/>
  <c r="P75" i="3"/>
  <c r="P63" i="3"/>
  <c r="P51" i="3"/>
  <c r="P39" i="3"/>
  <c r="P27" i="3"/>
  <c r="P15" i="3"/>
  <c r="P92" i="3"/>
  <c r="P44" i="3"/>
  <c r="P98" i="3"/>
  <c r="P86" i="3"/>
  <c r="P74" i="3"/>
  <c r="P62" i="3"/>
  <c r="P50" i="3"/>
  <c r="P38" i="3"/>
  <c r="P26" i="3"/>
  <c r="P14" i="3"/>
  <c r="P80" i="3"/>
  <c r="P56" i="3"/>
  <c r="O98" i="3"/>
  <c r="O86" i="3"/>
  <c r="O74" i="3"/>
  <c r="O62" i="3"/>
  <c r="O50" i="3"/>
  <c r="O38" i="3"/>
  <c r="O26" i="3"/>
  <c r="O14" i="3"/>
  <c r="O2" i="3"/>
  <c r="P97" i="3"/>
  <c r="P85" i="3"/>
  <c r="P73" i="3"/>
  <c r="P61" i="3"/>
  <c r="P49" i="3"/>
  <c r="P37" i="3"/>
  <c r="P25" i="3"/>
  <c r="P13" i="3"/>
  <c r="O73" i="3"/>
  <c r="O25" i="3"/>
  <c r="O72" i="3"/>
  <c r="O36" i="3"/>
  <c r="O95" i="3"/>
  <c r="O83" i="3"/>
  <c r="O71" i="3"/>
  <c r="O59" i="3"/>
  <c r="O47" i="3"/>
  <c r="O35" i="3"/>
  <c r="O23" i="3"/>
  <c r="O11" i="3"/>
  <c r="O94" i="3"/>
  <c r="O82" i="3"/>
  <c r="O70" i="3"/>
  <c r="O58" i="3"/>
  <c r="O46" i="3"/>
  <c r="O34" i="3"/>
  <c r="O22" i="3"/>
  <c r="O10" i="3"/>
  <c r="O97" i="3"/>
  <c r="O85" i="3"/>
  <c r="O61" i="3"/>
  <c r="O49" i="3"/>
  <c r="O37" i="3"/>
  <c r="O13" i="3"/>
  <c r="O96" i="3"/>
  <c r="O84" i="3"/>
  <c r="O60" i="3"/>
  <c r="O48" i="3"/>
  <c r="O24" i="3"/>
  <c r="O12" i="3"/>
  <c r="O93" i="3"/>
  <c r="O81" i="3"/>
  <c r="O69" i="3"/>
  <c r="O57" i="3"/>
  <c r="O45" i="3"/>
  <c r="O33" i="3"/>
  <c r="O21" i="3"/>
  <c r="O9" i="3"/>
  <c r="O92" i="3"/>
  <c r="O80" i="3"/>
  <c r="O68" i="3"/>
  <c r="O56" i="3"/>
  <c r="O44" i="3"/>
  <c r="O32" i="3"/>
  <c r="O20" i="3"/>
  <c r="O8" i="3"/>
  <c r="U2" i="3" l="1"/>
  <c r="U14" i="3"/>
  <c r="U26" i="3"/>
  <c r="U38" i="3"/>
  <c r="U50" i="3"/>
  <c r="U62" i="3"/>
  <c r="U74" i="3"/>
  <c r="U86" i="3"/>
  <c r="U98" i="3"/>
  <c r="U8" i="3"/>
  <c r="U80" i="3"/>
  <c r="U9" i="3"/>
  <c r="U57" i="3"/>
  <c r="U93" i="3"/>
  <c r="U35" i="3"/>
  <c r="U12" i="3"/>
  <c r="U60" i="3"/>
  <c r="U84" i="3"/>
  <c r="U13" i="3"/>
  <c r="U97" i="3"/>
  <c r="U3" i="3"/>
  <c r="U15" i="3"/>
  <c r="U27" i="3"/>
  <c r="U39" i="3"/>
  <c r="U51" i="3"/>
  <c r="U63" i="3"/>
  <c r="U75" i="3"/>
  <c r="U87" i="3"/>
  <c r="U99" i="3"/>
  <c r="U32" i="3"/>
  <c r="U21" i="3"/>
  <c r="U23" i="3"/>
  <c r="U36" i="3"/>
  <c r="U25" i="3"/>
  <c r="U4" i="3"/>
  <c r="U16" i="3"/>
  <c r="U28" i="3"/>
  <c r="U40" i="3"/>
  <c r="U52" i="3"/>
  <c r="U64" i="3"/>
  <c r="U76" i="3"/>
  <c r="U88" i="3"/>
  <c r="U100" i="3"/>
  <c r="U44" i="3"/>
  <c r="U45" i="3"/>
  <c r="U83" i="3"/>
  <c r="U48" i="3"/>
  <c r="U61" i="3"/>
  <c r="U5" i="3"/>
  <c r="U17" i="3"/>
  <c r="U29" i="3"/>
  <c r="U41" i="3"/>
  <c r="U53" i="3"/>
  <c r="U65" i="3"/>
  <c r="U77" i="3"/>
  <c r="U89" i="3"/>
  <c r="U101" i="3"/>
  <c r="U6" i="3"/>
  <c r="U18" i="3"/>
  <c r="U30" i="3"/>
  <c r="U42" i="3"/>
  <c r="U54" i="3"/>
  <c r="U66" i="3"/>
  <c r="U78" i="3"/>
  <c r="U90" i="3"/>
  <c r="U20" i="3"/>
  <c r="U68" i="3"/>
  <c r="U92" i="3"/>
  <c r="U33" i="3"/>
  <c r="U69" i="3"/>
  <c r="U81" i="3"/>
  <c r="U11" i="3"/>
  <c r="U59" i="3"/>
  <c r="U71" i="3"/>
  <c r="U95" i="3"/>
  <c r="U24" i="3"/>
  <c r="U96" i="3"/>
  <c r="U37" i="3"/>
  <c r="U85" i="3"/>
  <c r="U72" i="3"/>
  <c r="U49" i="3"/>
  <c r="U7" i="3"/>
  <c r="U19" i="3"/>
  <c r="U31" i="3"/>
  <c r="U43" i="3"/>
  <c r="U55" i="3"/>
  <c r="U67" i="3"/>
  <c r="U79" i="3"/>
  <c r="U91" i="3"/>
  <c r="U56" i="3"/>
  <c r="U47" i="3"/>
  <c r="U73" i="3"/>
  <c r="U10" i="3"/>
  <c r="U22" i="3"/>
  <c r="U34" i="3"/>
  <c r="U46" i="3"/>
  <c r="U58" i="3"/>
  <c r="U70" i="3"/>
  <c r="U82" i="3"/>
  <c r="U94" i="3"/>
  <c r="J2" i="2"/>
  <c r="J14" i="2"/>
  <c r="J3" i="2"/>
  <c r="J15" i="2"/>
  <c r="J4" i="2"/>
  <c r="J16" i="2"/>
  <c r="J5" i="2"/>
  <c r="J17" i="2"/>
  <c r="J6" i="2"/>
  <c r="J18" i="2"/>
  <c r="J8" i="2"/>
  <c r="J20" i="2"/>
  <c r="J9" i="2"/>
  <c r="J10" i="2"/>
  <c r="J11" i="2"/>
  <c r="J13" i="2"/>
  <c r="J19" i="2"/>
  <c r="J12" i="2"/>
  <c r="J7" i="2"/>
  <c r="S85" i="3"/>
  <c r="S43" i="3"/>
  <c r="S93" i="3"/>
  <c r="S47" i="3"/>
  <c r="S96" i="3"/>
  <c r="S31" i="3"/>
  <c r="S81" i="3"/>
  <c r="S35" i="3"/>
  <c r="S84" i="3"/>
  <c r="S17" i="3"/>
  <c r="S55" i="3"/>
  <c r="S10" i="3"/>
  <c r="S59" i="3"/>
  <c r="S13" i="3"/>
  <c r="S19" i="3"/>
  <c r="S69" i="3"/>
  <c r="S23" i="3"/>
  <c r="S72" i="3"/>
  <c r="S29" i="3"/>
  <c r="S67" i="3"/>
  <c r="S22" i="3"/>
  <c r="S71" i="3"/>
  <c r="S25" i="3"/>
  <c r="S41" i="3"/>
  <c r="S79" i="3"/>
  <c r="S34" i="3"/>
  <c r="S83" i="3"/>
  <c r="S37" i="3"/>
  <c r="S53" i="3"/>
  <c r="S91" i="3"/>
  <c r="S46" i="3"/>
  <c r="S95" i="3"/>
  <c r="S49" i="3"/>
  <c r="S65" i="3"/>
  <c r="S9" i="3"/>
  <c r="S58" i="3"/>
  <c r="S12" i="3"/>
  <c r="S61" i="3"/>
  <c r="S77" i="3"/>
  <c r="S21" i="3"/>
  <c r="S70" i="3"/>
  <c r="S24" i="3"/>
  <c r="S73" i="3"/>
  <c r="S89" i="3"/>
  <c r="S33" i="3"/>
  <c r="S82" i="3"/>
  <c r="S36" i="3"/>
  <c r="S3" i="3"/>
  <c r="S15" i="3"/>
  <c r="S27" i="3"/>
  <c r="S39" i="3"/>
  <c r="S51" i="3"/>
  <c r="S63" i="3"/>
  <c r="S75" i="3"/>
  <c r="S87" i="3"/>
  <c r="S99" i="3"/>
  <c r="S4" i="3"/>
  <c r="S16" i="3"/>
  <c r="S28" i="3"/>
  <c r="S40" i="3"/>
  <c r="S52" i="3"/>
  <c r="S64" i="3"/>
  <c r="S76" i="3"/>
  <c r="S88" i="3"/>
  <c r="S100" i="3"/>
  <c r="S6" i="3"/>
  <c r="S18" i="3"/>
  <c r="S30" i="3"/>
  <c r="S42" i="3"/>
  <c r="S54" i="3"/>
  <c r="S66" i="3"/>
  <c r="S78" i="3"/>
  <c r="S90" i="3"/>
  <c r="S8" i="3"/>
  <c r="S20" i="3"/>
  <c r="S32" i="3"/>
  <c r="S44" i="3"/>
  <c r="S56" i="3"/>
  <c r="S68" i="3"/>
  <c r="S80" i="3"/>
  <c r="S92" i="3"/>
  <c r="S2" i="3"/>
  <c r="S14" i="3"/>
  <c r="S26" i="3"/>
  <c r="S38" i="3"/>
  <c r="S50" i="3"/>
  <c r="S62" i="3"/>
  <c r="S74" i="3"/>
  <c r="S86" i="3"/>
  <c r="S98" i="3"/>
  <c r="S101" i="3"/>
  <c r="S45" i="3"/>
  <c r="S94" i="3"/>
  <c r="S48" i="3"/>
  <c r="S97" i="3"/>
  <c r="S7" i="3"/>
  <c r="S57" i="3"/>
  <c r="S11" i="3"/>
  <c r="S60" i="3"/>
  <c r="S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982A01-FD3F-4CDD-B5A1-9EE4B4F0F4C7}" keepAlive="1" name="Query - campaign_ad_spend" description="Connection to the 'campaign_ad_spend' query in the workbook." type="5" refreshedVersion="8" background="1" saveData="1">
    <dbPr connection="Provider=Microsoft.Mashup.OleDb.1;Data Source=$Workbook$;Location=campaign_ad_spend;Extended Properties=&quot;&quot;" command="SELECT * FROM [campaign_ad_spend]"/>
  </connection>
  <connection id="2" xr16:uid="{C5022ABC-A039-4818-A6A2-3B29AC4FF9AF}" keepAlive="1" name="Query - campaign_data" description="Connection to the 'campaign_data' query in the workbook." type="5" refreshedVersion="8" background="1" saveData="1">
    <dbPr connection="Provider=Microsoft.Mashup.OleDb.1;Data Source=$Workbook$;Location=campaign_data;Extended Properties=&quot;&quot;" command="SELECT * FROM [campaign_data]"/>
  </connection>
  <connection id="3" xr16:uid="{78F89AD5-5594-4F84-9F72-66E66649AA70}" keepAlive="1" name="Query - engagement1" description="Connection to the 'engagement1' query in the workbook." type="5" refreshedVersion="8" background="1" saveData="1">
    <dbPr connection="Provider=Microsoft.Mashup.OleDb.1;Data Source=$Workbook$;Location=engagement1;Extended Properties=&quot;&quot;" command="SELECT * FROM [engagement1]"/>
  </connection>
  <connection id="4" xr16:uid="{77A93590-C432-4379-B61F-753D0476DD94}" keepAlive="1" name="Query - leads" description="Connection to the 'leads' query in the workbook." type="5" refreshedVersion="8" background="1" saveData="1">
    <dbPr connection="Provider=Microsoft.Mashup.OleDb.1;Data Source=$Workbook$;Location=leads;Extended Properties=&quot;&quot;" command="SELECT * FROM [leads]"/>
  </connection>
  <connection id="5" xr16:uid="{63955727-0CCB-46F7-9EED-0284449487B7}" keepAlive="1" name="Query - revenue" description="Connection to the 'revenue' query in the workbook." type="5" refreshedVersion="8" background="1" saveData="1">
    <dbPr connection="Provider=Microsoft.Mashup.OleDb.1;Data Source=$Workbook$;Location=revenue;Extended Properties=&quot;&quot;" command="SELECT * FROM [revenue]"/>
  </connection>
  <connection id="6" xr16:uid="{BBFC3D15-07AD-47CC-9B6D-5B6FB6D6DE6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DA452044-21C4-4894-A324-2E14DB6507B5}" name="WorksheetConnection_lead_data.xlsx!leads" type="102" refreshedVersion="8" minRefreshableVersion="5">
    <extLst>
      <ext xmlns:x15="http://schemas.microsoft.com/office/spreadsheetml/2010/11/main" uri="{DE250136-89BD-433C-8126-D09CA5730AF9}">
        <x15:connection id="leads">
          <x15:rangePr sourceName="_xlcn.WorksheetConnection_lead_data.xlsxleads1"/>
        </x15:connection>
      </ext>
    </extLst>
  </connection>
  <connection id="8" xr16:uid="{83ACE724-FE11-49C2-8E6C-37011471E096}" name="WorksheetConnection_lead_data.xlsx!Table7" type="102" refreshedVersion="8" minRefreshableVersion="5">
    <extLst>
      <ext xmlns:x15="http://schemas.microsoft.com/office/spreadsheetml/2010/11/main" uri="{DE250136-89BD-433C-8126-D09CA5730AF9}">
        <x15:connection id="Table7">
          <x15:rangePr sourceName="_xlcn.WorksheetConnection_lead_data.xlsxTable71"/>
        </x15:connection>
      </ext>
    </extLst>
  </connection>
  <connection id="9" xr16:uid="{F7BA1B15-98D2-4A87-B6DE-5C92D5063D24}" name="WorksheetConnection_leads!$A:$Q" type="102" refreshedVersion="8" minRefreshableVersion="5">
    <extLst>
      <ext xmlns:x15="http://schemas.microsoft.com/office/spreadsheetml/2010/11/main" uri="{DE250136-89BD-433C-8126-D09CA5730AF9}">
        <x15:connection id="Range" autoDelete="1">
          <x15:rangePr sourceName="_xlcn.WorksheetConnection_leadsAQ1"/>
        </x15:connection>
      </ext>
    </extLst>
  </connection>
</connections>
</file>

<file path=xl/sharedStrings.xml><?xml version="1.0" encoding="utf-8"?>
<sst xmlns="http://schemas.openxmlformats.org/spreadsheetml/2006/main" count="728" uniqueCount="378">
  <si>
    <t>revenue</t>
  </si>
  <si>
    <t>availabilities</t>
  </si>
  <si>
    <t>ratings</t>
  </si>
  <si>
    <t>Twitter Ads</t>
  </si>
  <si>
    <t>In stock</t>
  </si>
  <si>
    <t>Facebook Ads</t>
  </si>
  <si>
    <t>Google Ads</t>
  </si>
  <si>
    <t>Newsletter Referral</t>
  </si>
  <si>
    <t>Affiliate</t>
  </si>
  <si>
    <t>Remote Work Insights</t>
  </si>
  <si>
    <t>UX Weekly</t>
  </si>
  <si>
    <t>The Excel Masterclass</t>
  </si>
  <si>
    <t>AI Business Secrets</t>
  </si>
  <si>
    <t>Ecommerce Tips</t>
  </si>
  <si>
    <t>Passive Income Digest</t>
  </si>
  <si>
    <t>Crypto Signals Daily</t>
  </si>
  <si>
    <t>Python for Beginners</t>
  </si>
  <si>
    <t>SEO Secrets</t>
  </si>
  <si>
    <t>Stock Picks Pro</t>
  </si>
  <si>
    <t>Finance Made Simple</t>
  </si>
  <si>
    <t>Growth Mindset Weekly</t>
  </si>
  <si>
    <t>Mental Health Matters</t>
  </si>
  <si>
    <t>DevOps Deep Dive</t>
  </si>
  <si>
    <t>Leadership Launchpad</t>
  </si>
  <si>
    <t>Data Science Brief</t>
  </si>
  <si>
    <t>Marketing Automation Guide</t>
  </si>
  <si>
    <t>Startup Playbook</t>
  </si>
  <si>
    <t>Lead_ID</t>
  </si>
  <si>
    <t>Name</t>
  </si>
  <si>
    <t>Email</t>
  </si>
  <si>
    <t>Lead_Source</t>
  </si>
  <si>
    <t>Campaign</t>
  </si>
  <si>
    <t>Signup_Date</t>
  </si>
  <si>
    <t>L0000</t>
  </si>
  <si>
    <t>Jessica Turner</t>
  </si>
  <si>
    <t>jonathon40@williams.com</t>
  </si>
  <si>
    <t>L0001</t>
  </si>
  <si>
    <t>Nancy Martinez</t>
  </si>
  <si>
    <t>michael47@williams.com</t>
  </si>
  <si>
    <t>L0002</t>
  </si>
  <si>
    <t>Paul Sullivan</t>
  </si>
  <si>
    <t>kelli30@williams-douglas.com</t>
  </si>
  <si>
    <t>L0003</t>
  </si>
  <si>
    <t>Sandra Brown</t>
  </si>
  <si>
    <t>davidsullivan@gmail.com</t>
  </si>
  <si>
    <t>L0004</t>
  </si>
  <si>
    <t>Kaitlyn Rivas</t>
  </si>
  <si>
    <t>iwashington@woods.net</t>
  </si>
  <si>
    <t>L0005</t>
  </si>
  <si>
    <t>Krystal Wolfe</t>
  </si>
  <si>
    <t>christopher76@gmail.com</t>
  </si>
  <si>
    <t>L0006</t>
  </si>
  <si>
    <t>Patricia Jacobs</t>
  </si>
  <si>
    <t>zrichardson@woods-wade.com</t>
  </si>
  <si>
    <t>L0007</t>
  </si>
  <si>
    <t>Amanda Morris</t>
  </si>
  <si>
    <t>thomaselizabeth@yahoo.com</t>
  </si>
  <si>
    <t>L0008</t>
  </si>
  <si>
    <t>Carla Young</t>
  </si>
  <si>
    <t>jasonkeller@hotmail.com</t>
  </si>
  <si>
    <t>L0009</t>
  </si>
  <si>
    <t>Lynn Taylor</t>
  </si>
  <si>
    <t>johnthompson@hotmail.com</t>
  </si>
  <si>
    <t>L0010</t>
  </si>
  <si>
    <t>Scott Brown</t>
  </si>
  <si>
    <t>bradshawbrenda@hill.com</t>
  </si>
  <si>
    <t>L0011</t>
  </si>
  <si>
    <t>Wendy Clark</t>
  </si>
  <si>
    <t>clarktyrone@walters-miles.info</t>
  </si>
  <si>
    <t>L0012</t>
  </si>
  <si>
    <t>Andrew Li</t>
  </si>
  <si>
    <t>owilliams@morgan-patel.com</t>
  </si>
  <si>
    <t>L0013</t>
  </si>
  <si>
    <t>Alan Ramirez</t>
  </si>
  <si>
    <t>cjones@hill.biz</t>
  </si>
  <si>
    <t>L0014</t>
  </si>
  <si>
    <t>David Jones</t>
  </si>
  <si>
    <t>sean41@gmail.com</t>
  </si>
  <si>
    <t>L0015</t>
  </si>
  <si>
    <t>Sharon Zuniga</t>
  </si>
  <si>
    <t>karengarrett@gmail.com</t>
  </si>
  <si>
    <t>L0016</t>
  </si>
  <si>
    <t>Elizabeth Underwood</t>
  </si>
  <si>
    <t>sherri34@scott-jones.com</t>
  </si>
  <si>
    <t>L0017</t>
  </si>
  <si>
    <t>David Velez</t>
  </si>
  <si>
    <t>jeremychambers@gmail.com</t>
  </si>
  <si>
    <t>L0018</t>
  </si>
  <si>
    <t>Timothy Richards</t>
  </si>
  <si>
    <t>cheryl92@hotmail.com</t>
  </si>
  <si>
    <t>Productivity Hacks</t>
  </si>
  <si>
    <t>L0019</t>
  </si>
  <si>
    <t>Paul King</t>
  </si>
  <si>
    <t>vanessa76@hotmail.com</t>
  </si>
  <si>
    <t>L0020</t>
  </si>
  <si>
    <t>Alexandra Christensen</t>
  </si>
  <si>
    <t>osanchez@davis.info</t>
  </si>
  <si>
    <t>L0021</t>
  </si>
  <si>
    <t>William Martinez</t>
  </si>
  <si>
    <t>lgonzales@hotmail.com</t>
  </si>
  <si>
    <t>L0022</t>
  </si>
  <si>
    <t>Taylor Mosley</t>
  </si>
  <si>
    <t>christopherlucas@stevenson-rodriguez.com</t>
  </si>
  <si>
    <t>L0023</t>
  </si>
  <si>
    <t>Heather Allen</t>
  </si>
  <si>
    <t>susannewman@wilson.com</t>
  </si>
  <si>
    <t>L0024</t>
  </si>
  <si>
    <t>Shelby Ellis</t>
  </si>
  <si>
    <t>dwilliams@gmail.com</t>
  </si>
  <si>
    <t>L0025</t>
  </si>
  <si>
    <t>Kimberly Ward</t>
  </si>
  <si>
    <t>lynnhannah@yahoo.com</t>
  </si>
  <si>
    <t>L0026</t>
  </si>
  <si>
    <t>Leslie Sherman</t>
  </si>
  <si>
    <t>henrycrystal@phillips-thomas.com</t>
  </si>
  <si>
    <t>L0027</t>
  </si>
  <si>
    <t>Travis Patel</t>
  </si>
  <si>
    <t>flynnrobin@hotmail.com</t>
  </si>
  <si>
    <t>L0028</t>
  </si>
  <si>
    <t>Kathryn Gonzales</t>
  </si>
  <si>
    <t>cynthiamurphy@peterson-conley.info</t>
  </si>
  <si>
    <t>L0029</t>
  </si>
  <si>
    <t>Brandon Moore</t>
  </si>
  <si>
    <t>stevenramsey@walker-davis.com</t>
  </si>
  <si>
    <t>L0030</t>
  </si>
  <si>
    <t>Richard Mcdonald</t>
  </si>
  <si>
    <t>carlsonfrank@gmail.com</t>
  </si>
  <si>
    <t>L0031</t>
  </si>
  <si>
    <t>Heather Lindsey</t>
  </si>
  <si>
    <t>meyeranthony@yahoo.com</t>
  </si>
  <si>
    <t>L0032</t>
  </si>
  <si>
    <t>Christopher Greer</t>
  </si>
  <si>
    <t>wlee@hotmail.com</t>
  </si>
  <si>
    <t>L0033</t>
  </si>
  <si>
    <t>Zachary Walls</t>
  </si>
  <si>
    <t>caitlynbarnes@gmail.com</t>
  </si>
  <si>
    <t>L0034</t>
  </si>
  <si>
    <t>Lisa Smith</t>
  </si>
  <si>
    <t>aaroncarter@gmail.com</t>
  </si>
  <si>
    <t>L0035</t>
  </si>
  <si>
    <t>Danielle Russo</t>
  </si>
  <si>
    <t>gordonjames@kemp.com</t>
  </si>
  <si>
    <t>L0036</t>
  </si>
  <si>
    <t>Maria Trujillo</t>
  </si>
  <si>
    <t>johnsonmatthew@lucas.info</t>
  </si>
  <si>
    <t>L0037</t>
  </si>
  <si>
    <t>Randy Simpson</t>
  </si>
  <si>
    <t>joshuabruce@diaz.biz</t>
  </si>
  <si>
    <t>L0038</t>
  </si>
  <si>
    <t>Jamie Estes</t>
  </si>
  <si>
    <t>mark62@yahoo.com</t>
  </si>
  <si>
    <t>L0039</t>
  </si>
  <si>
    <t>Angela Warner</t>
  </si>
  <si>
    <t>eaguirre@yahoo.com</t>
  </si>
  <si>
    <t>L0040</t>
  </si>
  <si>
    <t>Peter Ponce</t>
  </si>
  <si>
    <t>natashahobbs@rodriguez.com</t>
  </si>
  <si>
    <t>L0041</t>
  </si>
  <si>
    <t>Ryan Bradshaw</t>
  </si>
  <si>
    <t>tranheather@adams.net</t>
  </si>
  <si>
    <t>L0042</t>
  </si>
  <si>
    <t>Vickie Smith</t>
  </si>
  <si>
    <t>brandybruce@marshall.com</t>
  </si>
  <si>
    <t>L0043</t>
  </si>
  <si>
    <t>Melissa Smith</t>
  </si>
  <si>
    <t>rodrigueztodd@gmail.com</t>
  </si>
  <si>
    <t>L0044</t>
  </si>
  <si>
    <t>Danny Webb</t>
  </si>
  <si>
    <t>markwatkins@yahoo.com</t>
  </si>
  <si>
    <t>L0045</t>
  </si>
  <si>
    <t>Rebekah Johns</t>
  </si>
  <si>
    <t>ojohnson@tucker.net</t>
  </si>
  <si>
    <t>L0046</t>
  </si>
  <si>
    <t>Rose Davis</t>
  </si>
  <si>
    <t>michael34@gmail.com</t>
  </si>
  <si>
    <t>L0047</t>
  </si>
  <si>
    <t>Martin Stewart</t>
  </si>
  <si>
    <t>hoodandrew@gmail.com</t>
  </si>
  <si>
    <t>L0048</t>
  </si>
  <si>
    <t>Christine Fitzpatrick</t>
  </si>
  <si>
    <t>williammiller@yahoo.com</t>
  </si>
  <si>
    <t>L0049</t>
  </si>
  <si>
    <t>Alexander Finley</t>
  </si>
  <si>
    <t>ruizjames@hotmail.com</t>
  </si>
  <si>
    <t>L0050</t>
  </si>
  <si>
    <t>Anthony Newton</t>
  </si>
  <si>
    <t>zwilliams@gmail.com</t>
  </si>
  <si>
    <t>L0051</t>
  </si>
  <si>
    <t>Anthony Wright</t>
  </si>
  <si>
    <t>xdunn@burgess-spears.com</t>
  </si>
  <si>
    <t>L0052</t>
  </si>
  <si>
    <t>Daniel Bryan</t>
  </si>
  <si>
    <t>stevenjones@yahoo.com</t>
  </si>
  <si>
    <t>L0053</t>
  </si>
  <si>
    <t>Hannah Brennan</t>
  </si>
  <si>
    <t>swoods@yahoo.com</t>
  </si>
  <si>
    <t>L0054</t>
  </si>
  <si>
    <t>Kyle Johnson</t>
  </si>
  <si>
    <t>ihamilton@hotmail.com</t>
  </si>
  <si>
    <t>L0055</t>
  </si>
  <si>
    <t>James York</t>
  </si>
  <si>
    <t>williampeters@yahoo.com</t>
  </si>
  <si>
    <t>L0056</t>
  </si>
  <si>
    <t>David Bryant</t>
  </si>
  <si>
    <t>franklin24@cannon.com</t>
  </si>
  <si>
    <t>L0057</t>
  </si>
  <si>
    <t>Kylie Hamilton</t>
  </si>
  <si>
    <t>gknight@gmail.com</t>
  </si>
  <si>
    <t>L0058</t>
  </si>
  <si>
    <t>Larry Nunez</t>
  </si>
  <si>
    <t>lauren05@kane.com</t>
  </si>
  <si>
    <t>L0059</t>
  </si>
  <si>
    <t>Tina Saunders</t>
  </si>
  <si>
    <t>raymond20@hotmail.com</t>
  </si>
  <si>
    <t>L0060</t>
  </si>
  <si>
    <t>Andres Glenn</t>
  </si>
  <si>
    <t>bowmankelsey@gmail.com</t>
  </si>
  <si>
    <t>L0061</t>
  </si>
  <si>
    <t>William Smith</t>
  </si>
  <si>
    <t>carriejohnson@yahoo.com</t>
  </si>
  <si>
    <t>L0062</t>
  </si>
  <si>
    <t>Deborah Livingston</t>
  </si>
  <si>
    <t>pking@jordan.com</t>
  </si>
  <si>
    <t>L0063</t>
  </si>
  <si>
    <t>Gloria Watson</t>
  </si>
  <si>
    <t>jamesmurray@yahoo.com</t>
  </si>
  <si>
    <t>L0064</t>
  </si>
  <si>
    <t>Heather Turner</t>
  </si>
  <si>
    <t>bethlewis@randall.biz</t>
  </si>
  <si>
    <t>L0065</t>
  </si>
  <si>
    <t>Autumn Hoffman</t>
  </si>
  <si>
    <t>rmontgomery@hotmail.com</t>
  </si>
  <si>
    <t>L0066</t>
  </si>
  <si>
    <t>Paul Jordan</t>
  </si>
  <si>
    <t>mendozajohnathan@gmail.com</t>
  </si>
  <si>
    <t>L0067</t>
  </si>
  <si>
    <t>Andrew Weaver</t>
  </si>
  <si>
    <t>lawrence45@gmail.com</t>
  </si>
  <si>
    <t>L0068</t>
  </si>
  <si>
    <t>Jeffrey Ramos</t>
  </si>
  <si>
    <t>christine85@gray.com</t>
  </si>
  <si>
    <t>L0069</t>
  </si>
  <si>
    <t>Eric Payne</t>
  </si>
  <si>
    <t>kingjessica@woods.com</t>
  </si>
  <si>
    <t>L0070</t>
  </si>
  <si>
    <t>Valerie Rush</t>
  </si>
  <si>
    <t>jescobar@gmail.com</t>
  </si>
  <si>
    <t>L0071</t>
  </si>
  <si>
    <t>Debbie Chavez</t>
  </si>
  <si>
    <t>jeromehenson@baker.info</t>
  </si>
  <si>
    <t>L0072</t>
  </si>
  <si>
    <t>Natasha Lopez</t>
  </si>
  <si>
    <t>lowejohn@johnson.net</t>
  </si>
  <si>
    <t>L0073</t>
  </si>
  <si>
    <t>Allison Davila</t>
  </si>
  <si>
    <t>sarahthomas@berry-watson.org</t>
  </si>
  <si>
    <t>L0074</t>
  </si>
  <si>
    <t>Christopher Pugh</t>
  </si>
  <si>
    <t>simmonstina@weaver.biz</t>
  </si>
  <si>
    <t>L0075</t>
  </si>
  <si>
    <t>Joshua Thomas</t>
  </si>
  <si>
    <t>colonanthony@dunlap-mcguire.com</t>
  </si>
  <si>
    <t>L0076</t>
  </si>
  <si>
    <t>Scott Munoz</t>
  </si>
  <si>
    <t>randybyrd@yahoo.com</t>
  </si>
  <si>
    <t>L0077</t>
  </si>
  <si>
    <t>Lori Huff</t>
  </si>
  <si>
    <t>steven21@gmail.com</t>
  </si>
  <si>
    <t>L0078</t>
  </si>
  <si>
    <t>Jamie Blackburn</t>
  </si>
  <si>
    <t>becky64@hotmail.com</t>
  </si>
  <si>
    <t>L0079</t>
  </si>
  <si>
    <t>Susan Frey</t>
  </si>
  <si>
    <t>elaine76@gmail.com</t>
  </si>
  <si>
    <t>L0080</t>
  </si>
  <si>
    <t>Jason Wagner</t>
  </si>
  <si>
    <t>mhuynh@hotmail.com</t>
  </si>
  <si>
    <t>L0081</t>
  </si>
  <si>
    <t>Kara Clark</t>
  </si>
  <si>
    <t>pamelasmith@pitts.com</t>
  </si>
  <si>
    <t>L0082</t>
  </si>
  <si>
    <t>Mark Williams</t>
  </si>
  <si>
    <t>halljustin@williams-wilson.net</t>
  </si>
  <si>
    <t>L0083</t>
  </si>
  <si>
    <t>Benjamin Black</t>
  </si>
  <si>
    <t>fortega@jones.com</t>
  </si>
  <si>
    <t>L0084</t>
  </si>
  <si>
    <t>Jennifer Martinez</t>
  </si>
  <si>
    <t>erinwilson@hotmail.com</t>
  </si>
  <si>
    <t>L0085</t>
  </si>
  <si>
    <t>Emily Quinn</t>
  </si>
  <si>
    <t>mallorylong@hotmail.com</t>
  </si>
  <si>
    <t>L0086</t>
  </si>
  <si>
    <t>Kevin Powell</t>
  </si>
  <si>
    <t>kelly74@johnston-ellis.net</t>
  </si>
  <si>
    <t>L0087</t>
  </si>
  <si>
    <t>Elizabeth Garcia</t>
  </si>
  <si>
    <t>lindsay09@miller-parrish.com</t>
  </si>
  <si>
    <t>L0088</t>
  </si>
  <si>
    <t>Lindsay Carter</t>
  </si>
  <si>
    <t>elizabeth02@williams.biz</t>
  </si>
  <si>
    <t>L0089</t>
  </si>
  <si>
    <t>Beverly Brock</t>
  </si>
  <si>
    <t>timzuniga@yahoo.com</t>
  </si>
  <si>
    <t>L0090</t>
  </si>
  <si>
    <t>Michael Miller</t>
  </si>
  <si>
    <t>bcantrell@yahoo.com</t>
  </si>
  <si>
    <t>L0091</t>
  </si>
  <si>
    <t>Lindsey Williams</t>
  </si>
  <si>
    <t>qgardner@gmail.com</t>
  </si>
  <si>
    <t>L0092</t>
  </si>
  <si>
    <t>Amy Smith</t>
  </si>
  <si>
    <t>fbrooks@rush-galloway.com</t>
  </si>
  <si>
    <t>L0093</t>
  </si>
  <si>
    <t>Kimberly Smith</t>
  </si>
  <si>
    <t>dyoung@phillips.org</t>
  </si>
  <si>
    <t>L0094</t>
  </si>
  <si>
    <t>Mark Cruz</t>
  </si>
  <si>
    <t>frobinson@hotmail.com</t>
  </si>
  <si>
    <t>L0095</t>
  </si>
  <si>
    <t>Amanda Cruz</t>
  </si>
  <si>
    <t>uford@yahoo.com</t>
  </si>
  <si>
    <t>L0096</t>
  </si>
  <si>
    <t>Mrs. Lauren Washington</t>
  </si>
  <si>
    <t>kathleenfowler@wagner.org</t>
  </si>
  <si>
    <t>L0097</t>
  </si>
  <si>
    <t>Jonathan Davis</t>
  </si>
  <si>
    <t>christopherbailey@fernandez.info</t>
  </si>
  <si>
    <t>L0098</t>
  </si>
  <si>
    <t>Kyle Miller</t>
  </si>
  <si>
    <t>tray@yahoo.com</t>
  </si>
  <si>
    <t>L0099</t>
  </si>
  <si>
    <t>Cathy Solis</t>
  </si>
  <si>
    <t>bgrant@cervantes-romero.info</t>
  </si>
  <si>
    <t>churned</t>
  </si>
  <si>
    <t>No</t>
  </si>
  <si>
    <t>purchaase date</t>
  </si>
  <si>
    <t>emails sent</t>
  </si>
  <si>
    <t>opens</t>
  </si>
  <si>
    <t>click</t>
  </si>
  <si>
    <t>campaign</t>
  </si>
  <si>
    <t>CTR</t>
  </si>
  <si>
    <t>RPM</t>
  </si>
  <si>
    <t>LTV(revenue)</t>
  </si>
  <si>
    <t>Ad_Spend (€)</t>
  </si>
  <si>
    <t>#leads</t>
  </si>
  <si>
    <t>CAC</t>
  </si>
  <si>
    <t>open rate</t>
  </si>
  <si>
    <t>Grand Total</t>
  </si>
  <si>
    <t>(All)</t>
  </si>
  <si>
    <t>Average CTR</t>
  </si>
  <si>
    <t>Average  RPM</t>
  </si>
  <si>
    <t>Average of CAC</t>
  </si>
  <si>
    <t>churn rate</t>
  </si>
  <si>
    <t>engagement score</t>
  </si>
  <si>
    <t># leads</t>
  </si>
  <si>
    <t>Average open rate</t>
  </si>
  <si>
    <t>Average  LTV(revenue)</t>
  </si>
  <si>
    <t>Avg  churn rate</t>
  </si>
  <si>
    <t>total campaign expens</t>
  </si>
  <si>
    <t>Column1</t>
  </si>
  <si>
    <t>Column2</t>
  </si>
  <si>
    <t>purchased month</t>
  </si>
  <si>
    <t>Jan</t>
  </si>
  <si>
    <t>Feb</t>
  </si>
  <si>
    <t>Mar</t>
  </si>
  <si>
    <t>Apr</t>
  </si>
  <si>
    <t>May</t>
  </si>
  <si>
    <t>Dec</t>
  </si>
  <si>
    <t>Row Labels</t>
  </si>
  <si>
    <t>Sum of LTV(revenue)</t>
  </si>
  <si>
    <t>Column3</t>
  </si>
  <si>
    <t>Average of CTR</t>
  </si>
  <si>
    <t>Sum of opens</t>
  </si>
  <si>
    <t>Sum of click</t>
  </si>
  <si>
    <t>Sum of emails sent</t>
  </si>
  <si>
    <t>Sum of CAC</t>
  </si>
  <si>
    <t>Count of churned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</si>
</sst>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0"/>
  </numFmts>
  <fonts count="4" x14ac:knownFonts="1">
    <font>
      <sz val="11"/>
      <color theme="1"/>
      <name val="Aptos Narrow"/>
      <family val="2"/>
      <scheme val="minor"/>
    </font>
    <font>
      <sz val="8"/>
      <name val="Aptos Narrow"/>
      <family val="2"/>
      <scheme val="minor"/>
    </font>
    <font>
      <sz val="14"/>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10" fontId="0" fillId="0" borderId="0" xfId="0" applyNumberFormat="1"/>
    <xf numFmtId="165" fontId="0" fillId="0" borderId="0" xfId="0" applyNumberFormat="1"/>
    <xf numFmtId="0" fontId="2" fillId="0" borderId="0" xfId="0" applyFont="1"/>
    <xf numFmtId="49" fontId="2" fillId="0" borderId="0" xfId="0" applyNumberFormat="1" applyFont="1"/>
    <xf numFmtId="14" fontId="2" fillId="0" borderId="0" xfId="0" applyNumberFormat="1" applyFont="1"/>
    <xf numFmtId="10" fontId="2" fillId="0" borderId="0" xfId="0" applyNumberFormat="1" applyFont="1"/>
    <xf numFmtId="165" fontId="2" fillId="0" borderId="0" xfId="0" applyNumberFormat="1" applyFont="1"/>
    <xf numFmtId="2" fontId="0" fillId="0" borderId="0" xfId="0" applyNumberFormat="1"/>
    <xf numFmtId="0" fontId="0" fillId="0" borderId="0" xfId="0" pivotButton="1"/>
    <xf numFmtId="0" fontId="0" fillId="0" borderId="0" xfId="0" applyAlignment="1">
      <alignment horizontal="left"/>
    </xf>
    <xf numFmtId="2" fontId="2" fillId="0" borderId="0" xfId="0" applyNumberFormat="1" applyFont="1"/>
    <xf numFmtId="0" fontId="3" fillId="2" borderId="1" xfId="0" applyFont="1" applyFill="1" applyBorder="1"/>
    <xf numFmtId="1" fontId="0" fillId="0" borderId="0" xfId="0" applyNumberFormat="1"/>
  </cellXfs>
  <cellStyles count="1">
    <cellStyle name="Normal" xfId="0" builtinId="0"/>
  </cellStyles>
  <dxfs count="72">
    <dxf>
      <numFmt numFmtId="2" formatCode="0.00"/>
    </dxf>
    <dxf>
      <numFmt numFmtId="14" formatCode="0.00%"/>
    </dxf>
    <dxf>
      <numFmt numFmtId="14" formatCode="0.00%"/>
    </dxf>
    <dxf>
      <numFmt numFmtId="14" formatCode="0.00%"/>
    </dxf>
    <dxf>
      <numFmt numFmtId="14" formatCode="0.0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14" formatCode="0.00%"/>
    </dxf>
    <dxf>
      <numFmt numFmtId="14"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14" formatCode="0.00%"/>
    </dxf>
    <dxf>
      <numFmt numFmtId="0" formatCode="General"/>
    </dxf>
    <dxf>
      <numFmt numFmtId="2" formatCode="0.00"/>
    </dxf>
    <dxf>
      <numFmt numFmtId="2" formatCode="0.00"/>
    </dxf>
    <dxf>
      <numFmt numFmtId="14" formatCode="0.00%"/>
    </dxf>
    <dxf>
      <numFmt numFmtId="165" formatCode="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4"/>
        <color theme="1"/>
        <name val="Aptos Narrow"/>
        <family val="2"/>
        <scheme val="minor"/>
      </font>
    </dxf>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s>
  <tableStyles count="2" defaultTableStyle="TableStyleMedium2" defaultPivotStyle="PivotStyleLight16">
    <tableStyle name="Slicer Style 1" pivot="0" table="0" count="0" xr9:uid="{F0703CCA-B88C-41CB-BEC4-44FF9FF2B914}"/>
    <tableStyle name="SlicerStyleDark5 2" pivot="0" table="0" count="10" xr9:uid="{7FE4B904-1D24-4825-B8ED-436C311E5773}">
      <tableStyleElement type="wholeTable" dxfId="71"/>
      <tableStyleElement type="headerRow" dxfId="70"/>
    </tableStyle>
  </tableStyles>
  <colors>
    <mruColors>
      <color rgb="FF000000"/>
      <color rgb="FF36174D"/>
      <color rgb="FFFFFFCC"/>
      <color rgb="FF4A206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36174D"/>
              </stop>
              <stop position="1">
                <color theme="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36174D"/>
              </stop>
              <stop position="1">
                <color theme="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4A206A"/>
              </stop>
              <stop position="1">
                <color theme="2"/>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1"/>
            </patternFill>
          </fill>
          <border diagonalUp="0" diagonalDown="0">
            <left style="thin">
              <color theme="0"/>
            </left>
            <right style="thin">
              <color theme="0"/>
            </right>
            <top style="thin">
              <color theme="0"/>
            </top>
            <bottom style="thin">
              <color theme="0"/>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[lead_data.xlsx]campaign summary!PivotTable1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3648293963255"/>
          <c:y val="0.26328484981044037"/>
          <c:w val="0.69896019247594054"/>
          <c:h val="0.53811424613589964"/>
        </c:manualLayout>
      </c:layout>
      <c:lineChart>
        <c:grouping val="standard"/>
        <c:varyColors val="0"/>
        <c:ser>
          <c:idx val="0"/>
          <c:order val="0"/>
          <c:tx>
            <c:strRef>
              <c:f>'campaign summary'!$B$50</c:f>
              <c:strCache>
                <c:ptCount val="1"/>
                <c:pt idx="0">
                  <c:v>Total</c:v>
                </c:pt>
              </c:strCache>
            </c:strRef>
          </c:tx>
          <c:spPr>
            <a:ln w="28575" cap="rnd">
              <a:solidFill>
                <a:schemeClr val="accent1"/>
              </a:solidFill>
              <a:round/>
            </a:ln>
            <a:effectLst/>
          </c:spPr>
          <c:marker>
            <c:symbol val="none"/>
          </c:marker>
          <c:cat>
            <c:strRef>
              <c:f>'campaign summary'!$A$51:$A$57</c:f>
              <c:strCache>
                <c:ptCount val="6"/>
                <c:pt idx="0">
                  <c:v>Jan</c:v>
                </c:pt>
                <c:pt idx="1">
                  <c:v>Feb</c:v>
                </c:pt>
                <c:pt idx="2">
                  <c:v>Mar</c:v>
                </c:pt>
                <c:pt idx="3">
                  <c:v>Apr</c:v>
                </c:pt>
                <c:pt idx="4">
                  <c:v>May</c:v>
                </c:pt>
                <c:pt idx="5">
                  <c:v>Dec</c:v>
                </c:pt>
              </c:strCache>
            </c:strRef>
          </c:cat>
          <c:val>
            <c:numRef>
              <c:f>'campaign summary'!$B$51:$B$57</c:f>
              <c:numCache>
                <c:formatCode>General</c:formatCode>
                <c:ptCount val="6"/>
                <c:pt idx="0">
                  <c:v>59843</c:v>
                </c:pt>
                <c:pt idx="1">
                  <c:v>101855</c:v>
                </c:pt>
                <c:pt idx="2">
                  <c:v>97148</c:v>
                </c:pt>
                <c:pt idx="3">
                  <c:v>71621</c:v>
                </c:pt>
                <c:pt idx="4">
                  <c:v>21753</c:v>
                </c:pt>
                <c:pt idx="5">
                  <c:v>20669</c:v>
                </c:pt>
              </c:numCache>
            </c:numRef>
          </c:val>
          <c:smooth val="0"/>
          <c:extLst>
            <c:ext xmlns:c16="http://schemas.microsoft.com/office/drawing/2014/chart" uri="{C3380CC4-5D6E-409C-BE32-E72D297353CC}">
              <c16:uniqueId val="{00000000-C8B9-4A97-8681-49F98DB5CC98}"/>
            </c:ext>
          </c:extLst>
        </c:ser>
        <c:dLbls>
          <c:showLegendKey val="0"/>
          <c:showVal val="0"/>
          <c:showCatName val="0"/>
          <c:showSerName val="0"/>
          <c:showPercent val="0"/>
          <c:showBubbleSize val="0"/>
        </c:dLbls>
        <c:smooth val="0"/>
        <c:axId val="754411199"/>
        <c:axId val="754412159"/>
      </c:lineChart>
      <c:catAx>
        <c:axId val="75441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54412159"/>
        <c:crosses val="autoZero"/>
        <c:auto val="1"/>
        <c:lblAlgn val="ctr"/>
        <c:lblOffset val="100"/>
        <c:noMultiLvlLbl val="0"/>
      </c:catAx>
      <c:valAx>
        <c:axId val="75441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5441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[lead_data.xlsx]campaign summary!PivotTable2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'campaign summary'!$B$64</c:f>
              <c:strCache>
                <c:ptCount val="1"/>
                <c:pt idx="0">
                  <c:v>Total</c:v>
                </c:pt>
              </c:strCache>
            </c:strRef>
          </c:tx>
          <c:spPr>
            <a:solidFill>
              <a:schemeClr val="accent1"/>
            </a:solidFill>
            <a:ln>
              <a:noFill/>
            </a:ln>
            <a:effectLst/>
          </c:spPr>
          <c:invertIfNegative val="0"/>
          <c:cat>
            <c:strRef>
              <c:f>'campaign summary'!$A$65:$A$81</c:f>
              <c:strCache>
                <c:ptCount val="16"/>
                <c:pt idx="0">
                  <c:v>AI Business Secrets</c:v>
                </c:pt>
                <c:pt idx="1">
                  <c:v>Crypto Signals Daily</c:v>
                </c:pt>
                <c:pt idx="2">
                  <c:v>Data Science Brief</c:v>
                </c:pt>
                <c:pt idx="3">
                  <c:v>Ecommerce Tips</c:v>
                </c:pt>
                <c:pt idx="4">
                  <c:v>Finance Made Simple</c:v>
                </c:pt>
                <c:pt idx="5">
                  <c:v>Growth Mindset Weekly</c:v>
                </c:pt>
                <c:pt idx="6">
                  <c:v>Mental Health Matters</c:v>
                </c:pt>
                <c:pt idx="7">
                  <c:v>Passive Income Digest</c:v>
                </c:pt>
                <c:pt idx="8">
                  <c:v>Productivity Hacks</c:v>
                </c:pt>
                <c:pt idx="9">
                  <c:v>Python for Beginners</c:v>
                </c:pt>
                <c:pt idx="10">
                  <c:v>Remote Work Insights</c:v>
                </c:pt>
                <c:pt idx="11">
                  <c:v>SEO Secrets</c:v>
                </c:pt>
                <c:pt idx="12">
                  <c:v>Startup Playbook</c:v>
                </c:pt>
                <c:pt idx="13">
                  <c:v>Stock Picks Pro</c:v>
                </c:pt>
                <c:pt idx="14">
                  <c:v>The Excel Masterclass</c:v>
                </c:pt>
                <c:pt idx="15">
                  <c:v>UX Weekly</c:v>
                </c:pt>
              </c:strCache>
            </c:strRef>
          </c:cat>
          <c:val>
            <c:numRef>
              <c:f>'campaign summary'!$B$65:$B$81</c:f>
              <c:numCache>
                <c:formatCode>General</c:formatCode>
                <c:ptCount val="16"/>
                <c:pt idx="0">
                  <c:v>9564</c:v>
                </c:pt>
                <c:pt idx="1">
                  <c:v>13336</c:v>
                </c:pt>
                <c:pt idx="2">
                  <c:v>11940</c:v>
                </c:pt>
                <c:pt idx="3">
                  <c:v>32538</c:v>
                </c:pt>
                <c:pt idx="4">
                  <c:v>4132</c:v>
                </c:pt>
                <c:pt idx="5">
                  <c:v>3492</c:v>
                </c:pt>
                <c:pt idx="6">
                  <c:v>15687</c:v>
                </c:pt>
                <c:pt idx="7">
                  <c:v>6795</c:v>
                </c:pt>
                <c:pt idx="8">
                  <c:v>6780</c:v>
                </c:pt>
                <c:pt idx="9">
                  <c:v>8965</c:v>
                </c:pt>
                <c:pt idx="10">
                  <c:v>10354</c:v>
                </c:pt>
                <c:pt idx="11">
                  <c:v>10430</c:v>
                </c:pt>
                <c:pt idx="12">
                  <c:v>5133</c:v>
                </c:pt>
                <c:pt idx="13">
                  <c:v>4197</c:v>
                </c:pt>
                <c:pt idx="14">
                  <c:v>10020</c:v>
                </c:pt>
                <c:pt idx="15">
                  <c:v>26870</c:v>
                </c:pt>
              </c:numCache>
            </c:numRef>
          </c:val>
          <c:extLst>
            <c:ext xmlns:c16="http://schemas.microsoft.com/office/drawing/2014/chart" uri="{C3380CC4-5D6E-409C-BE32-E72D297353CC}">
              <c16:uniqueId val="{00000000-7713-4ED3-AB50-EFF9D5D5602B}"/>
            </c:ext>
          </c:extLst>
        </c:ser>
        <c:dLbls>
          <c:showLegendKey val="0"/>
          <c:showVal val="0"/>
          <c:showCatName val="0"/>
          <c:showSerName val="0"/>
          <c:showPercent val="0"/>
          <c:showBubbleSize val="0"/>
        </c:dLbls>
        <c:gapWidth val="182"/>
        <c:axId val="1307053183"/>
        <c:axId val="1307051743"/>
      </c:barChart>
      <c:catAx>
        <c:axId val="1307053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7051743"/>
        <c:crosses val="autoZero"/>
        <c:auto val="1"/>
        <c:lblAlgn val="ctr"/>
        <c:lblOffset val="100"/>
        <c:noMultiLvlLbl val="0"/>
      </c:catAx>
      <c:valAx>
        <c:axId val="1307051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705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[lead_data.xlsx]campaign summary!PivotTable3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9.4683565623815746E-2"/>
          <c:y val="0.16294137944254877"/>
          <c:w val="0.4807326624278917"/>
          <c:h val="0.76345637227847774"/>
        </c:manualLayout>
      </c:layout>
      <c:doughnutChart>
        <c:varyColors val="1"/>
        <c:ser>
          <c:idx val="0"/>
          <c:order val="0"/>
          <c:tx>
            <c:strRef>
              <c:f>'campaign summary'!$B$87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62-48C8-8AE8-3C1B76EC20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62-48C8-8AE8-3C1B76EC20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62-48C8-8AE8-3C1B76EC20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62-48C8-8AE8-3C1B76EC20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62-48C8-8AE8-3C1B76EC20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262-48C8-8AE8-3C1B76EC20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'campaign summary'!$A$88:$A$90</c:f>
              <c:strCache>
                <c:ptCount val="2"/>
                <c:pt idx="0">
                  <c:v>Affiliate</c:v>
                </c:pt>
                <c:pt idx="1">
                  <c:v>Facebook Ads</c:v>
                </c:pt>
              </c:strCache>
            </c:strRef>
          </c:cat>
          <c:val>
            <c:numRef>
              <c:f>'campaign summary'!$B$88:$B$90</c:f>
              <c:numCache>
                <c:formatCode>0.00%</c:formatCode>
                <c:ptCount val="2"/>
                <c:pt idx="0">
                  <c:v>0.4162203738290694</c:v>
                </c:pt>
                <c:pt idx="1">
                  <c:v>0.50343067426400756</c:v>
                </c:pt>
              </c:numCache>
            </c:numRef>
          </c:val>
          <c:extLst>
            <c:ext xmlns:c16="http://schemas.microsoft.com/office/drawing/2014/chart" uri="{C3380CC4-5D6E-409C-BE32-E72D297353CC}">
              <c16:uniqueId val="{00000000-03E4-4E71-B02D-071B591E7D2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[lead_data.xlsx]campaign summary!PivotTable13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'campaign summary'!$B$120</c:f>
              <c:strCache>
                <c:ptCount val="1"/>
                <c:pt idx="0">
                  <c:v>Sum of CAC</c:v>
                </c:pt>
              </c:strCache>
            </c:strRef>
          </c:tx>
          <c:spPr>
            <a:solidFill>
              <a:schemeClr val="accent1"/>
            </a:solidFill>
            <a:ln>
              <a:noFill/>
            </a:ln>
            <a:effectLst/>
          </c:spPr>
          <c:invertIfNegative val="0"/>
          <c:cat>
            <c:strRef>
              <c:f>'campaign summary'!$A$121:$A$137</c:f>
              <c:strCache>
                <c:ptCount val="16"/>
                <c:pt idx="0">
                  <c:v>AI Business Secrets</c:v>
                </c:pt>
                <c:pt idx="1">
                  <c:v>Crypto Signals Daily</c:v>
                </c:pt>
                <c:pt idx="2">
                  <c:v>Data Science Brief</c:v>
                </c:pt>
                <c:pt idx="3">
                  <c:v>Ecommerce Tips</c:v>
                </c:pt>
                <c:pt idx="4">
                  <c:v>Finance Made Simple</c:v>
                </c:pt>
                <c:pt idx="5">
                  <c:v>Growth Mindset Weekly</c:v>
                </c:pt>
                <c:pt idx="6">
                  <c:v>Mental Health Matters</c:v>
                </c:pt>
                <c:pt idx="7">
                  <c:v>Passive Income Digest</c:v>
                </c:pt>
                <c:pt idx="8">
                  <c:v>Productivity Hacks</c:v>
                </c:pt>
                <c:pt idx="9">
                  <c:v>Python for Beginners</c:v>
                </c:pt>
                <c:pt idx="10">
                  <c:v>Remote Work Insights</c:v>
                </c:pt>
                <c:pt idx="11">
                  <c:v>SEO Secrets</c:v>
                </c:pt>
                <c:pt idx="12">
                  <c:v>Startup Playbook</c:v>
                </c:pt>
                <c:pt idx="13">
                  <c:v>Stock Picks Pro</c:v>
                </c:pt>
                <c:pt idx="14">
                  <c:v>The Excel Masterclass</c:v>
                </c:pt>
                <c:pt idx="15">
                  <c:v>UX Weekly</c:v>
                </c:pt>
              </c:strCache>
            </c:strRef>
          </c:cat>
          <c:val>
            <c:numRef>
              <c:f>'campaign summary'!$B$121:$B$137</c:f>
              <c:numCache>
                <c:formatCode>General</c:formatCode>
                <c:ptCount val="16"/>
                <c:pt idx="0">
                  <c:v>854</c:v>
                </c:pt>
                <c:pt idx="1">
                  <c:v>139.55555555555554</c:v>
                </c:pt>
                <c:pt idx="2">
                  <c:v>160.71428571428572</c:v>
                </c:pt>
                <c:pt idx="3">
                  <c:v>412.28571428571428</c:v>
                </c:pt>
                <c:pt idx="4">
                  <c:v>150</c:v>
                </c:pt>
                <c:pt idx="5">
                  <c:v>214</c:v>
                </c:pt>
                <c:pt idx="6">
                  <c:v>228</c:v>
                </c:pt>
                <c:pt idx="7">
                  <c:v>669</c:v>
                </c:pt>
                <c:pt idx="8">
                  <c:v>574.79999999999995</c:v>
                </c:pt>
                <c:pt idx="9">
                  <c:v>631.66666666666663</c:v>
                </c:pt>
                <c:pt idx="10">
                  <c:v>96.333333333333329</c:v>
                </c:pt>
                <c:pt idx="11">
                  <c:v>321.60000000000002</c:v>
                </c:pt>
                <c:pt idx="12">
                  <c:v>158</c:v>
                </c:pt>
                <c:pt idx="13">
                  <c:v>116</c:v>
                </c:pt>
                <c:pt idx="14">
                  <c:v>57.5</c:v>
                </c:pt>
                <c:pt idx="15">
                  <c:v>163.88888888888889</c:v>
                </c:pt>
              </c:numCache>
            </c:numRef>
          </c:val>
          <c:extLst>
            <c:ext xmlns:c16="http://schemas.microsoft.com/office/drawing/2014/chart" uri="{C3380CC4-5D6E-409C-BE32-E72D297353CC}">
              <c16:uniqueId val="{00000000-7477-4933-88CA-D35FB8F77A5A}"/>
            </c:ext>
          </c:extLst>
        </c:ser>
        <c:dLbls>
          <c:showLegendKey val="0"/>
          <c:showVal val="0"/>
          <c:showCatName val="0"/>
          <c:showSerName val="0"/>
          <c:showPercent val="0"/>
          <c:showBubbleSize val="0"/>
        </c:dLbls>
        <c:gapWidth val="219"/>
        <c:axId val="1487393615"/>
        <c:axId val="1487393135"/>
      </c:barChart>
      <c:lineChart>
        <c:grouping val="standard"/>
        <c:varyColors val="0"/>
        <c:ser>
          <c:idx val="1"/>
          <c:order val="1"/>
          <c:tx>
            <c:strRef>
              <c:f>'campaign summary'!$C$120</c:f>
              <c:strCache>
                <c:ptCount val="1"/>
                <c:pt idx="0">
                  <c:v>Sum of LTV(revenue)</c:v>
                </c:pt>
              </c:strCache>
            </c:strRef>
          </c:tx>
          <c:spPr>
            <a:ln w="28575" cap="rnd">
              <a:solidFill>
                <a:schemeClr val="accent2"/>
              </a:solidFill>
              <a:round/>
            </a:ln>
            <a:effectLst/>
          </c:spPr>
          <c:marker>
            <c:symbol val="none"/>
          </c:marker>
          <c:cat>
            <c:strRef>
              <c:f>'campaign summary'!$A$121:$A$137</c:f>
              <c:strCache>
                <c:ptCount val="16"/>
                <c:pt idx="0">
                  <c:v>AI Business Secrets</c:v>
                </c:pt>
                <c:pt idx="1">
                  <c:v>Crypto Signals Daily</c:v>
                </c:pt>
                <c:pt idx="2">
                  <c:v>Data Science Brief</c:v>
                </c:pt>
                <c:pt idx="3">
                  <c:v>Ecommerce Tips</c:v>
                </c:pt>
                <c:pt idx="4">
                  <c:v>Finance Made Simple</c:v>
                </c:pt>
                <c:pt idx="5">
                  <c:v>Growth Mindset Weekly</c:v>
                </c:pt>
                <c:pt idx="6">
                  <c:v>Mental Health Matters</c:v>
                </c:pt>
                <c:pt idx="7">
                  <c:v>Passive Income Digest</c:v>
                </c:pt>
                <c:pt idx="8">
                  <c:v>Productivity Hacks</c:v>
                </c:pt>
                <c:pt idx="9">
                  <c:v>Python for Beginners</c:v>
                </c:pt>
                <c:pt idx="10">
                  <c:v>Remote Work Insights</c:v>
                </c:pt>
                <c:pt idx="11">
                  <c:v>SEO Secrets</c:v>
                </c:pt>
                <c:pt idx="12">
                  <c:v>Startup Playbook</c:v>
                </c:pt>
                <c:pt idx="13">
                  <c:v>Stock Picks Pro</c:v>
                </c:pt>
                <c:pt idx="14">
                  <c:v>The Excel Masterclass</c:v>
                </c:pt>
                <c:pt idx="15">
                  <c:v>UX Weekly</c:v>
                </c:pt>
              </c:strCache>
            </c:strRef>
          </c:cat>
          <c:val>
            <c:numRef>
              <c:f>'campaign summary'!$C$121:$C$137</c:f>
              <c:numCache>
                <c:formatCode>General</c:formatCode>
                <c:ptCount val="16"/>
                <c:pt idx="0">
                  <c:v>9564</c:v>
                </c:pt>
                <c:pt idx="1">
                  <c:v>13336</c:v>
                </c:pt>
                <c:pt idx="2">
                  <c:v>11940</c:v>
                </c:pt>
                <c:pt idx="3">
                  <c:v>32538</c:v>
                </c:pt>
                <c:pt idx="4">
                  <c:v>4132</c:v>
                </c:pt>
                <c:pt idx="5">
                  <c:v>3492</c:v>
                </c:pt>
                <c:pt idx="6">
                  <c:v>15687</c:v>
                </c:pt>
                <c:pt idx="7">
                  <c:v>6795</c:v>
                </c:pt>
                <c:pt idx="8">
                  <c:v>6780</c:v>
                </c:pt>
                <c:pt idx="9">
                  <c:v>8965</c:v>
                </c:pt>
                <c:pt idx="10">
                  <c:v>10354</c:v>
                </c:pt>
                <c:pt idx="11">
                  <c:v>10430</c:v>
                </c:pt>
                <c:pt idx="12">
                  <c:v>5133</c:v>
                </c:pt>
                <c:pt idx="13">
                  <c:v>4197</c:v>
                </c:pt>
                <c:pt idx="14">
                  <c:v>10020</c:v>
                </c:pt>
                <c:pt idx="15">
                  <c:v>26870</c:v>
                </c:pt>
              </c:numCache>
            </c:numRef>
          </c:val>
          <c:smooth val="0"/>
          <c:extLst>
            <c:ext xmlns:c16="http://schemas.microsoft.com/office/drawing/2014/chart" uri="{C3380CC4-5D6E-409C-BE32-E72D297353CC}">
              <c16:uniqueId val="{00000001-7477-4933-88CA-D35FB8F77A5A}"/>
            </c:ext>
          </c:extLst>
        </c:ser>
        <c:dLbls>
          <c:showLegendKey val="0"/>
          <c:showVal val="0"/>
          <c:showCatName val="0"/>
          <c:showSerName val="0"/>
          <c:showPercent val="0"/>
          <c:showBubbleSize val="0"/>
        </c:dLbls>
        <c:marker val="1"/>
        <c:smooth val="0"/>
        <c:axId val="1487395055"/>
        <c:axId val="1487391695"/>
      </c:lineChart>
      <c:catAx>
        <c:axId val="148739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87391695"/>
        <c:crosses val="autoZero"/>
        <c:auto val="1"/>
        <c:lblAlgn val="ctr"/>
        <c:lblOffset val="100"/>
        <c:noMultiLvlLbl val="0"/>
      </c:catAx>
      <c:valAx>
        <c:axId val="148739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87395055"/>
        <c:crosses val="autoZero"/>
        <c:crossBetween val="between"/>
      </c:valAx>
      <c:valAx>
        <c:axId val="148739313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87393615"/>
        <c:crosses val="max"/>
        <c:crossBetween val="between"/>
      </c:valAx>
      <c:catAx>
        <c:axId val="1487393615"/>
        <c:scaling>
          <c:orientation val="minMax"/>
        </c:scaling>
        <c:delete val="1"/>
        <c:axPos val="b"/>
        <c:numFmt formatCode="General" sourceLinked="1"/>
        <c:majorTickMark val="out"/>
        <c:minorTickMark val="none"/>
        <c:tickLblPos val="nextTo"/>
        <c:crossAx val="148739313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[lead_data.xlsx]campaign summary!PivotTable2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outerShdw blurRad="57150" dist="19050" dir="5400000" algn="ctr" rotWithShape="0">
              <a:srgbClr val="000000">
                <a:alpha val="63000"/>
              </a:srgbClr>
            </a:outerShdw>
          </a:effectLst>
        </c:spPr>
      </c:pivotFmt>
      <c:pivotFmt>
        <c:idx val="4"/>
        <c:spPr>
          <a:solidFill>
            <a:srgbClr val="FFFF00"/>
          </a:solidFill>
          <a:ln>
            <a:noFill/>
          </a:ln>
          <a:effectLst>
            <a:outerShdw blurRad="57150" dist="19050" dir="5400000" algn="ctr" rotWithShape="0">
              <a:srgbClr val="000000">
                <a:alpha val="63000"/>
              </a:srgbClr>
            </a:outerShdw>
          </a:effectLst>
        </c:spPr>
      </c:pivotFmt>
      <c:pivotFmt>
        <c:idx val="5"/>
        <c:spPr>
          <a:solidFill>
            <a:srgbClr val="FFFF00"/>
          </a:solidFill>
          <a:ln>
            <a:noFill/>
          </a:ln>
          <a:effectLst>
            <a:outerShdw blurRad="57150" dist="19050" dir="5400000" algn="ctr" rotWithShape="0">
              <a:srgbClr val="000000">
                <a:alpha val="63000"/>
              </a:srgbClr>
            </a:outerShdw>
          </a:effectLst>
        </c:spPr>
      </c:pivotFmt>
      <c:pivotFmt>
        <c:idx val="6"/>
        <c:spPr>
          <a:solidFill>
            <a:srgbClr val="FFFF00"/>
          </a:solidFill>
          <a:ln>
            <a:noFill/>
          </a:ln>
          <a:effectLst>
            <a:outerShdw blurRad="57150" dist="19050" dir="5400000" algn="ctr" rotWithShape="0">
              <a:srgbClr val="000000">
                <a:alpha val="63000"/>
              </a:srgbClr>
            </a:outerShdw>
          </a:effectLst>
        </c:spPr>
      </c:pivotFmt>
      <c:pivotFmt>
        <c:idx val="7"/>
        <c:spPr>
          <a:solidFill>
            <a:srgbClr val="FFFF00"/>
          </a:solidFill>
          <a:ln>
            <a:noFill/>
          </a:ln>
          <a:effectLst>
            <a:outerShdw blurRad="57150" dist="19050" dir="5400000" algn="ctr" rotWithShape="0">
              <a:srgbClr val="000000">
                <a:alpha val="63000"/>
              </a:srgbClr>
            </a:outerShdw>
          </a:effectLst>
        </c:spPr>
      </c:pivotFmt>
      <c:pivotFmt>
        <c:idx val="8"/>
        <c:spPr>
          <a:solidFill>
            <a:srgbClr val="FFFF00"/>
          </a:solidFill>
          <a:ln>
            <a:noFill/>
          </a:ln>
          <a:effectLst>
            <a:outerShdw blurRad="57150" dist="19050" dir="5400000" algn="ctr" rotWithShape="0">
              <a:srgbClr val="000000">
                <a:alpha val="63000"/>
              </a:srgbClr>
            </a:outerShdw>
          </a:effectLst>
        </c:spPr>
      </c:pivotFmt>
      <c:pivotFmt>
        <c:idx val="9"/>
        <c:spPr>
          <a:solidFill>
            <a:srgbClr val="FFFF00"/>
          </a:solidFill>
          <a:ln>
            <a:noFill/>
          </a:ln>
          <a:effectLst>
            <a:outerShdw blurRad="57150" dist="19050" dir="5400000" algn="ctr" rotWithShape="0">
              <a:srgbClr val="000000">
                <a:alpha val="63000"/>
              </a:srgbClr>
            </a:outerShdw>
          </a:effectLst>
        </c:spPr>
      </c:pivotFmt>
      <c:pivotFmt>
        <c:idx val="10"/>
        <c:spPr>
          <a:solidFill>
            <a:srgbClr val="FFFF00"/>
          </a:solidFill>
          <a:ln>
            <a:noFill/>
          </a:ln>
          <a:effectLst>
            <a:outerShdw blurRad="57150" dist="19050" dir="5400000" algn="ctr" rotWithShape="0">
              <a:srgbClr val="000000">
                <a:alpha val="63000"/>
              </a:srgbClr>
            </a:outerShdw>
          </a:effectLst>
        </c:spPr>
      </c:pivotFmt>
      <c:pivotFmt>
        <c:idx val="11"/>
        <c:spPr>
          <a:solidFill>
            <a:srgbClr val="FFFF00"/>
          </a:solidFill>
          <a:ln>
            <a:noFill/>
          </a:ln>
          <a:effectLst>
            <a:outerShdw blurRad="57150" dist="19050" dir="5400000" algn="ctr" rotWithShape="0">
              <a:srgbClr val="000000">
                <a:alpha val="63000"/>
              </a:srgbClr>
            </a:outerShdw>
          </a:effectLst>
        </c:spPr>
      </c:pivotFmt>
      <c:pivotFmt>
        <c:idx val="12"/>
        <c:spPr>
          <a:solidFill>
            <a:srgbClr val="FFFF00"/>
          </a:solidFill>
          <a:ln>
            <a:noFill/>
          </a:ln>
          <a:effectLst>
            <a:outerShdw blurRad="57150" dist="19050" dir="5400000" algn="ctr" rotWithShape="0">
              <a:srgbClr val="000000">
                <a:alpha val="63000"/>
              </a:srgbClr>
            </a:outerShdw>
          </a:effectLst>
        </c:spPr>
      </c:pivotFmt>
      <c:pivotFmt>
        <c:idx val="13"/>
        <c:spPr>
          <a:solidFill>
            <a:srgbClr val="FFFF00"/>
          </a:solidFill>
          <a:ln>
            <a:noFill/>
          </a:ln>
          <a:effectLst>
            <a:outerShdw blurRad="57150" dist="19050" dir="5400000" algn="ctr" rotWithShape="0">
              <a:srgbClr val="000000">
                <a:alpha val="63000"/>
              </a:srgbClr>
            </a:outerShdw>
          </a:effectLst>
        </c:spPr>
      </c:pivotFmt>
      <c:pivotFmt>
        <c:idx val="14"/>
        <c:spPr>
          <a:solidFill>
            <a:srgbClr val="FFFF00"/>
          </a:solidFill>
          <a:ln>
            <a:noFill/>
          </a:ln>
          <a:effectLst>
            <a:outerShdw blurRad="57150" dist="19050" dir="5400000" algn="ctr" rotWithShape="0">
              <a:srgbClr val="000000">
                <a:alpha val="63000"/>
              </a:srgbClr>
            </a:outerShdw>
          </a:effectLst>
        </c:spPr>
      </c:pivotFmt>
      <c:pivotFmt>
        <c:idx val="15"/>
        <c:spPr>
          <a:solidFill>
            <a:srgbClr val="FFFF00"/>
          </a:solidFill>
          <a:ln>
            <a:noFill/>
          </a:ln>
          <a:effectLst>
            <a:outerShdw blurRad="57150" dist="19050" dir="5400000" algn="ctr" rotWithShape="0">
              <a:srgbClr val="000000">
                <a:alpha val="63000"/>
              </a:srgbClr>
            </a:outerShdw>
          </a:effectLst>
        </c:spPr>
      </c:pivotFmt>
      <c:pivotFmt>
        <c:idx val="16"/>
        <c:spPr>
          <a:solidFill>
            <a:srgbClr val="FFFF00"/>
          </a:solidFill>
          <a:ln>
            <a:noFill/>
          </a:ln>
          <a:effectLst>
            <a:outerShdw blurRad="57150" dist="19050" dir="5400000" algn="ctr" rotWithShape="0">
              <a:srgbClr val="000000">
                <a:alpha val="63000"/>
              </a:srgbClr>
            </a:outerShdw>
          </a:effectLst>
        </c:spPr>
      </c:pivotFmt>
      <c:pivotFmt>
        <c:idx val="17"/>
        <c:spPr>
          <a:solidFill>
            <a:srgbClr val="FFFF00"/>
          </a:solidFill>
          <a:ln>
            <a:noFill/>
          </a:ln>
          <a:effectLst>
            <a:outerShdw blurRad="57150" dist="19050" dir="5400000" algn="ctr" rotWithShape="0">
              <a:srgbClr val="000000">
                <a:alpha val="63000"/>
              </a:srgbClr>
            </a:outerShdw>
          </a:effectLst>
        </c:spPr>
      </c:pivotFmt>
      <c:pivotFmt>
        <c:idx val="18"/>
        <c:spPr>
          <a:solidFill>
            <a:srgbClr val="FFFF00"/>
          </a:solidFill>
          <a:ln>
            <a:noFill/>
          </a:ln>
          <a:effectLst>
            <a:outerShdw blurRad="57150" dist="19050" dir="5400000" algn="ctr" rotWithShape="0">
              <a:srgbClr val="000000">
                <a:alpha val="63000"/>
              </a:srgbClr>
            </a:outerShdw>
          </a:effectLst>
        </c:spPr>
      </c:pivotFmt>
      <c:pivotFmt>
        <c:idx val="19"/>
        <c:spPr>
          <a:solidFill>
            <a:srgbClr val="FFFF00"/>
          </a:solidFill>
          <a:ln>
            <a:noFill/>
          </a:ln>
          <a:effectLst>
            <a:outerShdw blurRad="57150" dist="19050" dir="5400000" algn="ctr" rotWithShape="0">
              <a:srgbClr val="000000">
                <a:alpha val="63000"/>
              </a:srgbClr>
            </a:outerShdw>
          </a:effectLst>
        </c:spPr>
      </c:pivotFmt>
      <c:pivotFmt>
        <c:idx val="20"/>
        <c:spPr>
          <a:solidFill>
            <a:srgbClr val="FFFF00"/>
          </a:solidFill>
          <a:ln>
            <a:noFill/>
          </a:ln>
          <a:effectLst>
            <a:outerShdw blurRad="57150" dist="19050" dir="5400000" algn="ctr" rotWithShape="0">
              <a:srgbClr val="000000">
                <a:alpha val="63000"/>
              </a:srgbClr>
            </a:outerShdw>
          </a:effectLst>
        </c:spPr>
      </c:pivotFmt>
      <c:pivotFmt>
        <c:idx val="21"/>
        <c:spPr>
          <a:solidFill>
            <a:srgbClr val="FFFF00"/>
          </a:solidFill>
          <a:ln>
            <a:noFill/>
          </a:ln>
          <a:effectLst>
            <a:outerShdw blurRad="57150" dist="19050" dir="5400000" algn="ctr" rotWithShape="0">
              <a:srgbClr val="000000">
                <a:alpha val="63000"/>
              </a:srgbClr>
            </a:outerShdw>
          </a:effectLst>
        </c:spPr>
      </c:pivotFmt>
      <c:pivotFmt>
        <c:idx val="22"/>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818896497217929"/>
          <c:y val="0.1424977574005781"/>
          <c:w val="0.47980986155356536"/>
          <c:h val="0.75047317002041414"/>
        </c:manualLayout>
      </c:layout>
      <c:barChart>
        <c:barDir val="bar"/>
        <c:grouping val="clustered"/>
        <c:varyColors val="0"/>
        <c:ser>
          <c:idx val="0"/>
          <c:order val="0"/>
          <c:tx>
            <c:strRef>
              <c:f>'campaign summary'!$B$64</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cat>
            <c:strRef>
              <c:f>'campaign summary'!$A$65:$A$81</c:f>
              <c:strCache>
                <c:ptCount val="16"/>
                <c:pt idx="0">
                  <c:v>AI Business Secrets</c:v>
                </c:pt>
                <c:pt idx="1">
                  <c:v>Crypto Signals Daily</c:v>
                </c:pt>
                <c:pt idx="2">
                  <c:v>Data Science Brief</c:v>
                </c:pt>
                <c:pt idx="3">
                  <c:v>Ecommerce Tips</c:v>
                </c:pt>
                <c:pt idx="4">
                  <c:v>Finance Made Simple</c:v>
                </c:pt>
                <c:pt idx="5">
                  <c:v>Growth Mindset Weekly</c:v>
                </c:pt>
                <c:pt idx="6">
                  <c:v>Mental Health Matters</c:v>
                </c:pt>
                <c:pt idx="7">
                  <c:v>Passive Income Digest</c:v>
                </c:pt>
                <c:pt idx="8">
                  <c:v>Productivity Hacks</c:v>
                </c:pt>
                <c:pt idx="9">
                  <c:v>Python for Beginners</c:v>
                </c:pt>
                <c:pt idx="10">
                  <c:v>Remote Work Insights</c:v>
                </c:pt>
                <c:pt idx="11">
                  <c:v>SEO Secrets</c:v>
                </c:pt>
                <c:pt idx="12">
                  <c:v>Startup Playbook</c:v>
                </c:pt>
                <c:pt idx="13">
                  <c:v>Stock Picks Pro</c:v>
                </c:pt>
                <c:pt idx="14">
                  <c:v>The Excel Masterclass</c:v>
                </c:pt>
                <c:pt idx="15">
                  <c:v>UX Weekly</c:v>
                </c:pt>
              </c:strCache>
            </c:strRef>
          </c:cat>
          <c:val>
            <c:numRef>
              <c:f>'campaign summary'!$B$65:$B$81</c:f>
              <c:numCache>
                <c:formatCode>General</c:formatCode>
                <c:ptCount val="16"/>
                <c:pt idx="0">
                  <c:v>9564</c:v>
                </c:pt>
                <c:pt idx="1">
                  <c:v>13336</c:v>
                </c:pt>
                <c:pt idx="2">
                  <c:v>11940</c:v>
                </c:pt>
                <c:pt idx="3">
                  <c:v>32538</c:v>
                </c:pt>
                <c:pt idx="4">
                  <c:v>4132</c:v>
                </c:pt>
                <c:pt idx="5">
                  <c:v>3492</c:v>
                </c:pt>
                <c:pt idx="6">
                  <c:v>15687</c:v>
                </c:pt>
                <c:pt idx="7">
                  <c:v>6795</c:v>
                </c:pt>
                <c:pt idx="8">
                  <c:v>6780</c:v>
                </c:pt>
                <c:pt idx="9">
                  <c:v>8965</c:v>
                </c:pt>
                <c:pt idx="10">
                  <c:v>10354</c:v>
                </c:pt>
                <c:pt idx="11">
                  <c:v>10430</c:v>
                </c:pt>
                <c:pt idx="12">
                  <c:v>5133</c:v>
                </c:pt>
                <c:pt idx="13">
                  <c:v>4197</c:v>
                </c:pt>
                <c:pt idx="14">
                  <c:v>10020</c:v>
                </c:pt>
                <c:pt idx="15">
                  <c:v>26870</c:v>
                </c:pt>
              </c:numCache>
            </c:numRef>
          </c:val>
          <c:extLst>
            <c:ext xmlns:c16="http://schemas.microsoft.com/office/drawing/2014/chart" uri="{C3380CC4-5D6E-409C-BE32-E72D297353CC}">
              <c16:uniqueId val="{00000000-24B5-4AD1-8B28-123FDDB9380C}"/>
            </c:ext>
          </c:extLst>
        </c:ser>
        <c:dLbls>
          <c:showLegendKey val="0"/>
          <c:showVal val="0"/>
          <c:showCatName val="0"/>
          <c:showSerName val="0"/>
          <c:showPercent val="0"/>
          <c:showBubbleSize val="0"/>
        </c:dLbls>
        <c:gapWidth val="115"/>
        <c:overlap val="-20"/>
        <c:axId val="1307053183"/>
        <c:axId val="1307051743"/>
      </c:barChart>
      <c:catAx>
        <c:axId val="13070531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1307051743"/>
        <c:crosses val="autoZero"/>
        <c:auto val="1"/>
        <c:lblAlgn val="ctr"/>
        <c:lblOffset val="100"/>
        <c:noMultiLvlLbl val="0"/>
      </c:catAx>
      <c:valAx>
        <c:axId val="13070517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solidFill>
              <a:schemeClr val="accent1">
                <a:shade val="15000"/>
                <a:alpha val="93000"/>
              </a:schemeClr>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130705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[lead_data.xlsx]campaign summary!PivotTable3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solidFill>
                  <a:schemeClr val="bg1"/>
                </a:solidFill>
              </a:rPr>
              <a:t>CTR by Lead Source</a:t>
            </a:r>
            <a:endParaRPr lang="en-GB">
              <a:solidFill>
                <a:schemeClr val="bg1"/>
              </a:solidFill>
            </a:endParaRPr>
          </a:p>
        </c:rich>
      </c:tx>
      <c:layout>
        <c:manualLayout>
          <c:xMode val="edge"/>
          <c:yMode val="edge"/>
          <c:x val="0.51537480891811605"/>
          <c:y val="4.99063886028989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FFFF00"/>
          </a:solidFill>
          <a:ln w="19050">
            <a:solidFill>
              <a:schemeClr val="lt1"/>
            </a:solidFill>
          </a:ln>
          <a:effectLst/>
        </c:spPr>
        <c:marker>
          <c:symbol val="none"/>
        </c:marker>
        <c:dLbl>
          <c:idx val="0"/>
          <c:spPr>
            <a:solidFill>
              <a:srgbClr val="36174D"/>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w="19050">
            <a:solidFill>
              <a:schemeClr val="lt1"/>
            </a:solidFill>
          </a:ln>
          <a:effectLst/>
        </c:spPr>
        <c:dLbl>
          <c:idx val="0"/>
          <c:spPr>
            <a:solidFill>
              <a:srgbClr val="36174D"/>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layout>
                <c:manualLayout>
                  <c:w val="0.11916206998189398"/>
                  <c:h val="4.5208988479531795E-2"/>
                </c:manualLayout>
              </c15:layout>
            </c:ext>
          </c:extLst>
        </c:dLbl>
      </c:pivotFmt>
      <c:pivotFmt>
        <c:idx val="9"/>
        <c:spPr>
          <a:solidFill>
            <a:srgbClr val="4A206A"/>
          </a:solidFill>
          <a:ln w="19050">
            <a:solidFill>
              <a:schemeClr val="lt1"/>
            </a:solidFill>
          </a:ln>
          <a:effectLst/>
        </c:spPr>
        <c:dLbl>
          <c:idx val="0"/>
          <c:spPr>
            <a:solidFill>
              <a:srgbClr val="36174D"/>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layout>
                <c:manualLayout>
                  <c:w val="0.11916206998189398"/>
                  <c:h val="5.0870699885606684E-2"/>
                </c:manualLayout>
              </c15:layout>
            </c:ext>
          </c:extLst>
        </c:dLbl>
      </c:pivotFmt>
      <c:pivotFmt>
        <c:idx val="10"/>
        <c:spPr>
          <a:solidFill>
            <a:schemeClr val="tx1">
              <a:lumMod val="50000"/>
              <a:lumOff val="50000"/>
            </a:schemeClr>
          </a:solidFill>
          <a:ln w="19050">
            <a:solidFill>
              <a:schemeClr val="lt1"/>
            </a:solidFill>
          </a:ln>
          <a:effectLst/>
        </c:spPr>
      </c:pivotFmt>
      <c:pivotFmt>
        <c:idx val="11"/>
        <c:spPr>
          <a:solidFill>
            <a:srgbClr val="FFFF00"/>
          </a:solidFill>
          <a:ln w="19050">
            <a:solidFill>
              <a:schemeClr val="lt1"/>
            </a:solidFill>
          </a:ln>
          <a:effectLst/>
        </c:spPr>
      </c:pivotFmt>
      <c:pivotFmt>
        <c:idx val="12"/>
        <c:spPr>
          <a:solidFill>
            <a:srgbClr val="FFFF00"/>
          </a:solidFill>
          <a:ln w="19050">
            <a:solidFill>
              <a:schemeClr val="lt1"/>
            </a:solidFill>
          </a:ln>
          <a:effectLst/>
        </c:spPr>
      </c:pivotFmt>
      <c:pivotFmt>
        <c:idx val="13"/>
        <c:spPr>
          <a:solidFill>
            <a:srgbClr val="FFFF00"/>
          </a:solidFill>
          <a:ln w="19050">
            <a:solidFill>
              <a:schemeClr val="lt1"/>
            </a:solidFill>
          </a:ln>
          <a:effectLst/>
        </c:spPr>
      </c:pivotFmt>
    </c:pivotFmts>
    <c:plotArea>
      <c:layout>
        <c:manualLayout>
          <c:layoutTarget val="inner"/>
          <c:xMode val="edge"/>
          <c:yMode val="edge"/>
          <c:x val="8.3988372421189283E-2"/>
          <c:y val="0.14069268042404842"/>
          <c:w val="0.4807326624278917"/>
          <c:h val="0.76345637227847774"/>
        </c:manualLayout>
      </c:layout>
      <c:doughnutChart>
        <c:varyColors val="1"/>
        <c:ser>
          <c:idx val="0"/>
          <c:order val="0"/>
          <c:tx>
            <c:strRef>
              <c:f>'campaign summary'!$B$87</c:f>
              <c:strCache>
                <c:ptCount val="1"/>
                <c:pt idx="0">
                  <c:v>Total</c:v>
                </c:pt>
              </c:strCache>
            </c:strRef>
          </c:tx>
          <c:spPr>
            <a:solidFill>
              <a:srgbClr val="FFFF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B5FD-4991-A4E6-37DF0844A50A}"/>
              </c:ext>
            </c:extLst>
          </c:dPt>
          <c:dPt>
            <c:idx val="1"/>
            <c:bubble3D val="0"/>
            <c:spPr>
              <a:solidFill>
                <a:srgbClr val="4A206A"/>
              </a:solidFill>
              <a:ln w="19050">
                <a:solidFill>
                  <a:schemeClr val="lt1"/>
                </a:solidFill>
              </a:ln>
              <a:effectLst/>
            </c:spPr>
            <c:extLst>
              <c:ext xmlns:c16="http://schemas.microsoft.com/office/drawing/2014/chart" uri="{C3380CC4-5D6E-409C-BE32-E72D297353CC}">
                <c16:uniqueId val="{00000003-B5FD-4991-A4E6-37DF0844A50A}"/>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B5FD-4991-A4E6-37DF0844A50A}"/>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7-B5FD-4991-A4E6-37DF0844A50A}"/>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B5FD-4991-A4E6-37DF0844A50A}"/>
              </c:ext>
            </c:extLst>
          </c:dPt>
          <c:dPt>
            <c:idx val="5"/>
            <c:bubble3D val="0"/>
            <c:spPr>
              <a:solidFill>
                <a:srgbClr val="FFFF00"/>
              </a:solidFill>
              <a:ln w="19050">
                <a:solidFill>
                  <a:schemeClr val="lt1"/>
                </a:solidFill>
              </a:ln>
              <a:effectLst/>
            </c:spPr>
            <c:extLst>
              <c:ext xmlns:c16="http://schemas.microsoft.com/office/drawing/2014/chart" uri="{C3380CC4-5D6E-409C-BE32-E72D297353CC}">
                <c16:uniqueId val="{0000000B-36AB-48DC-800C-76B958B73B53}"/>
              </c:ext>
            </c:extLst>
          </c:dPt>
          <c:dLbls>
            <c:dLbl>
              <c:idx val="0"/>
              <c:spPr>
                <a:solidFill>
                  <a:srgbClr val="36174D"/>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layout>
                    <c:manualLayout>
                      <c:w val="0.11916206998189398"/>
                      <c:h val="4.5208988479531795E-2"/>
                    </c:manualLayout>
                  </c15:layout>
                </c:ext>
                <c:ext xmlns:c16="http://schemas.microsoft.com/office/drawing/2014/chart" uri="{C3380CC4-5D6E-409C-BE32-E72D297353CC}">
                  <c16:uniqueId val="{00000001-B5FD-4991-A4E6-37DF0844A50A}"/>
                </c:ext>
              </c:extLst>
            </c:dLbl>
            <c:dLbl>
              <c:idx val="1"/>
              <c:spPr>
                <a:solidFill>
                  <a:srgbClr val="36174D"/>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layout>
                    <c:manualLayout>
                      <c:w val="0.11916206998189398"/>
                      <c:h val="5.0870699885606684E-2"/>
                    </c:manualLayout>
                  </c15:layout>
                </c:ext>
                <c:ext xmlns:c16="http://schemas.microsoft.com/office/drawing/2014/chart" uri="{C3380CC4-5D6E-409C-BE32-E72D297353CC}">
                  <c16:uniqueId val="{00000003-B5FD-4991-A4E6-37DF0844A50A}"/>
                </c:ext>
              </c:extLst>
            </c:dLbl>
            <c:spPr>
              <a:solidFill>
                <a:srgbClr val="36174D"/>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'campaign summary'!$A$88:$A$90</c:f>
              <c:strCache>
                <c:ptCount val="2"/>
                <c:pt idx="0">
                  <c:v>Affiliate</c:v>
                </c:pt>
                <c:pt idx="1">
                  <c:v>Facebook Ads</c:v>
                </c:pt>
              </c:strCache>
            </c:strRef>
          </c:cat>
          <c:val>
            <c:numRef>
              <c:f>'campaign summary'!$B$88:$B$90</c:f>
              <c:numCache>
                <c:formatCode>0.00%</c:formatCode>
                <c:ptCount val="2"/>
                <c:pt idx="0">
                  <c:v>0.4162203738290694</c:v>
                </c:pt>
                <c:pt idx="1">
                  <c:v>0.50343067426400756</c:v>
                </c:pt>
              </c:numCache>
            </c:numRef>
          </c:val>
          <c:extLst>
            <c:ext xmlns:c16="http://schemas.microsoft.com/office/drawing/2014/chart" uri="{C3380CC4-5D6E-409C-BE32-E72D297353CC}">
              <c16:uniqueId val="{0000000A-B5FD-4991-A4E6-37DF0844A50A}"/>
            </c:ext>
          </c:extLst>
        </c:ser>
        <c:dLbls>
          <c:showLegendKey val="0"/>
          <c:showVal val="1"/>
          <c:showCatName val="0"/>
          <c:showSerName val="0"/>
          <c:showPercent val="0"/>
          <c:showBubbleSize val="0"/>
          <c:showLeaderLines val="1"/>
        </c:dLbls>
        <c:firstSliceAng val="0"/>
        <c:holeSize val="75"/>
      </c:doughnutChart>
      <c:spPr>
        <a:noFill/>
        <a:ln w="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[lead_data.xlsx]campaign summary!PivotTable1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solidFill>
                  <a:schemeClr val="bg1"/>
                </a:solidFill>
              </a:rPr>
              <a:t>Monthly Revenue Trend</a:t>
            </a:r>
            <a:endParaRPr lang="en-US"/>
          </a:p>
        </c:rich>
      </c:tx>
      <c:layout>
        <c:manualLayout>
          <c:xMode val="edge"/>
          <c:yMode val="edge"/>
          <c:x val="0.35630418520584434"/>
          <c:y val="3.7352768920413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3648293963255"/>
          <c:y val="0.26328484981044037"/>
          <c:w val="0.69896019247594054"/>
          <c:h val="0.53811424613589964"/>
        </c:manualLayout>
      </c:layout>
      <c:lineChart>
        <c:grouping val="standard"/>
        <c:varyColors val="0"/>
        <c:ser>
          <c:idx val="0"/>
          <c:order val="0"/>
          <c:tx>
            <c:strRef>
              <c:f>'campaign summary'!$B$50</c:f>
              <c:strCache>
                <c:ptCount val="1"/>
                <c:pt idx="0">
                  <c:v>Total</c:v>
                </c:pt>
              </c:strCache>
            </c:strRef>
          </c:tx>
          <c:spPr>
            <a:ln w="28575" cap="rnd">
              <a:solidFill>
                <a:srgbClr val="FFFF00"/>
              </a:solidFill>
              <a:round/>
            </a:ln>
            <a:effectLst/>
          </c:spPr>
          <c:marker>
            <c:symbol val="none"/>
          </c:marker>
          <c:cat>
            <c:strRef>
              <c:f>'campaign summary'!$A$51:$A$57</c:f>
              <c:strCache>
                <c:ptCount val="6"/>
                <c:pt idx="0">
                  <c:v>Jan</c:v>
                </c:pt>
                <c:pt idx="1">
                  <c:v>Feb</c:v>
                </c:pt>
                <c:pt idx="2">
                  <c:v>Mar</c:v>
                </c:pt>
                <c:pt idx="3">
                  <c:v>Apr</c:v>
                </c:pt>
                <c:pt idx="4">
                  <c:v>May</c:v>
                </c:pt>
                <c:pt idx="5">
                  <c:v>Dec</c:v>
                </c:pt>
              </c:strCache>
            </c:strRef>
          </c:cat>
          <c:val>
            <c:numRef>
              <c:f>'campaign summary'!$B$51:$B$57</c:f>
              <c:numCache>
                <c:formatCode>General</c:formatCode>
                <c:ptCount val="6"/>
                <c:pt idx="0">
                  <c:v>59843</c:v>
                </c:pt>
                <c:pt idx="1">
                  <c:v>101855</c:v>
                </c:pt>
                <c:pt idx="2">
                  <c:v>97148</c:v>
                </c:pt>
                <c:pt idx="3">
                  <c:v>71621</c:v>
                </c:pt>
                <c:pt idx="4">
                  <c:v>21753</c:v>
                </c:pt>
                <c:pt idx="5">
                  <c:v>20669</c:v>
                </c:pt>
              </c:numCache>
            </c:numRef>
          </c:val>
          <c:smooth val="0"/>
          <c:extLst>
            <c:ext xmlns:c16="http://schemas.microsoft.com/office/drawing/2014/chart" uri="{C3380CC4-5D6E-409C-BE32-E72D297353CC}">
              <c16:uniqueId val="{00000000-A7C7-41F4-AFC2-CAF041714BD6}"/>
            </c:ext>
          </c:extLst>
        </c:ser>
        <c:dLbls>
          <c:showLegendKey val="0"/>
          <c:showVal val="0"/>
          <c:showCatName val="0"/>
          <c:showSerName val="0"/>
          <c:showPercent val="0"/>
          <c:showBubbleSize val="0"/>
        </c:dLbls>
        <c:smooth val="0"/>
        <c:axId val="754411199"/>
        <c:axId val="754412159"/>
      </c:lineChart>
      <c:catAx>
        <c:axId val="754411199"/>
        <c:scaling>
          <c:orientation val="minMax"/>
        </c:scaling>
        <c:delete val="0"/>
        <c:axPos val="b"/>
        <c:numFmt formatCode="General" sourceLinked="1"/>
        <c:majorTickMark val="none"/>
        <c:minorTickMark val="none"/>
        <c:tickLblPos val="nextTo"/>
        <c:spPr>
          <a:solidFill>
            <a:srgbClr val="36174D"/>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754412159"/>
        <c:crosses val="autoZero"/>
        <c:auto val="1"/>
        <c:lblAlgn val="ctr"/>
        <c:lblOffset val="100"/>
        <c:noMultiLvlLbl val="0"/>
      </c:catAx>
      <c:valAx>
        <c:axId val="75441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36174D"/>
          </a:solid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DE"/>
          </a:p>
        </c:txPr>
        <c:crossAx val="75441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[lead_data.xlsx]campaign summary!PivotTable13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solidFill>
                  <a:schemeClr val="bg1"/>
                </a:solidFill>
              </a:rPr>
              <a:t>CAC vs LTV by Campaign</a:t>
            </a:r>
            <a:endParaRPr lang="en-GB">
              <a:solidFill>
                <a:schemeClr val="bg1"/>
              </a:solidFill>
            </a:endParaRPr>
          </a:p>
        </c:rich>
      </c:tx>
      <c:layout>
        <c:manualLayout>
          <c:xMode val="edge"/>
          <c:yMode val="edge"/>
          <c:x val="0.26531687242798352"/>
          <c:y val="3.30578512396694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'campaign summary'!$B$120</c:f>
              <c:strCache>
                <c:ptCount val="1"/>
                <c:pt idx="0">
                  <c:v>Sum of CAC</c:v>
                </c:pt>
              </c:strCache>
            </c:strRef>
          </c:tx>
          <c:spPr>
            <a:solidFill>
              <a:schemeClr val="accent6">
                <a:lumMod val="60000"/>
                <a:lumOff val="40000"/>
              </a:schemeClr>
            </a:solidFill>
            <a:ln>
              <a:noFill/>
            </a:ln>
            <a:effectLst/>
          </c:spPr>
          <c:invertIfNegative val="0"/>
          <c:cat>
            <c:strRef>
              <c:f>'campaign summary'!$A$121:$A$137</c:f>
              <c:strCache>
                <c:ptCount val="16"/>
                <c:pt idx="0">
                  <c:v>AI Business Secrets</c:v>
                </c:pt>
                <c:pt idx="1">
                  <c:v>Crypto Signals Daily</c:v>
                </c:pt>
                <c:pt idx="2">
                  <c:v>Data Science Brief</c:v>
                </c:pt>
                <c:pt idx="3">
                  <c:v>Ecommerce Tips</c:v>
                </c:pt>
                <c:pt idx="4">
                  <c:v>Finance Made Simple</c:v>
                </c:pt>
                <c:pt idx="5">
                  <c:v>Growth Mindset Weekly</c:v>
                </c:pt>
                <c:pt idx="6">
                  <c:v>Mental Health Matters</c:v>
                </c:pt>
                <c:pt idx="7">
                  <c:v>Passive Income Digest</c:v>
                </c:pt>
                <c:pt idx="8">
                  <c:v>Productivity Hacks</c:v>
                </c:pt>
                <c:pt idx="9">
                  <c:v>Python for Beginners</c:v>
                </c:pt>
                <c:pt idx="10">
                  <c:v>Remote Work Insights</c:v>
                </c:pt>
                <c:pt idx="11">
                  <c:v>SEO Secrets</c:v>
                </c:pt>
                <c:pt idx="12">
                  <c:v>Startup Playbook</c:v>
                </c:pt>
                <c:pt idx="13">
                  <c:v>Stock Picks Pro</c:v>
                </c:pt>
                <c:pt idx="14">
                  <c:v>The Excel Masterclass</c:v>
                </c:pt>
                <c:pt idx="15">
                  <c:v>UX Weekly</c:v>
                </c:pt>
              </c:strCache>
            </c:strRef>
          </c:cat>
          <c:val>
            <c:numRef>
              <c:f>'campaign summary'!$B$121:$B$137</c:f>
              <c:numCache>
                <c:formatCode>General</c:formatCode>
                <c:ptCount val="16"/>
                <c:pt idx="0">
                  <c:v>854</c:v>
                </c:pt>
                <c:pt idx="1">
                  <c:v>139.55555555555554</c:v>
                </c:pt>
                <c:pt idx="2">
                  <c:v>160.71428571428572</c:v>
                </c:pt>
                <c:pt idx="3">
                  <c:v>412.28571428571428</c:v>
                </c:pt>
                <c:pt idx="4">
                  <c:v>150</c:v>
                </c:pt>
                <c:pt idx="5">
                  <c:v>214</c:v>
                </c:pt>
                <c:pt idx="6">
                  <c:v>228</c:v>
                </c:pt>
                <c:pt idx="7">
                  <c:v>669</c:v>
                </c:pt>
                <c:pt idx="8">
                  <c:v>574.79999999999995</c:v>
                </c:pt>
                <c:pt idx="9">
                  <c:v>631.66666666666663</c:v>
                </c:pt>
                <c:pt idx="10">
                  <c:v>96.333333333333329</c:v>
                </c:pt>
                <c:pt idx="11">
                  <c:v>321.60000000000002</c:v>
                </c:pt>
                <c:pt idx="12">
                  <c:v>158</c:v>
                </c:pt>
                <c:pt idx="13">
                  <c:v>116</c:v>
                </c:pt>
                <c:pt idx="14">
                  <c:v>57.5</c:v>
                </c:pt>
                <c:pt idx="15">
                  <c:v>163.88888888888889</c:v>
                </c:pt>
              </c:numCache>
            </c:numRef>
          </c:val>
          <c:extLst>
            <c:ext xmlns:c16="http://schemas.microsoft.com/office/drawing/2014/chart" uri="{C3380CC4-5D6E-409C-BE32-E72D297353CC}">
              <c16:uniqueId val="{00000000-40E9-4044-9764-C1E2054FE105}"/>
            </c:ext>
          </c:extLst>
        </c:ser>
        <c:dLbls>
          <c:showLegendKey val="0"/>
          <c:showVal val="0"/>
          <c:showCatName val="0"/>
          <c:showSerName val="0"/>
          <c:showPercent val="0"/>
          <c:showBubbleSize val="0"/>
        </c:dLbls>
        <c:gapWidth val="219"/>
        <c:axId val="1487393615"/>
        <c:axId val="1487393135"/>
      </c:barChart>
      <c:lineChart>
        <c:grouping val="standard"/>
        <c:varyColors val="0"/>
        <c:ser>
          <c:idx val="1"/>
          <c:order val="1"/>
          <c:tx>
            <c:strRef>
              <c:f>'campaign summary'!$C$120</c:f>
              <c:strCache>
                <c:ptCount val="1"/>
                <c:pt idx="0">
                  <c:v>Sum of LTV(revenue)</c:v>
                </c:pt>
              </c:strCache>
            </c:strRef>
          </c:tx>
          <c:spPr>
            <a:ln w="28575" cap="rnd">
              <a:solidFill>
                <a:srgbClr val="FFFF00"/>
              </a:solidFill>
              <a:round/>
            </a:ln>
            <a:effectLst/>
          </c:spPr>
          <c:marker>
            <c:symbol val="none"/>
          </c:marker>
          <c:cat>
            <c:strRef>
              <c:f>'campaign summary'!$A$121:$A$137</c:f>
              <c:strCache>
                <c:ptCount val="16"/>
                <c:pt idx="0">
                  <c:v>AI Business Secrets</c:v>
                </c:pt>
                <c:pt idx="1">
                  <c:v>Crypto Signals Daily</c:v>
                </c:pt>
                <c:pt idx="2">
                  <c:v>Data Science Brief</c:v>
                </c:pt>
                <c:pt idx="3">
                  <c:v>Ecommerce Tips</c:v>
                </c:pt>
                <c:pt idx="4">
                  <c:v>Finance Made Simple</c:v>
                </c:pt>
                <c:pt idx="5">
                  <c:v>Growth Mindset Weekly</c:v>
                </c:pt>
                <c:pt idx="6">
                  <c:v>Mental Health Matters</c:v>
                </c:pt>
                <c:pt idx="7">
                  <c:v>Passive Income Digest</c:v>
                </c:pt>
                <c:pt idx="8">
                  <c:v>Productivity Hacks</c:v>
                </c:pt>
                <c:pt idx="9">
                  <c:v>Python for Beginners</c:v>
                </c:pt>
                <c:pt idx="10">
                  <c:v>Remote Work Insights</c:v>
                </c:pt>
                <c:pt idx="11">
                  <c:v>SEO Secrets</c:v>
                </c:pt>
                <c:pt idx="12">
                  <c:v>Startup Playbook</c:v>
                </c:pt>
                <c:pt idx="13">
                  <c:v>Stock Picks Pro</c:v>
                </c:pt>
                <c:pt idx="14">
                  <c:v>The Excel Masterclass</c:v>
                </c:pt>
                <c:pt idx="15">
                  <c:v>UX Weekly</c:v>
                </c:pt>
              </c:strCache>
            </c:strRef>
          </c:cat>
          <c:val>
            <c:numRef>
              <c:f>'campaign summary'!$C$121:$C$137</c:f>
              <c:numCache>
                <c:formatCode>General</c:formatCode>
                <c:ptCount val="16"/>
                <c:pt idx="0">
                  <c:v>9564</c:v>
                </c:pt>
                <c:pt idx="1">
                  <c:v>13336</c:v>
                </c:pt>
                <c:pt idx="2">
                  <c:v>11940</c:v>
                </c:pt>
                <c:pt idx="3">
                  <c:v>32538</c:v>
                </c:pt>
                <c:pt idx="4">
                  <c:v>4132</c:v>
                </c:pt>
                <c:pt idx="5">
                  <c:v>3492</c:v>
                </c:pt>
                <c:pt idx="6">
                  <c:v>15687</c:v>
                </c:pt>
                <c:pt idx="7">
                  <c:v>6795</c:v>
                </c:pt>
                <c:pt idx="8">
                  <c:v>6780</c:v>
                </c:pt>
                <c:pt idx="9">
                  <c:v>8965</c:v>
                </c:pt>
                <c:pt idx="10">
                  <c:v>10354</c:v>
                </c:pt>
                <c:pt idx="11">
                  <c:v>10430</c:v>
                </c:pt>
                <c:pt idx="12">
                  <c:v>5133</c:v>
                </c:pt>
                <c:pt idx="13">
                  <c:v>4197</c:v>
                </c:pt>
                <c:pt idx="14">
                  <c:v>10020</c:v>
                </c:pt>
                <c:pt idx="15">
                  <c:v>26870</c:v>
                </c:pt>
              </c:numCache>
            </c:numRef>
          </c:val>
          <c:smooth val="0"/>
          <c:extLst>
            <c:ext xmlns:c16="http://schemas.microsoft.com/office/drawing/2014/chart" uri="{C3380CC4-5D6E-409C-BE32-E72D297353CC}">
              <c16:uniqueId val="{00000001-40E9-4044-9764-C1E2054FE105}"/>
            </c:ext>
          </c:extLst>
        </c:ser>
        <c:dLbls>
          <c:showLegendKey val="0"/>
          <c:showVal val="0"/>
          <c:showCatName val="0"/>
          <c:showSerName val="0"/>
          <c:showPercent val="0"/>
          <c:showBubbleSize val="0"/>
        </c:dLbls>
        <c:marker val="1"/>
        <c:smooth val="0"/>
        <c:axId val="1487395055"/>
        <c:axId val="1487391695"/>
      </c:lineChart>
      <c:catAx>
        <c:axId val="148739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487391695"/>
        <c:crosses val="autoZero"/>
        <c:auto val="1"/>
        <c:lblAlgn val="ctr"/>
        <c:lblOffset val="100"/>
        <c:noMultiLvlLbl val="0"/>
      </c:catAx>
      <c:valAx>
        <c:axId val="148739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487395055"/>
        <c:crosses val="autoZero"/>
        <c:crossBetween val="between"/>
      </c:valAx>
      <c:valAx>
        <c:axId val="148739313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487393615"/>
        <c:crosses val="max"/>
        <c:crossBetween val="between"/>
      </c:valAx>
      <c:catAx>
        <c:axId val="1487393615"/>
        <c:scaling>
          <c:orientation val="minMax"/>
        </c:scaling>
        <c:delete val="1"/>
        <c:axPos val="b"/>
        <c:numFmt formatCode="General" sourceLinked="1"/>
        <c:majorTickMark val="out"/>
        <c:minorTickMark val="none"/>
        <c:tickLblPos val="nextTo"/>
        <c:crossAx val="1487393135"/>
        <c:crosses val="autoZero"/>
        <c:auto val="1"/>
        <c:lblAlgn val="ctr"/>
        <c:lblOffset val="100"/>
        <c:noMultiLvlLbl val="0"/>
      </c:catAx>
      <c:spPr>
        <a:noFill/>
        <a:ln>
          <a:noFill/>
        </a:ln>
        <a:effectLst/>
      </c:spPr>
    </c:plotArea>
    <c:legend>
      <c:legendPos val="r"/>
      <c:layout>
        <c:manualLayout>
          <c:xMode val="edge"/>
          <c:yMode val="edge"/>
          <c:x val="0.6484106153397492"/>
          <c:y val="0.25851152903407731"/>
          <c:w val="0.34171284145037428"/>
          <c:h val="0.185951714713346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_xlchart.v2.4</cx:f>
      </cx:strDim>
      <cx:numDim type="val">
        <cx:f dir="row">_xlchart.v2.3</cx:f>
      </cx:numDim>
    </cx:data>
  </cx:chartData>
  <cx:chart>
    <cx:plotArea>
      <cx:plotAreaRegion>
        <cx:series layoutId="funnel" uniqueId="{0D0C6D7B-F98D-4B29-9F83-0293E3E6030E}">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_xlchart.v1.2</cx:f>
      </cx:numDim>
    </cx:data>
  </cx:chartData>
  <cx:chart>
    <cx:plotArea>
      <cx:plotAreaRegion>
        <cx:series layoutId="waterfall" uniqueId="{06765F33-1AFA-408F-BB75-73F6FE7CD3BE}" formatIdx="0">
          <cx:dataLabels pos="outEnd">
            <cx:visibility seriesName="0" categoryName="0" value="1"/>
          </cx:dataLabels>
          <cx:dataId val="0"/>
          <cx:layoutPr>
            <cx:subtotals/>
          </cx:layoutPr>
        </cx:series>
        <cx:series layoutId="waterfall" hidden="1" uniqueId="{9F348385-F6FC-452E-A3AF-9CE33F5C25F3}" formatIdx="1">
          <cx:dataLabels pos="outEnd">
            <cx:visibility seriesName="0" categoryName="0" value="1"/>
          </cx:dataLabels>
          <cx:dataId val="1"/>
          <cx:layoutPr>
            <cx:subtotals/>
          </cx:layoutPr>
        </cx:series>
      </cx:plotAreaRegion>
      <cx:axis id="0">
        <cx:catScaling gapWidth="0.5"/>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_xlchart.v2.9</cx:f>
      </cx:strDim>
      <cx:numDim type="val">
        <cx:f dir="row">_xlchart.v2.8</cx:f>
      </cx:numDim>
    </cx:data>
  </cx:chartData>
  <cx:chart>
    <cx:plotArea>
      <cx:plotAreaRegion>
        <cx:series layoutId="funnel" uniqueId="{0D0C6D7B-F98D-4B29-9F83-0293E3E6030E}">
          <cx:spPr>
            <a:solidFill>
              <a:srgbClr val="FFFF00"/>
            </a:solidFill>
          </cx:spPr>
          <cx:dataLabels>
            <cx:spPr>
              <a:noFill/>
            </cx:spPr>
            <cx:txPr>
              <a:bodyPr spcFirstLastPara="1" vertOverflow="ellipsis" horzOverflow="overflow" wrap="square" lIns="0" tIns="0" rIns="0" bIns="0" anchor="ctr" anchorCtr="1"/>
              <a:lstStyle/>
              <a:p>
                <a:pPr algn="ctr" rtl="0">
                  <a:defRPr>
                    <a:solidFill>
                      <a:schemeClr val="tx1"/>
                    </a:solidFill>
                  </a:defRPr>
                </a:pPr>
                <a:endParaRPr lang="en-GB" sz="900" b="0" i="0" u="none" strike="noStrike" baseline="0">
                  <a:solidFill>
                    <a:schemeClr val="tx1"/>
                  </a:solidFill>
                  <a:latin typeface="Aptos Narrow" panose="0211000402020202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Aptos Narrow" panose="02110004020202020204"/>
            </a:endParaRPr>
          </a:p>
        </cx:txPr>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_xlchart.v1.6</cx:f>
      </cx:numDim>
    </cx:data>
    <cx:data id="1">
      <cx:strDim type="cat">
        <cx:f>_xlchart.v1.5</cx:f>
      </cx:strDim>
      <cx:numDim type="val">
        <cx:f>_xlchart.v1.7</cx:f>
      </cx:numDim>
    </cx:data>
  </cx:chartData>
  <cx:chart>
    <cx:title pos="t" align="ctr" overlay="0">
      <cx:tx>
        <cx:rich>
          <a:bodyPr spcFirstLastPara="1" vertOverflow="ellipsis" horzOverflow="overflow" wrap="square" lIns="0" tIns="0" rIns="0" bIns="0" anchor="ctr" anchorCtr="1"/>
          <a:lstStyle/>
          <a:p>
            <a:pPr algn="ctr" rtl="0">
              <a:defRPr/>
            </a:pPr>
            <a:r>
              <a:rPr lang="en-GB">
                <a:solidFill>
                  <a:schemeClr val="bg1"/>
                </a:solidFill>
              </a:rPr>
              <a:t>Churn Rate by Campaign</a:t>
            </a:r>
            <a:r>
              <a:rPr lang="en-GB" sz="1400" b="0" i="0" u="none" strike="noStrike" baseline="0">
                <a:solidFill>
                  <a:schemeClr val="bg1"/>
                </a:solidFill>
                <a:latin typeface="Aptos Narrow" panose="02110004020202020204"/>
              </a:rPr>
              <a:t> </a:t>
            </a:r>
          </a:p>
        </cx:rich>
      </cx:tx>
    </cx:title>
    <cx:plotArea>
      <cx:plotAreaRegion>
        <cx:series layoutId="waterfall" uniqueId="{06765F33-1AFA-408F-BB75-73F6FE7CD3BE}" formatIdx="0">
          <cx:spPr>
            <a:solidFill>
              <a:srgbClr val="FFFF00"/>
            </a:solidFill>
          </cx:spPr>
          <cx:dataLabels pos="outEnd">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Aptos Narrow" panose="02110004020202020204"/>
                </a:endParaRPr>
              </a:p>
            </cx:txPr>
            <cx:visibility seriesName="0" categoryName="0" value="1"/>
          </cx:dataLabels>
          <cx:dataId val="0"/>
          <cx:layoutPr>
            <cx:subtotals/>
          </cx:layoutPr>
        </cx:series>
        <cx:series layoutId="waterfall" hidden="1" uniqueId="{9F348385-F6FC-452E-A3AF-9CE33F5C25F3}" formatIdx="1">
          <cx:dataLabels pos="outEnd">
            <cx:visibility seriesName="0" categoryName="0" value="1"/>
          </cx:dataLabels>
          <cx:dataId val="1"/>
          <cx:layoutPr>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Aptos Narrow" panose="02110004020202020204"/>
            </a:endParaRPr>
          </a:p>
        </cx:txPr>
      </cx:axis>
      <cx:axis id="1">
        <cx:valScaling/>
        <cx:tickLabels/>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Aptos Narrow" panose="0211000402020202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7.xml"/><Relationship Id="rId18" Type="http://schemas.openxmlformats.org/officeDocument/2006/relationships/image" Target="../media/image11.sv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6.xml"/><Relationship Id="rId17" Type="http://schemas.openxmlformats.org/officeDocument/2006/relationships/image" Target="../media/image10.png"/><Relationship Id="rId2" Type="http://schemas.microsoft.com/office/2007/relationships/hdphoto" Target="../media/hdphoto1.wdp"/><Relationship Id="rId16" Type="http://schemas.openxmlformats.org/officeDocument/2006/relationships/chart" Target="../charts/chart8.xml"/><Relationship Id="rId20" Type="http://schemas.openxmlformats.org/officeDocument/2006/relationships/image" Target="../media/image13.svg"/><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5.xml"/><Relationship Id="rId5" Type="http://schemas.openxmlformats.org/officeDocument/2006/relationships/image" Target="../media/image4.png"/><Relationship Id="rId15" Type="http://schemas.microsoft.com/office/2014/relationships/chartEx" Target="../charts/chartEx4.xml"/><Relationship Id="rId10" Type="http://schemas.openxmlformats.org/officeDocument/2006/relationships/image" Target="../media/image9.svg"/><Relationship Id="rId19" Type="http://schemas.openxmlformats.org/officeDocument/2006/relationships/image" Target="../media/image12.png"/><Relationship Id="rId4" Type="http://schemas.openxmlformats.org/officeDocument/2006/relationships/image" Target="../media/image3.svg"/><Relationship Id="rId9" Type="http://schemas.openxmlformats.org/officeDocument/2006/relationships/image" Target="../media/image8.png"/><Relationship Id="rId1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3</xdr:col>
      <xdr:colOff>304800</xdr:colOff>
      <xdr:row>49</xdr:row>
      <xdr:rowOff>119062</xdr:rowOff>
    </xdr:from>
    <xdr:to>
      <xdr:col>6</xdr:col>
      <xdr:colOff>1362075</xdr:colOff>
      <xdr:row>64</xdr:row>
      <xdr:rowOff>4762</xdr:rowOff>
    </xdr:to>
    <xdr:graphicFrame macro="">
      <xdr:nvGraphicFramePr>
        <xdr:cNvPr id="2" name="Chart 1">
          <a:extLst>
            <a:ext uri="{FF2B5EF4-FFF2-40B4-BE49-F238E27FC236}">
              <a16:creationId xmlns:a16="http://schemas.microsoft.com/office/drawing/2014/main" id="{8648D8CD-7CC6-1467-91DA-B4413D9A7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542925</xdr:colOff>
      <xdr:row>65</xdr:row>
      <xdr:rowOff>90487</xdr:rowOff>
    </xdr:from>
    <xdr:to>
      <xdr:col>5</xdr:col>
      <xdr:colOff>104775</xdr:colOff>
      <xdr:row>79</xdr:row>
      <xdr:rowOff>166687</xdr:rowOff>
    </xdr:to>
    <xdr:graphicFrame macro="">
      <xdr:nvGraphicFramePr>
        <xdr:cNvPr id="4" name="Chart 3">
          <a:extLst>
            <a:ext uri="{FF2B5EF4-FFF2-40B4-BE49-F238E27FC236}">
              <a16:creationId xmlns:a16="http://schemas.microsoft.com/office/drawing/2014/main" id="{349737B4-68ED-D23D-0BE1-C83F7CFAF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561975</xdr:colOff>
      <xdr:row>82</xdr:row>
      <xdr:rowOff>119062</xdr:rowOff>
    </xdr:from>
    <xdr:to>
      <xdr:col>4</xdr:col>
      <xdr:colOff>504825</xdr:colOff>
      <xdr:row>94</xdr:row>
      <xdr:rowOff>76200</xdr:rowOff>
    </xdr:to>
    <xdr:graphicFrame macro="">
      <xdr:nvGraphicFramePr>
        <xdr:cNvPr id="5" name="Chart 4">
          <a:extLst>
            <a:ext uri="{FF2B5EF4-FFF2-40B4-BE49-F238E27FC236}">
              <a16:creationId xmlns:a16="http://schemas.microsoft.com/office/drawing/2014/main" id="{DFBA77F9-7EC1-73D4-8131-342C41C04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771525</xdr:colOff>
      <xdr:row>96</xdr:row>
      <xdr:rowOff>4762</xdr:rowOff>
    </xdr:from>
    <xdr:to>
      <xdr:col>7</xdr:col>
      <xdr:colOff>847725</xdr:colOff>
      <xdr:row>110</xdr:row>
      <xdr:rowOff>80962</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A14BFEAF-20C7-8DC0-9CB0-FD28E53441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810000" y="18292762"/>
              <a:ext cx="4505325" cy="2743200"/>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895350</xdr:colOff>
      <xdr:row>111</xdr:row>
      <xdr:rowOff>133350</xdr:rowOff>
    </xdr:from>
    <xdr:to>
      <xdr:col>7</xdr:col>
      <xdr:colOff>809625</xdr:colOff>
      <xdr:row>115</xdr:row>
      <xdr:rowOff>57150</xdr:rowOff>
    </xdr:to>
    <xdr:sp macro="" textlink="">
      <xdr:nvSpPr>
        <xdr:cNvPr id="7" name="TextBox 6">
          <a:extLst>
            <a:ext uri="{FF2B5EF4-FFF2-40B4-BE49-F238E27FC236}">
              <a16:creationId xmlns:a16="http://schemas.microsoft.com/office/drawing/2014/main" id="{332F7CE6-0EFE-5DFE-A3E8-F2B513BBFD0D}"/>
            </a:ext>
          </a:extLst>
        </xdr:cNvPr>
        <xdr:cNvSpPr txBox="1"/>
      </xdr:nvSpPr>
      <xdr:spPr>
        <a:xfrm>
          <a:off x="3810000" y="21278850"/>
          <a:ext cx="4410075"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open rate=</a:t>
          </a:r>
          <a:r>
            <a:rPr lang="en-DE" sz="1100" b="0" i="0" u="none" strike="noStrike">
              <a:solidFill>
                <a:schemeClr val="dk1"/>
              </a:solidFill>
              <a:effectLst/>
              <a:latin typeface="+mn-lt"/>
              <a:ea typeface="+mn-ea"/>
              <a:cs typeface="+mn-cs"/>
            </a:rPr>
            <a:t>53,60%</a:t>
          </a:r>
          <a:r>
            <a:rPr lang="en-DE"/>
            <a:t> </a:t>
          </a:r>
          <a:endParaRPr lang="en-GB"/>
        </a:p>
        <a:p>
          <a:r>
            <a:rPr lang="en-GB" sz="1100"/>
            <a:t>                                        click rate=</a:t>
          </a:r>
          <a:r>
            <a:rPr lang="en-DE" sz="1100" b="0" i="0" u="none" strike="noStrike">
              <a:solidFill>
                <a:schemeClr val="dk1"/>
              </a:solidFill>
              <a:effectLst/>
              <a:latin typeface="+mn-lt"/>
              <a:ea typeface="+mn-ea"/>
              <a:cs typeface="+mn-cs"/>
            </a:rPr>
            <a:t>47,58%</a:t>
          </a:r>
          <a:r>
            <a:rPr lang="en-DE"/>
            <a:t> </a:t>
          </a:r>
          <a:endParaRPr lang="en-DE" sz="1100"/>
        </a:p>
      </xdr:txBody>
    </xdr:sp>
    <xdr:clientData/>
  </xdr:twoCellAnchor>
  <xdr:twoCellAnchor>
    <xdr:from>
      <xdr:col>11</xdr:col>
      <xdr:colOff>0</xdr:colOff>
      <xdr:row>106</xdr:row>
      <xdr:rowOff>0</xdr:rowOff>
    </xdr:from>
    <xdr:to>
      <xdr:col>14</xdr:col>
      <xdr:colOff>1038225</xdr:colOff>
      <xdr:row>109</xdr:row>
      <xdr:rowOff>114300</xdr:rowOff>
    </xdr:to>
    <xdr:sp macro="" textlink="">
      <xdr:nvSpPr>
        <xdr:cNvPr id="8" name="TextBox 7">
          <a:extLst>
            <a:ext uri="{FF2B5EF4-FFF2-40B4-BE49-F238E27FC236}">
              <a16:creationId xmlns:a16="http://schemas.microsoft.com/office/drawing/2014/main" id="{E2E77010-F019-4005-9EC6-30D53586B27B}"/>
            </a:ext>
          </a:extLst>
        </xdr:cNvPr>
        <xdr:cNvSpPr txBox="1"/>
      </xdr:nvSpPr>
      <xdr:spPr>
        <a:xfrm>
          <a:off x="11906250" y="20193000"/>
          <a:ext cx="4410075"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open rate=</a:t>
          </a:r>
          <a:r>
            <a:rPr lang="en-DE" sz="1100" b="0" i="0" u="none" strike="noStrike">
              <a:solidFill>
                <a:schemeClr val="dk1"/>
              </a:solidFill>
              <a:effectLst/>
              <a:latin typeface="+mn-lt"/>
              <a:ea typeface="+mn-ea"/>
              <a:cs typeface="+mn-cs"/>
            </a:rPr>
            <a:t>53,60%</a:t>
          </a:r>
          <a:r>
            <a:rPr lang="en-DE"/>
            <a:t> </a:t>
          </a:r>
          <a:endParaRPr lang="en-GB"/>
        </a:p>
        <a:p>
          <a:r>
            <a:rPr lang="en-GB" sz="1100"/>
            <a:t>                                        click rate=</a:t>
          </a:r>
          <a:r>
            <a:rPr lang="en-DE" sz="1100" b="0" i="0" u="none" strike="noStrike">
              <a:solidFill>
                <a:schemeClr val="dk1"/>
              </a:solidFill>
              <a:effectLst/>
              <a:latin typeface="+mn-lt"/>
              <a:ea typeface="+mn-ea"/>
              <a:cs typeface="+mn-cs"/>
            </a:rPr>
            <a:t>47,58%</a:t>
          </a:r>
          <a:r>
            <a:rPr lang="en-DE"/>
            <a:t> </a:t>
          </a:r>
          <a:endParaRPr lang="en-DE" sz="1100"/>
        </a:p>
      </xdr:txBody>
    </xdr:sp>
    <xdr:clientData/>
  </xdr:twoCellAnchor>
  <xdr:twoCellAnchor>
    <xdr:from>
      <xdr:col>3</xdr:col>
      <xdr:colOff>800099</xdr:colOff>
      <xdr:row>121</xdr:row>
      <xdr:rowOff>185737</xdr:rowOff>
    </xdr:from>
    <xdr:to>
      <xdr:col>7</xdr:col>
      <xdr:colOff>161924</xdr:colOff>
      <xdr:row>136</xdr:row>
      <xdr:rowOff>71437</xdr:rowOff>
    </xdr:to>
    <xdr:graphicFrame macro="">
      <xdr:nvGraphicFramePr>
        <xdr:cNvPr id="9" name="Chart 8">
          <a:extLst>
            <a:ext uri="{FF2B5EF4-FFF2-40B4-BE49-F238E27FC236}">
              <a16:creationId xmlns:a16="http://schemas.microsoft.com/office/drawing/2014/main" id="{1B13BC67-37F8-4F49-3922-9614465A8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114300</xdr:colOff>
      <xdr:row>151</xdr:row>
      <xdr:rowOff>76200</xdr:rowOff>
    </xdr:from>
    <xdr:to>
      <xdr:col>5</xdr:col>
      <xdr:colOff>66675</xdr:colOff>
      <xdr:row>156</xdr:row>
      <xdr:rowOff>28575</xdr:rowOff>
    </xdr:to>
    <mc:AlternateContent xmlns:mc="http://schemas.openxmlformats.org/markup-compatibility/2006" xmlns:a14="http://schemas.microsoft.com/office/drawing/2010/main">
      <mc:Choice Requires="a14">
        <xdr:graphicFrame macro="">
          <xdr:nvGraphicFramePr>
            <xdr:cNvPr id="12" name="churned">
              <a:extLst>
                <a:ext uri="{FF2B5EF4-FFF2-40B4-BE49-F238E27FC236}">
                  <a16:creationId xmlns:a16="http://schemas.microsoft.com/office/drawing/2014/main" id="{54E32486-C39E-3199-F72F-DFEA37500719}"/>
                </a:ext>
              </a:extLst>
            </xdr:cNvPr>
            <xdr:cNvGraphicFramePr/>
          </xdr:nvGraphicFramePr>
          <xdr:xfrm>
            <a:off x="0" y="0"/>
            <a:ext cx="0" cy="0"/>
          </xdr:xfrm>
          <a:graphic>
            <a:graphicData uri="http://schemas.microsoft.com/office/drawing/2010/slicer">
              <sle:slicer xmlns:sle="http://schemas.microsoft.com/office/drawing/2010/slicer" name="churned"/>
            </a:graphicData>
          </a:graphic>
        </xdr:graphicFrame>
      </mc:Choice>
      <mc:Fallback xmlns="">
        <xdr:sp macro="" textlink="">
          <xdr:nvSpPr>
            <xdr:cNvPr id="0" name=""/>
            <xdr:cNvSpPr>
              <a:spLocks noTextEdit="1"/>
            </xdr:cNvSpPr>
          </xdr:nvSpPr>
          <xdr:spPr>
            <a:xfrm>
              <a:off x="3324225" y="28841700"/>
              <a:ext cx="1828800" cy="90487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657225</xdr:colOff>
      <xdr:row>163</xdr:row>
      <xdr:rowOff>123824</xdr:rowOff>
    </xdr:from>
    <xdr:to>
      <xdr:col>9</xdr:col>
      <xdr:colOff>152400</xdr:colOff>
      <xdr:row>176</xdr:row>
      <xdr:rowOff>80961</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46FBA891-63D6-C32B-F4C3-C5966C8854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572125" y="31175324"/>
              <a:ext cx="4295775" cy="2433637"/>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31</xdr:col>
      <xdr:colOff>9526</xdr:colOff>
      <xdr:row>44</xdr:row>
      <xdr:rowOff>85725</xdr:rowOff>
    </xdr:to>
    <xdr:pic>
      <xdr:nvPicPr>
        <xdr:cNvPr id="3" name="Picture 2" descr="5,900+ Office Building In Business District Black And White Stock Photos,  Pictures &amp; Royalty-Free Images - iStock">
          <a:extLst>
            <a:ext uri="{FF2B5EF4-FFF2-40B4-BE49-F238E27FC236}">
              <a16:creationId xmlns:a16="http://schemas.microsoft.com/office/drawing/2014/main" id="{CAB99DFE-37DB-2B3D-4DDC-DF979BA07C28}"/>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40000" contrast="20000"/>
                  </a14:imgEffect>
                </a14:imgLayer>
              </a14:imgProps>
            </a:ext>
            <a:ext uri="{28A0092B-C50C-407E-A947-70E740481C1C}">
              <a14:useLocalDpi xmlns:a14="http://schemas.microsoft.com/office/drawing/2010/main" val="0"/>
            </a:ext>
          </a:extLst>
        </a:blip>
        <a:srcRect t="11386" b="4344"/>
        <a:stretch>
          <a:fillRect/>
        </a:stretch>
      </xdr:blipFill>
      <xdr:spPr bwMode="auto">
        <a:xfrm>
          <a:off x="0" y="0"/>
          <a:ext cx="18907126" cy="8467725"/>
        </a:xfrm>
        <a:prstGeom prst="rect">
          <a:avLst/>
        </a:prstGeom>
        <a:solidFill>
          <a:schemeClr val="bg1"/>
        </a:solidFill>
      </xdr:spPr>
    </xdr:pic>
    <xdr:clientData/>
  </xdr:twoCellAnchor>
  <xdr:twoCellAnchor>
    <xdr:from>
      <xdr:col>1</xdr:col>
      <xdr:colOff>133350</xdr:colOff>
      <xdr:row>1</xdr:row>
      <xdr:rowOff>19050</xdr:rowOff>
    </xdr:from>
    <xdr:to>
      <xdr:col>28</xdr:col>
      <xdr:colOff>581024</xdr:colOff>
      <xdr:row>36</xdr:row>
      <xdr:rowOff>142876</xdr:rowOff>
    </xdr:to>
    <xdr:sp macro="[0]!Sheet6.Change_Info_Box_MR_Visibility" textlink="">
      <xdr:nvSpPr>
        <xdr:cNvPr id="4" name="Free-form: Shape 3">
          <a:extLst>
            <a:ext uri="{FF2B5EF4-FFF2-40B4-BE49-F238E27FC236}">
              <a16:creationId xmlns:a16="http://schemas.microsoft.com/office/drawing/2014/main" id="{09F98F0A-6307-767E-E480-5B101AC6EAF6}"/>
            </a:ext>
          </a:extLst>
        </xdr:cNvPr>
        <xdr:cNvSpPr/>
      </xdr:nvSpPr>
      <xdr:spPr>
        <a:xfrm flipH="1">
          <a:off x="742950" y="209550"/>
          <a:ext cx="16906874" cy="6791326"/>
        </a:xfrm>
        <a:custGeom>
          <a:avLst/>
          <a:gdLst>
            <a:gd name="connsiteX0" fmla="*/ 2741757 w 11828062"/>
            <a:gd name="connsiteY0" fmla="*/ 6732812 h 6801645"/>
            <a:gd name="connsiteX1" fmla="*/ 2696039 w 11828062"/>
            <a:gd name="connsiteY1" fmla="*/ 6732812 h 6801645"/>
            <a:gd name="connsiteX2" fmla="*/ 2696039 w 11828062"/>
            <a:gd name="connsiteY2" fmla="*/ 6801645 h 6801645"/>
            <a:gd name="connsiteX3" fmla="*/ 2741757 w 11828062"/>
            <a:gd name="connsiteY3" fmla="*/ 6801645 h 6801645"/>
            <a:gd name="connsiteX4" fmla="*/ 11500434 w 11828062"/>
            <a:gd name="connsiteY4" fmla="*/ 4288750 h 6801645"/>
            <a:gd name="connsiteX5" fmla="*/ 2741757 w 11828062"/>
            <a:gd name="connsiteY5" fmla="*/ 4288750 h 6801645"/>
            <a:gd name="connsiteX6" fmla="*/ 2741757 w 11828062"/>
            <a:gd name="connsiteY6" fmla="*/ 6732812 h 6801645"/>
            <a:gd name="connsiteX7" fmla="*/ 11500434 w 11828062"/>
            <a:gd name="connsiteY7" fmla="*/ 6732812 h 6801645"/>
            <a:gd name="connsiteX8" fmla="*/ 2741757 w 11828062"/>
            <a:gd name="connsiteY8" fmla="*/ 4243031 h 6801645"/>
            <a:gd name="connsiteX9" fmla="*/ 2696040 w 11828062"/>
            <a:gd name="connsiteY9" fmla="*/ 4243031 h 6801645"/>
            <a:gd name="connsiteX10" fmla="*/ 2696040 w 11828062"/>
            <a:gd name="connsiteY10" fmla="*/ 4288750 h 6801645"/>
            <a:gd name="connsiteX11" fmla="*/ 2741757 w 11828062"/>
            <a:gd name="connsiteY11" fmla="*/ 4288750 h 6801645"/>
            <a:gd name="connsiteX12" fmla="*/ 5672824 w 11828062"/>
            <a:gd name="connsiteY12" fmla="*/ 4243031 h 6801645"/>
            <a:gd name="connsiteX13" fmla="*/ 5627105 w 11828062"/>
            <a:gd name="connsiteY13" fmla="*/ 4243031 h 6801645"/>
            <a:gd name="connsiteX14" fmla="*/ 5627105 w 11828062"/>
            <a:gd name="connsiteY14" fmla="*/ 4244871 h 6801645"/>
            <a:gd name="connsiteX15" fmla="*/ 5672824 w 11828062"/>
            <a:gd name="connsiteY15" fmla="*/ 4244871 h 6801645"/>
            <a:gd name="connsiteX16" fmla="*/ 8695327 w 11828062"/>
            <a:gd name="connsiteY16" fmla="*/ 4243031 h 6801645"/>
            <a:gd name="connsiteX17" fmla="*/ 8649608 w 11828062"/>
            <a:gd name="connsiteY17" fmla="*/ 4243031 h 6801645"/>
            <a:gd name="connsiteX18" fmla="*/ 8649608 w 11828062"/>
            <a:gd name="connsiteY18" fmla="*/ 4265892 h 6801645"/>
            <a:gd name="connsiteX19" fmla="*/ 8695327 w 11828062"/>
            <a:gd name="connsiteY19" fmla="*/ 4265892 h 6801645"/>
            <a:gd name="connsiteX20" fmla="*/ 11828062 w 11828062"/>
            <a:gd name="connsiteY20" fmla="*/ 4243031 h 6801645"/>
            <a:gd name="connsiteX21" fmla="*/ 11500434 w 11828062"/>
            <a:gd name="connsiteY21" fmla="*/ 4243031 h 6801645"/>
            <a:gd name="connsiteX22" fmla="*/ 11500434 w 11828062"/>
            <a:gd name="connsiteY22" fmla="*/ 4288750 h 6801645"/>
            <a:gd name="connsiteX23" fmla="*/ 11828062 w 11828062"/>
            <a:gd name="connsiteY23" fmla="*/ 4288750 h 6801645"/>
            <a:gd name="connsiteX24" fmla="*/ 2696039 w 11828062"/>
            <a:gd name="connsiteY24" fmla="*/ 1741661 h 6801645"/>
            <a:gd name="connsiteX25" fmla="*/ 95017 w 11828062"/>
            <a:gd name="connsiteY25" fmla="*/ 1741661 h 6801645"/>
            <a:gd name="connsiteX26" fmla="*/ 95017 w 11828062"/>
            <a:gd name="connsiteY26" fmla="*/ 6732812 h 6801645"/>
            <a:gd name="connsiteX27" fmla="*/ 2696039 w 11828062"/>
            <a:gd name="connsiteY27" fmla="*/ 6732812 h 6801645"/>
            <a:gd name="connsiteX28" fmla="*/ 2741757 w 11828062"/>
            <a:gd name="connsiteY28" fmla="*/ 1741661 h 6801645"/>
            <a:gd name="connsiteX29" fmla="*/ 2705028 w 11828062"/>
            <a:gd name="connsiteY29" fmla="*/ 1741661 h 6801645"/>
            <a:gd name="connsiteX30" fmla="*/ 2705028 w 11828062"/>
            <a:gd name="connsiteY30" fmla="*/ 1741664 h 6801645"/>
            <a:gd name="connsiteX31" fmla="*/ 2741757 w 11828062"/>
            <a:gd name="connsiteY31" fmla="*/ 1741664 h 6801645"/>
            <a:gd name="connsiteX32" fmla="*/ 11500434 w 11828062"/>
            <a:gd name="connsiteY32" fmla="*/ 1741661 h 6801645"/>
            <a:gd name="connsiteX33" fmla="*/ 8691172 w 11828062"/>
            <a:gd name="connsiteY33" fmla="*/ 1741661 h 6801645"/>
            <a:gd name="connsiteX34" fmla="*/ 8691172 w 11828062"/>
            <a:gd name="connsiteY34" fmla="*/ 1741664 h 6801645"/>
            <a:gd name="connsiteX35" fmla="*/ 8645453 w 11828062"/>
            <a:gd name="connsiteY35" fmla="*/ 1741664 h 6801645"/>
            <a:gd name="connsiteX36" fmla="*/ 8645453 w 11828062"/>
            <a:gd name="connsiteY36" fmla="*/ 1741661 h 6801645"/>
            <a:gd name="connsiteX37" fmla="*/ 5666986 w 11828062"/>
            <a:gd name="connsiteY37" fmla="*/ 1741661 h 6801645"/>
            <a:gd name="connsiteX38" fmla="*/ 5666986 w 11828062"/>
            <a:gd name="connsiteY38" fmla="*/ 1741662 h 6801645"/>
            <a:gd name="connsiteX39" fmla="*/ 5621267 w 11828062"/>
            <a:gd name="connsiteY39" fmla="*/ 1741662 h 6801645"/>
            <a:gd name="connsiteX40" fmla="*/ 5621267 w 11828062"/>
            <a:gd name="connsiteY40" fmla="*/ 1741661 h 6801645"/>
            <a:gd name="connsiteX41" fmla="*/ 2750748 w 11828062"/>
            <a:gd name="connsiteY41" fmla="*/ 1741661 h 6801645"/>
            <a:gd name="connsiteX42" fmla="*/ 2750748 w 11828062"/>
            <a:gd name="connsiteY42" fmla="*/ 1741664 h 6801645"/>
            <a:gd name="connsiteX43" fmla="*/ 2741757 w 11828062"/>
            <a:gd name="connsiteY43" fmla="*/ 1741664 h 6801645"/>
            <a:gd name="connsiteX44" fmla="*/ 2741757 w 11828062"/>
            <a:gd name="connsiteY44" fmla="*/ 4243031 h 6801645"/>
            <a:gd name="connsiteX45" fmla="*/ 5627105 w 11828062"/>
            <a:gd name="connsiteY45" fmla="*/ 4243031 h 6801645"/>
            <a:gd name="connsiteX46" fmla="*/ 5627105 w 11828062"/>
            <a:gd name="connsiteY46" fmla="*/ 1742407 h 6801645"/>
            <a:gd name="connsiteX47" fmla="*/ 5672824 w 11828062"/>
            <a:gd name="connsiteY47" fmla="*/ 1742407 h 6801645"/>
            <a:gd name="connsiteX48" fmla="*/ 5672824 w 11828062"/>
            <a:gd name="connsiteY48" fmla="*/ 4243031 h 6801645"/>
            <a:gd name="connsiteX49" fmla="*/ 8649608 w 11828062"/>
            <a:gd name="connsiteY49" fmla="*/ 4243031 h 6801645"/>
            <a:gd name="connsiteX50" fmla="*/ 8649608 w 11828062"/>
            <a:gd name="connsiteY50" fmla="*/ 1763424 h 6801645"/>
            <a:gd name="connsiteX51" fmla="*/ 8695327 w 11828062"/>
            <a:gd name="connsiteY51" fmla="*/ 1763424 h 6801645"/>
            <a:gd name="connsiteX52" fmla="*/ 8695327 w 11828062"/>
            <a:gd name="connsiteY52" fmla="*/ 4243031 h 6801645"/>
            <a:gd name="connsiteX53" fmla="*/ 11500434 w 11828062"/>
            <a:gd name="connsiteY53" fmla="*/ 4243031 h 6801645"/>
            <a:gd name="connsiteX54" fmla="*/ 2705028 w 11828062"/>
            <a:gd name="connsiteY54" fmla="*/ 1740565 h 6801645"/>
            <a:gd name="connsiteX55" fmla="*/ 2696039 w 11828062"/>
            <a:gd name="connsiteY55" fmla="*/ 1740565 h 6801645"/>
            <a:gd name="connsiteX56" fmla="*/ 2696039 w 11828062"/>
            <a:gd name="connsiteY56" fmla="*/ 1741661 h 6801645"/>
            <a:gd name="connsiteX57" fmla="*/ 2705028 w 11828062"/>
            <a:gd name="connsiteY57" fmla="*/ 1741661 h 6801645"/>
            <a:gd name="connsiteX58" fmla="*/ 95017 w 11828062"/>
            <a:gd name="connsiteY58" fmla="*/ 1695942 h 6801645"/>
            <a:gd name="connsiteX59" fmla="*/ 0 w 11828062"/>
            <a:gd name="connsiteY59" fmla="*/ 1695942 h 6801645"/>
            <a:gd name="connsiteX60" fmla="*/ 0 w 11828062"/>
            <a:gd name="connsiteY60" fmla="*/ 1741661 h 6801645"/>
            <a:gd name="connsiteX61" fmla="*/ 95017 w 11828062"/>
            <a:gd name="connsiteY61" fmla="*/ 1741661 h 6801645"/>
            <a:gd name="connsiteX62" fmla="*/ 2750748 w 11828062"/>
            <a:gd name="connsiteY62" fmla="*/ 1695942 h 6801645"/>
            <a:gd name="connsiteX63" fmla="*/ 2705028 w 11828062"/>
            <a:gd name="connsiteY63" fmla="*/ 1695942 h 6801645"/>
            <a:gd name="connsiteX64" fmla="*/ 2705028 w 11828062"/>
            <a:gd name="connsiteY64" fmla="*/ 1740565 h 6801645"/>
            <a:gd name="connsiteX65" fmla="*/ 2741757 w 11828062"/>
            <a:gd name="connsiteY65" fmla="*/ 1740565 h 6801645"/>
            <a:gd name="connsiteX66" fmla="*/ 2741757 w 11828062"/>
            <a:gd name="connsiteY66" fmla="*/ 1741661 h 6801645"/>
            <a:gd name="connsiteX67" fmla="*/ 2750748 w 11828062"/>
            <a:gd name="connsiteY67" fmla="*/ 1741661 h 6801645"/>
            <a:gd name="connsiteX68" fmla="*/ 5666986 w 11828062"/>
            <a:gd name="connsiteY68" fmla="*/ 1695942 h 6801645"/>
            <a:gd name="connsiteX69" fmla="*/ 5621267 w 11828062"/>
            <a:gd name="connsiteY69" fmla="*/ 1695942 h 6801645"/>
            <a:gd name="connsiteX70" fmla="*/ 5621267 w 11828062"/>
            <a:gd name="connsiteY70" fmla="*/ 1741661 h 6801645"/>
            <a:gd name="connsiteX71" fmla="*/ 5666986 w 11828062"/>
            <a:gd name="connsiteY71" fmla="*/ 1741661 h 6801645"/>
            <a:gd name="connsiteX72" fmla="*/ 8691172 w 11828062"/>
            <a:gd name="connsiteY72" fmla="*/ 1695942 h 6801645"/>
            <a:gd name="connsiteX73" fmla="*/ 8645453 w 11828062"/>
            <a:gd name="connsiteY73" fmla="*/ 1695942 h 6801645"/>
            <a:gd name="connsiteX74" fmla="*/ 8645453 w 11828062"/>
            <a:gd name="connsiteY74" fmla="*/ 1741661 h 6801645"/>
            <a:gd name="connsiteX75" fmla="*/ 8691172 w 11828062"/>
            <a:gd name="connsiteY75" fmla="*/ 1741661 h 6801645"/>
            <a:gd name="connsiteX76" fmla="*/ 2705028 w 11828062"/>
            <a:gd name="connsiteY76" fmla="*/ 558154 h 6801645"/>
            <a:gd name="connsiteX77" fmla="*/ 95017 w 11828062"/>
            <a:gd name="connsiteY77" fmla="*/ 558154 h 6801645"/>
            <a:gd name="connsiteX78" fmla="*/ 95017 w 11828062"/>
            <a:gd name="connsiteY78" fmla="*/ 1695942 h 6801645"/>
            <a:gd name="connsiteX79" fmla="*/ 2705028 w 11828062"/>
            <a:gd name="connsiteY79" fmla="*/ 1695942 h 6801645"/>
            <a:gd name="connsiteX80" fmla="*/ 5621267 w 11828062"/>
            <a:gd name="connsiteY80" fmla="*/ 558154 h 6801645"/>
            <a:gd name="connsiteX81" fmla="*/ 2750748 w 11828062"/>
            <a:gd name="connsiteY81" fmla="*/ 558154 h 6801645"/>
            <a:gd name="connsiteX82" fmla="*/ 2750748 w 11828062"/>
            <a:gd name="connsiteY82" fmla="*/ 1695942 h 6801645"/>
            <a:gd name="connsiteX83" fmla="*/ 5621267 w 11828062"/>
            <a:gd name="connsiteY83" fmla="*/ 1695942 h 6801645"/>
            <a:gd name="connsiteX84" fmla="*/ 8645453 w 11828062"/>
            <a:gd name="connsiteY84" fmla="*/ 558154 h 6801645"/>
            <a:gd name="connsiteX85" fmla="*/ 5666986 w 11828062"/>
            <a:gd name="connsiteY85" fmla="*/ 558154 h 6801645"/>
            <a:gd name="connsiteX86" fmla="*/ 5666986 w 11828062"/>
            <a:gd name="connsiteY86" fmla="*/ 1695942 h 6801645"/>
            <a:gd name="connsiteX87" fmla="*/ 8645453 w 11828062"/>
            <a:gd name="connsiteY87" fmla="*/ 1695942 h 6801645"/>
            <a:gd name="connsiteX88" fmla="*/ 11500434 w 11828062"/>
            <a:gd name="connsiteY88" fmla="*/ 558154 h 6801645"/>
            <a:gd name="connsiteX89" fmla="*/ 8691172 w 11828062"/>
            <a:gd name="connsiteY89" fmla="*/ 558154 h 6801645"/>
            <a:gd name="connsiteX90" fmla="*/ 8691172 w 11828062"/>
            <a:gd name="connsiteY90" fmla="*/ 1695942 h 6801645"/>
            <a:gd name="connsiteX91" fmla="*/ 11500434 w 11828062"/>
            <a:gd name="connsiteY91" fmla="*/ 1695942 h 6801645"/>
            <a:gd name="connsiteX92" fmla="*/ 8691172 w 11828062"/>
            <a:gd name="connsiteY92" fmla="*/ 76374 h 6801645"/>
            <a:gd name="connsiteX93" fmla="*/ 8645453 w 11828062"/>
            <a:gd name="connsiteY93" fmla="*/ 76374 h 6801645"/>
            <a:gd name="connsiteX94" fmla="*/ 8645453 w 11828062"/>
            <a:gd name="connsiteY94" fmla="*/ 558154 h 6801645"/>
            <a:gd name="connsiteX95" fmla="*/ 8691172 w 11828062"/>
            <a:gd name="connsiteY95" fmla="*/ 558154 h 6801645"/>
            <a:gd name="connsiteX96" fmla="*/ 2750748 w 11828062"/>
            <a:gd name="connsiteY96" fmla="*/ 76373 h 6801645"/>
            <a:gd name="connsiteX97" fmla="*/ 2705028 w 11828062"/>
            <a:gd name="connsiteY97" fmla="*/ 76373 h 6801645"/>
            <a:gd name="connsiteX98" fmla="*/ 2705028 w 11828062"/>
            <a:gd name="connsiteY98" fmla="*/ 558154 h 6801645"/>
            <a:gd name="connsiteX99" fmla="*/ 2750748 w 11828062"/>
            <a:gd name="connsiteY99" fmla="*/ 558154 h 6801645"/>
            <a:gd name="connsiteX100" fmla="*/ 5666986 w 11828062"/>
            <a:gd name="connsiteY100" fmla="*/ 0 h 6801645"/>
            <a:gd name="connsiteX101" fmla="*/ 5621267 w 11828062"/>
            <a:gd name="connsiteY101" fmla="*/ 0 h 6801645"/>
            <a:gd name="connsiteX102" fmla="*/ 5621267 w 11828062"/>
            <a:gd name="connsiteY102" fmla="*/ 558154 h 6801645"/>
            <a:gd name="connsiteX103" fmla="*/ 5666986 w 11828062"/>
            <a:gd name="connsiteY103" fmla="*/ 558154 h 680164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Lst>
          <a:rect l="l" t="t" r="r" b="b"/>
          <a:pathLst>
            <a:path w="11828062" h="6801645">
              <a:moveTo>
                <a:pt x="2741757" y="6732812"/>
              </a:moveTo>
              <a:lnTo>
                <a:pt x="2696039" y="6732812"/>
              </a:lnTo>
              <a:lnTo>
                <a:pt x="2696039" y="6801645"/>
              </a:lnTo>
              <a:lnTo>
                <a:pt x="2741757" y="6801645"/>
              </a:lnTo>
              <a:close/>
              <a:moveTo>
                <a:pt x="11500434" y="4288750"/>
              </a:moveTo>
              <a:lnTo>
                <a:pt x="2741757" y="4288750"/>
              </a:lnTo>
              <a:lnTo>
                <a:pt x="2741757" y="6732812"/>
              </a:lnTo>
              <a:lnTo>
                <a:pt x="11500434" y="6732812"/>
              </a:lnTo>
              <a:close/>
              <a:moveTo>
                <a:pt x="2741757" y="4243031"/>
              </a:moveTo>
              <a:lnTo>
                <a:pt x="2696040" y="4243031"/>
              </a:lnTo>
              <a:lnTo>
                <a:pt x="2696040" y="4288750"/>
              </a:lnTo>
              <a:lnTo>
                <a:pt x="2741757" y="4288750"/>
              </a:lnTo>
              <a:close/>
              <a:moveTo>
                <a:pt x="5672824" y="4243031"/>
              </a:moveTo>
              <a:lnTo>
                <a:pt x="5627105" y="4243031"/>
              </a:lnTo>
              <a:lnTo>
                <a:pt x="5627105" y="4244871"/>
              </a:lnTo>
              <a:lnTo>
                <a:pt x="5672824" y="4244871"/>
              </a:lnTo>
              <a:close/>
              <a:moveTo>
                <a:pt x="8695327" y="4243031"/>
              </a:moveTo>
              <a:lnTo>
                <a:pt x="8649608" y="4243031"/>
              </a:lnTo>
              <a:lnTo>
                <a:pt x="8649608" y="4265892"/>
              </a:lnTo>
              <a:lnTo>
                <a:pt x="8695327" y="4265892"/>
              </a:lnTo>
              <a:close/>
              <a:moveTo>
                <a:pt x="11828062" y="4243031"/>
              </a:moveTo>
              <a:lnTo>
                <a:pt x="11500434" y="4243031"/>
              </a:lnTo>
              <a:lnTo>
                <a:pt x="11500434" y="4288750"/>
              </a:lnTo>
              <a:lnTo>
                <a:pt x="11828062" y="4288750"/>
              </a:lnTo>
              <a:close/>
              <a:moveTo>
                <a:pt x="2696039" y="1741661"/>
              </a:moveTo>
              <a:lnTo>
                <a:pt x="95017" y="1741661"/>
              </a:lnTo>
              <a:lnTo>
                <a:pt x="95017" y="6732812"/>
              </a:lnTo>
              <a:lnTo>
                <a:pt x="2696039" y="6732812"/>
              </a:lnTo>
              <a:close/>
              <a:moveTo>
                <a:pt x="2741757" y="1741661"/>
              </a:moveTo>
              <a:lnTo>
                <a:pt x="2705028" y="1741661"/>
              </a:lnTo>
              <a:lnTo>
                <a:pt x="2705028" y="1741664"/>
              </a:lnTo>
              <a:lnTo>
                <a:pt x="2741757" y="1741664"/>
              </a:lnTo>
              <a:close/>
              <a:moveTo>
                <a:pt x="11500434" y="1741661"/>
              </a:moveTo>
              <a:lnTo>
                <a:pt x="8691172" y="1741661"/>
              </a:lnTo>
              <a:lnTo>
                <a:pt x="8691172" y="1741664"/>
              </a:lnTo>
              <a:lnTo>
                <a:pt x="8645453" y="1741664"/>
              </a:lnTo>
              <a:lnTo>
                <a:pt x="8645453" y="1741661"/>
              </a:lnTo>
              <a:lnTo>
                <a:pt x="5666986" y="1741661"/>
              </a:lnTo>
              <a:lnTo>
                <a:pt x="5666986" y="1741662"/>
              </a:lnTo>
              <a:lnTo>
                <a:pt x="5621267" y="1741662"/>
              </a:lnTo>
              <a:lnTo>
                <a:pt x="5621267" y="1741661"/>
              </a:lnTo>
              <a:lnTo>
                <a:pt x="2750748" y="1741661"/>
              </a:lnTo>
              <a:lnTo>
                <a:pt x="2750748" y="1741664"/>
              </a:lnTo>
              <a:lnTo>
                <a:pt x="2741757" y="1741664"/>
              </a:lnTo>
              <a:lnTo>
                <a:pt x="2741757" y="4243031"/>
              </a:lnTo>
              <a:lnTo>
                <a:pt x="5627105" y="4243031"/>
              </a:lnTo>
              <a:lnTo>
                <a:pt x="5627105" y="1742407"/>
              </a:lnTo>
              <a:lnTo>
                <a:pt x="5672824" y="1742407"/>
              </a:lnTo>
              <a:lnTo>
                <a:pt x="5672824" y="4243031"/>
              </a:lnTo>
              <a:lnTo>
                <a:pt x="8649608" y="4243031"/>
              </a:lnTo>
              <a:lnTo>
                <a:pt x="8649608" y="1763424"/>
              </a:lnTo>
              <a:lnTo>
                <a:pt x="8695327" y="1763424"/>
              </a:lnTo>
              <a:lnTo>
                <a:pt x="8695327" y="4243031"/>
              </a:lnTo>
              <a:lnTo>
                <a:pt x="11500434" y="4243031"/>
              </a:lnTo>
              <a:close/>
              <a:moveTo>
                <a:pt x="2705028" y="1740565"/>
              </a:moveTo>
              <a:lnTo>
                <a:pt x="2696039" y="1740565"/>
              </a:lnTo>
              <a:lnTo>
                <a:pt x="2696039" y="1741661"/>
              </a:lnTo>
              <a:lnTo>
                <a:pt x="2705028" y="1741661"/>
              </a:lnTo>
              <a:close/>
              <a:moveTo>
                <a:pt x="95017" y="1695942"/>
              </a:moveTo>
              <a:lnTo>
                <a:pt x="0" y="1695942"/>
              </a:lnTo>
              <a:lnTo>
                <a:pt x="0" y="1741661"/>
              </a:lnTo>
              <a:lnTo>
                <a:pt x="95017" y="1741661"/>
              </a:lnTo>
              <a:close/>
              <a:moveTo>
                <a:pt x="2750748" y="1695942"/>
              </a:moveTo>
              <a:lnTo>
                <a:pt x="2705028" y="1695942"/>
              </a:lnTo>
              <a:lnTo>
                <a:pt x="2705028" y="1740565"/>
              </a:lnTo>
              <a:lnTo>
                <a:pt x="2741757" y="1740565"/>
              </a:lnTo>
              <a:lnTo>
                <a:pt x="2741757" y="1741661"/>
              </a:lnTo>
              <a:lnTo>
                <a:pt x="2750748" y="1741661"/>
              </a:lnTo>
              <a:close/>
              <a:moveTo>
                <a:pt x="5666986" y="1695942"/>
              </a:moveTo>
              <a:lnTo>
                <a:pt x="5621267" y="1695942"/>
              </a:lnTo>
              <a:lnTo>
                <a:pt x="5621267" y="1741661"/>
              </a:lnTo>
              <a:lnTo>
                <a:pt x="5666986" y="1741661"/>
              </a:lnTo>
              <a:close/>
              <a:moveTo>
                <a:pt x="8691172" y="1695942"/>
              </a:moveTo>
              <a:lnTo>
                <a:pt x="8645453" y="1695942"/>
              </a:lnTo>
              <a:lnTo>
                <a:pt x="8645453" y="1741661"/>
              </a:lnTo>
              <a:lnTo>
                <a:pt x="8691172" y="1741661"/>
              </a:lnTo>
              <a:close/>
              <a:moveTo>
                <a:pt x="2705028" y="558154"/>
              </a:moveTo>
              <a:lnTo>
                <a:pt x="95017" y="558154"/>
              </a:lnTo>
              <a:lnTo>
                <a:pt x="95017" y="1695942"/>
              </a:lnTo>
              <a:lnTo>
                <a:pt x="2705028" y="1695942"/>
              </a:lnTo>
              <a:close/>
              <a:moveTo>
                <a:pt x="5621267" y="558154"/>
              </a:moveTo>
              <a:lnTo>
                <a:pt x="2750748" y="558154"/>
              </a:lnTo>
              <a:lnTo>
                <a:pt x="2750748" y="1695942"/>
              </a:lnTo>
              <a:lnTo>
                <a:pt x="5621267" y="1695942"/>
              </a:lnTo>
              <a:close/>
              <a:moveTo>
                <a:pt x="8645453" y="558154"/>
              </a:moveTo>
              <a:lnTo>
                <a:pt x="5666986" y="558154"/>
              </a:lnTo>
              <a:lnTo>
                <a:pt x="5666986" y="1695942"/>
              </a:lnTo>
              <a:lnTo>
                <a:pt x="8645453" y="1695942"/>
              </a:lnTo>
              <a:close/>
              <a:moveTo>
                <a:pt x="11500434" y="558154"/>
              </a:moveTo>
              <a:lnTo>
                <a:pt x="8691172" y="558154"/>
              </a:lnTo>
              <a:lnTo>
                <a:pt x="8691172" y="1695942"/>
              </a:lnTo>
              <a:lnTo>
                <a:pt x="11500434" y="1695942"/>
              </a:lnTo>
              <a:close/>
              <a:moveTo>
                <a:pt x="8691172" y="76374"/>
              </a:moveTo>
              <a:lnTo>
                <a:pt x="8645453" y="76374"/>
              </a:lnTo>
              <a:lnTo>
                <a:pt x="8645453" y="558154"/>
              </a:lnTo>
              <a:lnTo>
                <a:pt x="8691172" y="558154"/>
              </a:lnTo>
              <a:close/>
              <a:moveTo>
                <a:pt x="2750748" y="76373"/>
              </a:moveTo>
              <a:lnTo>
                <a:pt x="2705028" y="76373"/>
              </a:lnTo>
              <a:lnTo>
                <a:pt x="2705028" y="558154"/>
              </a:lnTo>
              <a:lnTo>
                <a:pt x="2750748" y="558154"/>
              </a:lnTo>
              <a:close/>
              <a:moveTo>
                <a:pt x="5666986" y="0"/>
              </a:moveTo>
              <a:lnTo>
                <a:pt x="5621267" y="0"/>
              </a:lnTo>
              <a:lnTo>
                <a:pt x="5621267" y="558154"/>
              </a:lnTo>
              <a:lnTo>
                <a:pt x="5666986" y="558154"/>
              </a:lnTo>
              <a:close/>
            </a:path>
          </a:pathLst>
        </a:custGeom>
        <a:gradFill flip="none" rotWithShape="1">
          <a:gsLst>
            <a:gs pos="0">
              <a:schemeClr val="tx2">
                <a:alpha val="92000"/>
              </a:schemeClr>
            </a:gs>
            <a:gs pos="41000">
              <a:srgbClr val="3A0349">
                <a:alpha val="79000"/>
              </a:srgb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DE"/>
        </a:p>
      </xdr:txBody>
    </xdr:sp>
    <xdr:clientData/>
  </xdr:twoCellAnchor>
  <xdr:twoCellAnchor>
    <xdr:from>
      <xdr:col>1</xdr:col>
      <xdr:colOff>609599</xdr:colOff>
      <xdr:row>0</xdr:row>
      <xdr:rowOff>0</xdr:rowOff>
    </xdr:from>
    <xdr:to>
      <xdr:col>28</xdr:col>
      <xdr:colOff>381000</xdr:colOff>
      <xdr:row>3</xdr:row>
      <xdr:rowOff>114299</xdr:rowOff>
    </xdr:to>
    <xdr:sp macro="" textlink="">
      <xdr:nvSpPr>
        <xdr:cNvPr id="5" name="Rectangle 4">
          <a:extLst>
            <a:ext uri="{FF2B5EF4-FFF2-40B4-BE49-F238E27FC236}">
              <a16:creationId xmlns:a16="http://schemas.microsoft.com/office/drawing/2014/main" id="{BD6E6B98-5A20-2113-EAB2-A52D3E1BC2FC}"/>
            </a:ext>
          </a:extLst>
        </xdr:cNvPr>
        <xdr:cNvSpPr/>
      </xdr:nvSpPr>
      <xdr:spPr>
        <a:xfrm>
          <a:off x="1219199" y="0"/>
          <a:ext cx="16230601" cy="685799"/>
        </a:xfrm>
        <a:prstGeom prst="rect">
          <a:avLst/>
        </a:prstGeom>
        <a:gradFill>
          <a:gsLst>
            <a:gs pos="0">
              <a:schemeClr val="tx2">
                <a:alpha val="92000"/>
              </a:schemeClr>
            </a:gs>
            <a:gs pos="52000">
              <a:srgbClr val="3A0349"/>
            </a:gs>
          </a:gsLst>
          <a:lin ang="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800"/>
            <a:t>                                                                           Marketing Campaign Performance Overview</a:t>
          </a:r>
          <a:endParaRPr lang="en-DE" sz="2800"/>
        </a:p>
      </xdr:txBody>
    </xdr:sp>
    <xdr:clientData/>
  </xdr:twoCellAnchor>
  <xdr:twoCellAnchor>
    <xdr:from>
      <xdr:col>1</xdr:col>
      <xdr:colOff>590550</xdr:colOff>
      <xdr:row>36</xdr:row>
      <xdr:rowOff>190499</xdr:rowOff>
    </xdr:from>
    <xdr:to>
      <xdr:col>28</xdr:col>
      <xdr:colOff>409575</xdr:colOff>
      <xdr:row>43</xdr:row>
      <xdr:rowOff>47624</xdr:rowOff>
    </xdr:to>
    <xdr:sp macro="" textlink="">
      <xdr:nvSpPr>
        <xdr:cNvPr id="6" name="Rectangle 5">
          <a:extLst>
            <a:ext uri="{FF2B5EF4-FFF2-40B4-BE49-F238E27FC236}">
              <a16:creationId xmlns:a16="http://schemas.microsoft.com/office/drawing/2014/main" id="{FF89562A-B4F0-EAB0-E5BF-8B4CC5FA32D2}"/>
            </a:ext>
          </a:extLst>
        </xdr:cNvPr>
        <xdr:cNvSpPr/>
      </xdr:nvSpPr>
      <xdr:spPr>
        <a:xfrm>
          <a:off x="1200150" y="7048499"/>
          <a:ext cx="16278225" cy="1190625"/>
        </a:xfrm>
        <a:prstGeom prst="rect">
          <a:avLst/>
        </a:prstGeom>
        <a:gradFill>
          <a:gsLst>
            <a:gs pos="0">
              <a:schemeClr val="tx2">
                <a:alpha val="79000"/>
              </a:schemeClr>
            </a:gs>
            <a:gs pos="52000">
              <a:srgbClr val="3A0349">
                <a:alpha val="79000"/>
              </a:srgbClr>
            </a:gs>
          </a:gsLst>
          <a:lin ang="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xdr:from>
      <xdr:col>2</xdr:col>
      <xdr:colOff>457200</xdr:colOff>
      <xdr:row>4</xdr:row>
      <xdr:rowOff>123824</xdr:rowOff>
    </xdr:from>
    <xdr:to>
      <xdr:col>8</xdr:col>
      <xdr:colOff>47625</xdr:colOff>
      <xdr:row>9</xdr:row>
      <xdr:rowOff>95249</xdr:rowOff>
    </xdr:to>
    <xdr:sp macro="" textlink="">
      <xdr:nvSpPr>
        <xdr:cNvPr id="12" name="Rectangle: Rounded Corners 11">
          <a:extLst>
            <a:ext uri="{FF2B5EF4-FFF2-40B4-BE49-F238E27FC236}">
              <a16:creationId xmlns:a16="http://schemas.microsoft.com/office/drawing/2014/main" id="{F6818438-5590-D70D-3FDD-289516E6DA78}"/>
            </a:ext>
          </a:extLst>
        </xdr:cNvPr>
        <xdr:cNvSpPr/>
      </xdr:nvSpPr>
      <xdr:spPr>
        <a:xfrm>
          <a:off x="1676400" y="885824"/>
          <a:ext cx="3248025" cy="923925"/>
        </a:xfrm>
        <a:prstGeom prst="roundRect">
          <a:avLst/>
        </a:prstGeom>
        <a:gradFill>
          <a:gsLst>
            <a:gs pos="100000">
              <a:srgbClr val="4A206A"/>
            </a:gs>
            <a:gs pos="100000">
              <a:srgbClr val="3A0349">
                <a:alpha val="79000"/>
              </a:srgbClr>
            </a:gs>
          </a:gsLst>
          <a:lin ang="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2400">
              <a:latin typeface="Abadi Extra Light" panose="020B0204020104020204" pitchFamily="34" charset="0"/>
            </a:rPr>
            <a:t>       Highest CAC</a:t>
          </a:r>
        </a:p>
        <a:p>
          <a:pPr algn="ctr"/>
          <a:r>
            <a:rPr lang="en-GB" sz="2400" baseline="0">
              <a:latin typeface="Abadi Extra Light" panose="020B0204020104020204" pitchFamily="34" charset="0"/>
            </a:rPr>
            <a:t>      </a:t>
          </a:r>
          <a:r>
            <a:rPr lang="en-GB" sz="2400">
              <a:latin typeface="Abadi Extra Light" panose="020B0204020104020204" pitchFamily="34" charset="0"/>
            </a:rPr>
            <a:t>479.50</a:t>
          </a:r>
        </a:p>
        <a:p>
          <a:pPr algn="l"/>
          <a:endParaRPr lang="en-GB"/>
        </a:p>
      </xdr:txBody>
    </xdr:sp>
    <xdr:clientData/>
  </xdr:twoCellAnchor>
  <xdr:twoCellAnchor>
    <xdr:from>
      <xdr:col>9</xdr:col>
      <xdr:colOff>161925</xdr:colOff>
      <xdr:row>4</xdr:row>
      <xdr:rowOff>123824</xdr:rowOff>
    </xdr:from>
    <xdr:to>
      <xdr:col>14</xdr:col>
      <xdr:colOff>361950</xdr:colOff>
      <xdr:row>9</xdr:row>
      <xdr:rowOff>95249</xdr:rowOff>
    </xdr:to>
    <xdr:sp macro="" textlink="">
      <xdr:nvSpPr>
        <xdr:cNvPr id="17" name="Rectangle: Rounded Corners 16">
          <a:extLst>
            <a:ext uri="{FF2B5EF4-FFF2-40B4-BE49-F238E27FC236}">
              <a16:creationId xmlns:a16="http://schemas.microsoft.com/office/drawing/2014/main" id="{88E7252C-22E7-298F-DA40-8096EC6C805A}"/>
            </a:ext>
          </a:extLst>
        </xdr:cNvPr>
        <xdr:cNvSpPr/>
      </xdr:nvSpPr>
      <xdr:spPr>
        <a:xfrm>
          <a:off x="5648325" y="885824"/>
          <a:ext cx="3248025" cy="923925"/>
        </a:xfrm>
        <a:prstGeom prst="roundRect">
          <a:avLst/>
        </a:prstGeom>
        <a:gradFill>
          <a:gsLst>
            <a:gs pos="100000">
              <a:srgbClr val="4A206A"/>
            </a:gs>
            <a:gs pos="100000">
              <a:srgbClr val="3A0349">
                <a:alpha val="79000"/>
              </a:srgbClr>
            </a:gs>
          </a:gsLst>
          <a:lin ang="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latin typeface="Abadi Extra Light" panose="020B0204020104020204" pitchFamily="34" charset="0"/>
            </a:rPr>
            <a:t>   Highest LTV</a:t>
          </a:r>
        </a:p>
        <a:p>
          <a:pPr algn="ctr"/>
          <a:r>
            <a:rPr lang="en-GB" sz="2400">
              <a:latin typeface="Abadi Extra Light" panose="020B0204020104020204" pitchFamily="34" charset="0"/>
            </a:rPr>
            <a:t>    5725</a:t>
          </a:r>
          <a:endParaRPr lang="en-DE" sz="2400">
            <a:latin typeface="Abadi Extra Light" panose="020B0204020104020204" pitchFamily="34" charset="0"/>
          </a:endParaRPr>
        </a:p>
      </xdr:txBody>
    </xdr:sp>
    <xdr:clientData/>
  </xdr:twoCellAnchor>
  <xdr:twoCellAnchor>
    <xdr:from>
      <xdr:col>16</xdr:col>
      <xdr:colOff>28575</xdr:colOff>
      <xdr:row>4</xdr:row>
      <xdr:rowOff>142874</xdr:rowOff>
    </xdr:from>
    <xdr:to>
      <xdr:col>21</xdr:col>
      <xdr:colOff>228600</xdr:colOff>
      <xdr:row>9</xdr:row>
      <xdr:rowOff>114299</xdr:rowOff>
    </xdr:to>
    <xdr:sp macro="" textlink="">
      <xdr:nvSpPr>
        <xdr:cNvPr id="18" name="Rectangle: Rounded Corners 17">
          <a:extLst>
            <a:ext uri="{FF2B5EF4-FFF2-40B4-BE49-F238E27FC236}">
              <a16:creationId xmlns:a16="http://schemas.microsoft.com/office/drawing/2014/main" id="{98443EEE-8900-2445-DC40-BC5335E4BAA9}"/>
            </a:ext>
          </a:extLst>
        </xdr:cNvPr>
        <xdr:cNvSpPr/>
      </xdr:nvSpPr>
      <xdr:spPr>
        <a:xfrm>
          <a:off x="9782175" y="904874"/>
          <a:ext cx="3248025" cy="923925"/>
        </a:xfrm>
        <a:prstGeom prst="roundRect">
          <a:avLst/>
        </a:prstGeom>
        <a:gradFill>
          <a:gsLst>
            <a:gs pos="100000">
              <a:srgbClr val="4A206A"/>
            </a:gs>
            <a:gs pos="100000">
              <a:srgbClr val="3A0349">
                <a:alpha val="79000"/>
              </a:srgbClr>
            </a:gs>
          </a:gsLst>
          <a:lin ang="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i="0">
              <a:latin typeface="Abadi Extra Light" panose="020B0204020104020204" pitchFamily="34" charset="0"/>
            </a:rPr>
            <a:t>    </a:t>
          </a:r>
          <a:r>
            <a:rPr lang="en-GB" sz="2300" i="0">
              <a:latin typeface="Abadi Extra Light" panose="020B0204020104020204" pitchFamily="34" charset="0"/>
            </a:rPr>
            <a:t>Average Churn Rate</a:t>
          </a:r>
        </a:p>
        <a:p>
          <a:pPr algn="ctr"/>
          <a:r>
            <a:rPr lang="en-DE" sz="2300" b="0" i="0" u="none" strike="noStrike">
              <a:solidFill>
                <a:schemeClr val="lt1"/>
              </a:solidFill>
              <a:effectLst/>
              <a:latin typeface="Abadi Extra Light" panose="020B0204020104020204" pitchFamily="34" charset="0"/>
              <a:ea typeface="+mn-ea"/>
              <a:cs typeface="+mn-cs"/>
            </a:rPr>
            <a:t>42,22%</a:t>
          </a:r>
          <a:r>
            <a:rPr lang="en-DE" sz="2300">
              <a:latin typeface="Abadi Extra Light" panose="020B0204020104020204" pitchFamily="34" charset="0"/>
            </a:rPr>
            <a:t> </a:t>
          </a:r>
        </a:p>
      </xdr:txBody>
    </xdr:sp>
    <xdr:clientData/>
  </xdr:twoCellAnchor>
  <xdr:twoCellAnchor>
    <xdr:from>
      <xdr:col>22</xdr:col>
      <xdr:colOff>542925</xdr:colOff>
      <xdr:row>4</xdr:row>
      <xdr:rowOff>95249</xdr:rowOff>
    </xdr:from>
    <xdr:to>
      <xdr:col>28</xdr:col>
      <xdr:colOff>133350</xdr:colOff>
      <xdr:row>9</xdr:row>
      <xdr:rowOff>66674</xdr:rowOff>
    </xdr:to>
    <xdr:sp macro="" textlink="">
      <xdr:nvSpPr>
        <xdr:cNvPr id="19" name="Rectangle: Rounded Corners 18">
          <a:extLst>
            <a:ext uri="{FF2B5EF4-FFF2-40B4-BE49-F238E27FC236}">
              <a16:creationId xmlns:a16="http://schemas.microsoft.com/office/drawing/2014/main" id="{CFBF2DC6-78CA-4C5E-B45E-B7EB424C561A}"/>
            </a:ext>
          </a:extLst>
        </xdr:cNvPr>
        <xdr:cNvSpPr/>
      </xdr:nvSpPr>
      <xdr:spPr>
        <a:xfrm>
          <a:off x="13954125" y="857249"/>
          <a:ext cx="3248025" cy="923925"/>
        </a:xfrm>
        <a:prstGeom prst="roundRect">
          <a:avLst/>
        </a:prstGeom>
        <a:gradFill>
          <a:gsLst>
            <a:gs pos="100000">
              <a:srgbClr val="4A206A"/>
            </a:gs>
            <a:gs pos="100000">
              <a:srgbClr val="3A0349">
                <a:alpha val="79000"/>
              </a:srgbClr>
            </a:gs>
          </a:gsLst>
          <a:lin ang="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i="0">
              <a:latin typeface="Abadi Extra Light" panose="020B0204020104020204" pitchFamily="34" charset="0"/>
            </a:rPr>
            <a:t>Highest CTR</a:t>
          </a:r>
          <a:endParaRPr lang="en-GB" sz="2400" b="0" i="0" u="none" strike="noStrike">
            <a:solidFill>
              <a:schemeClr val="lt1"/>
            </a:solidFill>
            <a:effectLst/>
            <a:latin typeface="Abadi Extra Light" panose="020B0204020104020204" pitchFamily="34" charset="0"/>
            <a:ea typeface="+mn-ea"/>
            <a:cs typeface="+mn-cs"/>
          </a:endParaRPr>
        </a:p>
        <a:p>
          <a:pPr algn="ctr"/>
          <a:r>
            <a:rPr lang="en-DE" sz="2400" b="0" i="0" u="none" strike="noStrike">
              <a:solidFill>
                <a:schemeClr val="lt1"/>
              </a:solidFill>
              <a:effectLst/>
              <a:latin typeface="Abadi Extra Light" panose="020B0204020104020204" pitchFamily="34" charset="0"/>
              <a:ea typeface="+mn-ea"/>
              <a:cs typeface="+mn-cs"/>
            </a:rPr>
            <a:t>100</a:t>
          </a:r>
          <a:r>
            <a:rPr lang="en-GB" sz="2400" b="0" i="0" u="none" strike="noStrike">
              <a:solidFill>
                <a:schemeClr val="lt1"/>
              </a:solidFill>
              <a:effectLst/>
              <a:latin typeface="Abadi Extra Light" panose="020B0204020104020204" pitchFamily="34" charset="0"/>
              <a:ea typeface="+mn-ea"/>
              <a:cs typeface="+mn-cs"/>
            </a:rPr>
            <a:t>,00</a:t>
          </a:r>
          <a:r>
            <a:rPr lang="en-DE" sz="2400" b="0" i="0" u="none" strike="noStrike">
              <a:solidFill>
                <a:schemeClr val="lt1"/>
              </a:solidFill>
              <a:effectLst/>
              <a:latin typeface="Abadi Extra Light" panose="020B0204020104020204" pitchFamily="34" charset="0"/>
              <a:ea typeface="+mn-ea"/>
              <a:cs typeface="+mn-cs"/>
            </a:rPr>
            <a:t>%</a:t>
          </a:r>
          <a:r>
            <a:rPr lang="en-DE" sz="2400" i="0">
              <a:latin typeface="Abadi Extra Light" panose="020B0204020104020204" pitchFamily="34" charset="0"/>
            </a:rPr>
            <a:t> </a:t>
          </a:r>
        </a:p>
      </xdr:txBody>
    </xdr:sp>
    <xdr:clientData/>
  </xdr:twoCellAnchor>
  <xdr:twoCellAnchor editAs="oneCell">
    <xdr:from>
      <xdr:col>3</xdr:col>
      <xdr:colOff>47625</xdr:colOff>
      <xdr:row>4</xdr:row>
      <xdr:rowOff>180975</xdr:rowOff>
    </xdr:from>
    <xdr:to>
      <xdr:col>4</xdr:col>
      <xdr:colOff>289436</xdr:colOff>
      <xdr:row>8</xdr:row>
      <xdr:rowOff>123824</xdr:rowOff>
    </xdr:to>
    <xdr:pic>
      <xdr:nvPicPr>
        <xdr:cNvPr id="31" name="Graphic 30" descr="Handshake with solid fill">
          <a:extLst>
            <a:ext uri="{FF2B5EF4-FFF2-40B4-BE49-F238E27FC236}">
              <a16:creationId xmlns:a16="http://schemas.microsoft.com/office/drawing/2014/main" id="{E6FF2A66-79D2-ABC4-4AF5-A2617885BA6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876425" y="942975"/>
          <a:ext cx="851411" cy="704849"/>
        </a:xfrm>
        <a:prstGeom prst="rect">
          <a:avLst/>
        </a:prstGeom>
      </xdr:spPr>
    </xdr:pic>
    <xdr:clientData/>
  </xdr:twoCellAnchor>
  <xdr:twoCellAnchor editAs="oneCell">
    <xdr:from>
      <xdr:col>9</xdr:col>
      <xdr:colOff>266700</xdr:colOff>
      <xdr:row>4</xdr:row>
      <xdr:rowOff>133350</xdr:rowOff>
    </xdr:from>
    <xdr:to>
      <xdr:col>10</xdr:col>
      <xdr:colOff>390525</xdr:colOff>
      <xdr:row>8</xdr:row>
      <xdr:rowOff>104775</xdr:rowOff>
    </xdr:to>
    <xdr:pic>
      <xdr:nvPicPr>
        <xdr:cNvPr id="35" name="Graphic 34" descr="Money with solid fill">
          <a:extLst>
            <a:ext uri="{FF2B5EF4-FFF2-40B4-BE49-F238E27FC236}">
              <a16:creationId xmlns:a16="http://schemas.microsoft.com/office/drawing/2014/main" id="{B4588DC1-1A2C-98B2-EA98-F8FC6278A16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753100" y="895350"/>
          <a:ext cx="733425" cy="733425"/>
        </a:xfrm>
        <a:prstGeom prst="rect">
          <a:avLst/>
        </a:prstGeom>
      </xdr:spPr>
    </xdr:pic>
    <xdr:clientData/>
  </xdr:twoCellAnchor>
  <xdr:twoCellAnchor editAs="oneCell">
    <xdr:from>
      <xdr:col>23</xdr:col>
      <xdr:colOff>54750</xdr:colOff>
      <xdr:row>4</xdr:row>
      <xdr:rowOff>169050</xdr:rowOff>
    </xdr:from>
    <xdr:to>
      <xdr:col>24</xdr:col>
      <xdr:colOff>123825</xdr:colOff>
      <xdr:row>8</xdr:row>
      <xdr:rowOff>85725</xdr:rowOff>
    </xdr:to>
    <xdr:pic>
      <xdr:nvPicPr>
        <xdr:cNvPr id="37" name="Graphic 36" descr="Business Growth with solid fill">
          <a:extLst>
            <a:ext uri="{FF2B5EF4-FFF2-40B4-BE49-F238E27FC236}">
              <a16:creationId xmlns:a16="http://schemas.microsoft.com/office/drawing/2014/main" id="{E6096297-2109-F420-9C0E-3E7F2556922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075550" y="931050"/>
          <a:ext cx="678675" cy="678675"/>
        </a:xfrm>
        <a:prstGeom prst="rect">
          <a:avLst/>
        </a:prstGeom>
      </xdr:spPr>
    </xdr:pic>
    <xdr:clientData/>
  </xdr:twoCellAnchor>
  <xdr:twoCellAnchor editAs="oneCell">
    <xdr:from>
      <xdr:col>16</xdr:col>
      <xdr:colOff>104775</xdr:colOff>
      <xdr:row>5</xdr:row>
      <xdr:rowOff>47625</xdr:rowOff>
    </xdr:from>
    <xdr:to>
      <xdr:col>17</xdr:col>
      <xdr:colOff>85725</xdr:colOff>
      <xdr:row>8</xdr:row>
      <xdr:rowOff>66675</xdr:rowOff>
    </xdr:to>
    <xdr:pic>
      <xdr:nvPicPr>
        <xdr:cNvPr id="39" name="Graphic 38" descr="Downward trend graph with solid fill">
          <a:extLst>
            <a:ext uri="{FF2B5EF4-FFF2-40B4-BE49-F238E27FC236}">
              <a16:creationId xmlns:a16="http://schemas.microsoft.com/office/drawing/2014/main" id="{66D0ABB2-2B94-CA01-5AAF-47021F5A547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858375" y="1000125"/>
          <a:ext cx="590550" cy="590550"/>
        </a:xfrm>
        <a:prstGeom prst="rect">
          <a:avLst/>
        </a:prstGeom>
      </xdr:spPr>
    </xdr:pic>
    <xdr:clientData/>
  </xdr:twoCellAnchor>
  <xdr:twoCellAnchor>
    <xdr:from>
      <xdr:col>12</xdr:col>
      <xdr:colOff>428626</xdr:colOff>
      <xdr:row>23</xdr:row>
      <xdr:rowOff>152400</xdr:rowOff>
    </xdr:from>
    <xdr:to>
      <xdr:col>23</xdr:col>
      <xdr:colOff>19050</xdr:colOff>
      <xdr:row>35</xdr:row>
      <xdr:rowOff>123825</xdr:rowOff>
    </xdr:to>
    <xdr:graphicFrame macro="">
      <xdr:nvGraphicFramePr>
        <xdr:cNvPr id="40" name="Chart 39">
          <a:extLst>
            <a:ext uri="{FF2B5EF4-FFF2-40B4-BE49-F238E27FC236}">
              <a16:creationId xmlns:a16="http://schemas.microsoft.com/office/drawing/2014/main" id="{8FEB1830-CD36-45CF-ADA8-37B78D4FD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276226</xdr:colOff>
      <xdr:row>11</xdr:row>
      <xdr:rowOff>76200</xdr:rowOff>
    </xdr:from>
    <xdr:to>
      <xdr:col>8</xdr:col>
      <xdr:colOff>85726</xdr:colOff>
      <xdr:row>22</xdr:row>
      <xdr:rowOff>147637</xdr:rowOff>
    </xdr:to>
    <xdr:graphicFrame macro="">
      <xdr:nvGraphicFramePr>
        <xdr:cNvPr id="43" name="CTR">
          <a:extLst>
            <a:ext uri="{FF2B5EF4-FFF2-40B4-BE49-F238E27FC236}">
              <a16:creationId xmlns:a16="http://schemas.microsoft.com/office/drawing/2014/main" id="{29357E01-F4A5-4A38-BD05-767BB8001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171450</xdr:colOff>
      <xdr:row>24</xdr:row>
      <xdr:rowOff>38100</xdr:rowOff>
    </xdr:from>
    <xdr:to>
      <xdr:col>11</xdr:col>
      <xdr:colOff>466725</xdr:colOff>
      <xdr:row>36</xdr:row>
      <xdr:rowOff>57150</xdr:rowOff>
    </xdr:to>
    <xdr:graphicFrame macro="">
      <xdr:nvGraphicFramePr>
        <xdr:cNvPr id="44" name="Chart 43">
          <a:extLst>
            <a:ext uri="{FF2B5EF4-FFF2-40B4-BE49-F238E27FC236}">
              <a16:creationId xmlns:a16="http://schemas.microsoft.com/office/drawing/2014/main" id="{E2C8F13C-FF0F-4F10-BC53-F96241B19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523875</xdr:colOff>
      <xdr:row>13</xdr:row>
      <xdr:rowOff>133349</xdr:rowOff>
    </xdr:from>
    <xdr:to>
      <xdr:col>28</xdr:col>
      <xdr:colOff>257175</xdr:colOff>
      <xdr:row>27</xdr:row>
      <xdr:rowOff>28575</xdr:rowOff>
    </xdr:to>
    <mc:AlternateContent xmlns:mc="http://schemas.openxmlformats.org/markup-compatibility/2006">
      <mc:Choice xmlns:cx2="http://schemas.microsoft.com/office/drawing/2015/10/21/chartex" Requires="cx2">
        <xdr:graphicFrame macro="">
          <xdr:nvGraphicFramePr>
            <xdr:cNvPr id="45" name="Chart 44">
              <a:extLst>
                <a:ext uri="{FF2B5EF4-FFF2-40B4-BE49-F238E27FC236}">
                  <a16:creationId xmlns:a16="http://schemas.microsoft.com/office/drawing/2014/main" id="{24AF73EE-76B3-4DF7-909C-07EC79FD0F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3935075" y="2609849"/>
              <a:ext cx="3390900" cy="2562226"/>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523876</xdr:colOff>
      <xdr:row>28</xdr:row>
      <xdr:rowOff>19050</xdr:rowOff>
    </xdr:from>
    <xdr:to>
      <xdr:col>28</xdr:col>
      <xdr:colOff>314326</xdr:colOff>
      <xdr:row>31</xdr:row>
      <xdr:rowOff>133350</xdr:rowOff>
    </xdr:to>
    <xdr:sp macro="" textlink="">
      <xdr:nvSpPr>
        <xdr:cNvPr id="50" name="TextBox 49">
          <a:extLst>
            <a:ext uri="{FF2B5EF4-FFF2-40B4-BE49-F238E27FC236}">
              <a16:creationId xmlns:a16="http://schemas.microsoft.com/office/drawing/2014/main" id="{04F919D6-0E61-4BD1-A9A3-2E217DC722BB}"/>
            </a:ext>
          </a:extLst>
        </xdr:cNvPr>
        <xdr:cNvSpPr txBox="1"/>
      </xdr:nvSpPr>
      <xdr:spPr>
        <a:xfrm>
          <a:off x="13935076" y="5353050"/>
          <a:ext cx="344805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600">
              <a:solidFill>
                <a:schemeClr val="bg1"/>
              </a:solidFill>
            </a:rPr>
            <a:t>                          open rate : </a:t>
          </a:r>
          <a:r>
            <a:rPr lang="en-DE" sz="1600" b="0" i="0" u="none" strike="noStrike">
              <a:solidFill>
                <a:schemeClr val="bg1"/>
              </a:solidFill>
              <a:effectLst/>
              <a:latin typeface="+mn-lt"/>
              <a:ea typeface="+mn-ea"/>
              <a:cs typeface="+mn-cs"/>
            </a:rPr>
            <a:t>53,60%</a:t>
          </a:r>
          <a:r>
            <a:rPr lang="en-DE" sz="1600">
              <a:solidFill>
                <a:schemeClr val="bg1"/>
              </a:solidFill>
            </a:rPr>
            <a:t> </a:t>
          </a:r>
          <a:endParaRPr lang="en-GB" sz="1600">
            <a:solidFill>
              <a:schemeClr val="bg1"/>
            </a:solidFill>
          </a:endParaRPr>
        </a:p>
        <a:p>
          <a:pPr algn="l"/>
          <a:r>
            <a:rPr lang="en-GB" sz="1600">
              <a:solidFill>
                <a:schemeClr val="bg1"/>
              </a:solidFill>
            </a:rPr>
            <a:t>                           click rate : </a:t>
          </a:r>
          <a:r>
            <a:rPr lang="en-DE" sz="1600" b="0" i="0" u="none" strike="noStrike">
              <a:solidFill>
                <a:schemeClr val="bg1"/>
              </a:solidFill>
              <a:effectLst/>
              <a:latin typeface="+mn-lt"/>
              <a:ea typeface="+mn-ea"/>
              <a:cs typeface="+mn-cs"/>
            </a:rPr>
            <a:t>47,58%</a:t>
          </a:r>
          <a:r>
            <a:rPr lang="en-DE" sz="1600">
              <a:solidFill>
                <a:schemeClr val="bg1"/>
              </a:solidFill>
            </a:rPr>
            <a:t> </a:t>
          </a:r>
        </a:p>
      </xdr:txBody>
    </xdr:sp>
    <xdr:clientData/>
  </xdr:twoCellAnchor>
  <xdr:twoCellAnchor>
    <xdr:from>
      <xdr:col>16</xdr:col>
      <xdr:colOff>1</xdr:colOff>
      <xdr:row>11</xdr:row>
      <xdr:rowOff>28575</xdr:rowOff>
    </xdr:from>
    <xdr:to>
      <xdr:col>22</xdr:col>
      <xdr:colOff>228601</xdr:colOff>
      <xdr:row>22</xdr:row>
      <xdr:rowOff>66676</xdr:rowOff>
    </xdr:to>
    <mc:AlternateContent xmlns:mc="http://schemas.openxmlformats.org/markup-compatibility/2006">
      <mc:Choice xmlns:cx1="http://schemas.microsoft.com/office/drawing/2015/9/8/chartex" Requires="cx1">
        <xdr:graphicFrame macro="">
          <xdr:nvGraphicFramePr>
            <xdr:cNvPr id="53" name="Chart 52">
              <a:extLst>
                <a:ext uri="{FF2B5EF4-FFF2-40B4-BE49-F238E27FC236}">
                  <a16:creationId xmlns:a16="http://schemas.microsoft.com/office/drawing/2014/main" id="{2AC0A521-AAA8-493E-9515-9D8DF6E428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9753601" y="2124075"/>
              <a:ext cx="3886200" cy="2133601"/>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19050</xdr:colOff>
      <xdr:row>10</xdr:row>
      <xdr:rowOff>133350</xdr:rowOff>
    </xdr:from>
    <xdr:to>
      <xdr:col>15</xdr:col>
      <xdr:colOff>219075</xdr:colOff>
      <xdr:row>22</xdr:row>
      <xdr:rowOff>152400</xdr:rowOff>
    </xdr:to>
    <xdr:graphicFrame macro="">
      <xdr:nvGraphicFramePr>
        <xdr:cNvPr id="54" name="CAC vs ltv">
          <a:extLst>
            <a:ext uri="{FF2B5EF4-FFF2-40B4-BE49-F238E27FC236}">
              <a16:creationId xmlns:a16="http://schemas.microsoft.com/office/drawing/2014/main" id="{9C957D3D-F9DB-4A6E-A177-255B1BBB3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23</xdr:col>
      <xdr:colOff>85725</xdr:colOff>
      <xdr:row>11</xdr:row>
      <xdr:rowOff>47625</xdr:rowOff>
    </xdr:from>
    <xdr:to>
      <xdr:col>28</xdr:col>
      <xdr:colOff>0</xdr:colOff>
      <xdr:row>12</xdr:row>
      <xdr:rowOff>161925</xdr:rowOff>
    </xdr:to>
    <xdr:sp macro="" textlink="">
      <xdr:nvSpPr>
        <xdr:cNvPr id="55" name="TextBox 54">
          <a:extLst>
            <a:ext uri="{FF2B5EF4-FFF2-40B4-BE49-F238E27FC236}">
              <a16:creationId xmlns:a16="http://schemas.microsoft.com/office/drawing/2014/main" id="{23C4C0E3-151C-DDD2-69E1-E963EF12B673}"/>
            </a:ext>
          </a:extLst>
        </xdr:cNvPr>
        <xdr:cNvSpPr txBox="1"/>
      </xdr:nvSpPr>
      <xdr:spPr>
        <a:xfrm>
          <a:off x="14106525" y="2143125"/>
          <a:ext cx="29622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                 Lead Engagement Funnel</a:t>
          </a:r>
          <a:endParaRPr lang="en-DE" sz="1400">
            <a:solidFill>
              <a:schemeClr val="bg1"/>
            </a:solidFill>
          </a:endParaRPr>
        </a:p>
      </xdr:txBody>
    </xdr:sp>
    <xdr:clientData/>
  </xdr:twoCellAnchor>
  <xdr:twoCellAnchor editAs="oneCell">
    <xdr:from>
      <xdr:col>3</xdr:col>
      <xdr:colOff>476251</xdr:colOff>
      <xdr:row>37</xdr:row>
      <xdr:rowOff>104775</xdr:rowOff>
    </xdr:from>
    <xdr:to>
      <xdr:col>10</xdr:col>
      <xdr:colOff>219075</xdr:colOff>
      <xdr:row>42</xdr:row>
      <xdr:rowOff>114300</xdr:rowOff>
    </xdr:to>
    <mc:AlternateContent xmlns:mc="http://schemas.openxmlformats.org/markup-compatibility/2006" xmlns:a14="http://schemas.microsoft.com/office/drawing/2010/main">
      <mc:Choice Requires="a14">
        <xdr:graphicFrame macro="">
          <xdr:nvGraphicFramePr>
            <xdr:cNvPr id="56" name="Lead_Source">
              <a:extLst>
                <a:ext uri="{FF2B5EF4-FFF2-40B4-BE49-F238E27FC236}">
                  <a16:creationId xmlns:a16="http://schemas.microsoft.com/office/drawing/2014/main" id="{0A669F2B-D667-4465-8C92-6D19297427F6}"/>
                </a:ext>
              </a:extLst>
            </xdr:cNvPr>
            <xdr:cNvGraphicFramePr/>
          </xdr:nvGraphicFramePr>
          <xdr:xfrm>
            <a:off x="0" y="0"/>
            <a:ext cx="0" cy="0"/>
          </xdr:xfrm>
          <a:graphic>
            <a:graphicData uri="http://schemas.microsoft.com/office/drawing/2010/slicer">
              <sle:slicer xmlns:sle="http://schemas.microsoft.com/office/drawing/2010/slicer" name="Lead_Source"/>
            </a:graphicData>
          </a:graphic>
        </xdr:graphicFrame>
      </mc:Choice>
      <mc:Fallback xmlns="">
        <xdr:sp macro="" textlink="">
          <xdr:nvSpPr>
            <xdr:cNvPr id="0" name=""/>
            <xdr:cNvSpPr>
              <a:spLocks noTextEdit="1"/>
            </xdr:cNvSpPr>
          </xdr:nvSpPr>
          <xdr:spPr>
            <a:xfrm>
              <a:off x="2305051" y="7153275"/>
              <a:ext cx="4010024" cy="96202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400050</xdr:colOff>
      <xdr:row>37</xdr:row>
      <xdr:rowOff>104774</xdr:rowOff>
    </xdr:from>
    <xdr:to>
      <xdr:col>18</xdr:col>
      <xdr:colOff>522450</xdr:colOff>
      <xdr:row>42</xdr:row>
      <xdr:rowOff>104775</xdr:rowOff>
    </xdr:to>
    <mc:AlternateContent xmlns:mc="http://schemas.openxmlformats.org/markup-compatibility/2006" xmlns:a14="http://schemas.microsoft.com/office/drawing/2010/main">
      <mc:Choice Requires="a14">
        <xdr:graphicFrame macro="">
          <xdr:nvGraphicFramePr>
            <xdr:cNvPr id="57" name="Campaign">
              <a:extLst>
                <a:ext uri="{FF2B5EF4-FFF2-40B4-BE49-F238E27FC236}">
                  <a16:creationId xmlns:a16="http://schemas.microsoft.com/office/drawing/2014/main" id="{983C47DD-04D0-4ADF-891F-CA70FDB44ABB}"/>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mlns="">
        <xdr:sp macro="" textlink="">
          <xdr:nvSpPr>
            <xdr:cNvPr id="0" name=""/>
            <xdr:cNvSpPr>
              <a:spLocks noTextEdit="1"/>
            </xdr:cNvSpPr>
          </xdr:nvSpPr>
          <xdr:spPr>
            <a:xfrm>
              <a:off x="7715250" y="7153274"/>
              <a:ext cx="3780000" cy="952501"/>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47625</xdr:colOff>
      <xdr:row>37</xdr:row>
      <xdr:rowOff>123824</xdr:rowOff>
    </xdr:from>
    <xdr:to>
      <xdr:col>27</xdr:col>
      <xdr:colOff>48350</xdr:colOff>
      <xdr:row>42</xdr:row>
      <xdr:rowOff>114299</xdr:rowOff>
    </xdr:to>
    <mc:AlternateContent xmlns:mc="http://schemas.openxmlformats.org/markup-compatibility/2006" xmlns:a14="http://schemas.microsoft.com/office/drawing/2010/main">
      <mc:Choice Requires="a14">
        <xdr:graphicFrame macro="">
          <xdr:nvGraphicFramePr>
            <xdr:cNvPr id="2" name="purchased month">
              <a:extLst>
                <a:ext uri="{FF2B5EF4-FFF2-40B4-BE49-F238E27FC236}">
                  <a16:creationId xmlns:a16="http://schemas.microsoft.com/office/drawing/2014/main" id="{3144E757-6CD7-68B7-D9A2-F86D3BD51F4C}"/>
                </a:ext>
              </a:extLst>
            </xdr:cNvPr>
            <xdr:cNvGraphicFramePr/>
          </xdr:nvGraphicFramePr>
          <xdr:xfrm>
            <a:off x="0" y="0"/>
            <a:ext cx="0" cy="0"/>
          </xdr:xfrm>
          <a:graphic>
            <a:graphicData uri="http://schemas.microsoft.com/office/drawing/2010/slicer">
              <sle:slicer xmlns:sle="http://schemas.microsoft.com/office/drawing/2010/slicer" name="purchased month"/>
            </a:graphicData>
          </a:graphic>
        </xdr:graphicFrame>
      </mc:Choice>
      <mc:Fallback xmlns="">
        <xdr:sp macro="" textlink="">
          <xdr:nvSpPr>
            <xdr:cNvPr id="0" name=""/>
            <xdr:cNvSpPr>
              <a:spLocks noTextEdit="1"/>
            </xdr:cNvSpPr>
          </xdr:nvSpPr>
          <xdr:spPr>
            <a:xfrm>
              <a:off x="12849225" y="7172324"/>
              <a:ext cx="3658325" cy="94297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50</xdr:row>
      <xdr:rowOff>0</xdr:rowOff>
    </xdr:from>
    <xdr:to>
      <xdr:col>16</xdr:col>
      <xdr:colOff>304800</xdr:colOff>
      <xdr:row>54</xdr:row>
      <xdr:rowOff>152400</xdr:rowOff>
    </xdr:to>
    <xdr:pic>
      <xdr:nvPicPr>
        <xdr:cNvPr id="14" name="Graphic 13" descr="Information with solid fill">
          <a:extLst>
            <a:ext uri="{FF2B5EF4-FFF2-40B4-BE49-F238E27FC236}">
              <a16:creationId xmlns:a16="http://schemas.microsoft.com/office/drawing/2014/main" id="{8AC13251-65B9-8181-F1C5-1B43042DD8E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144000" y="9525000"/>
          <a:ext cx="914400" cy="914400"/>
        </a:xfrm>
        <a:prstGeom prst="rect">
          <a:avLst/>
        </a:prstGeom>
      </xdr:spPr>
    </xdr:pic>
    <xdr:clientData/>
  </xdr:twoCellAnchor>
  <xdr:twoCellAnchor>
    <xdr:from>
      <xdr:col>2</xdr:col>
      <xdr:colOff>142876</xdr:colOff>
      <xdr:row>12</xdr:row>
      <xdr:rowOff>95249</xdr:rowOff>
    </xdr:from>
    <xdr:to>
      <xdr:col>6</xdr:col>
      <xdr:colOff>476250</xdr:colOff>
      <xdr:row>19</xdr:row>
      <xdr:rowOff>66674</xdr:rowOff>
    </xdr:to>
    <xdr:sp macro="" textlink="">
      <xdr:nvSpPr>
        <xdr:cNvPr id="21" name="CTR_Info_Box" hidden="1">
          <a:extLst>
            <a:ext uri="{FF2B5EF4-FFF2-40B4-BE49-F238E27FC236}">
              <a16:creationId xmlns:a16="http://schemas.microsoft.com/office/drawing/2014/main" id="{5CABF823-ABBF-2295-EF32-8362731DD602}"/>
            </a:ext>
          </a:extLst>
        </xdr:cNvPr>
        <xdr:cNvSpPr/>
      </xdr:nvSpPr>
      <xdr:spPr>
        <a:xfrm>
          <a:off x="1362076" y="2381249"/>
          <a:ext cx="2771774" cy="1304925"/>
        </a:xfrm>
        <a:prstGeom prst="rect">
          <a:avLst/>
        </a:prstGeom>
        <a:solidFill>
          <a:schemeClr val="bg1">
            <a:alpha val="8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This donut chart compares the Click-Through </a:t>
          </a:r>
        </a:p>
        <a:p>
          <a:pPr algn="l"/>
          <a:r>
            <a:rPr lang="en-GB" sz="1100">
              <a:solidFill>
                <a:schemeClr val="tx1"/>
              </a:solidFill>
            </a:rPr>
            <a:t>Rate (CTR) across different lead sources.</a:t>
          </a:r>
        </a:p>
        <a:p>
          <a:pPr algn="l"/>
          <a:r>
            <a:rPr lang="en-GB" sz="1100">
              <a:solidFill>
                <a:schemeClr val="tx1"/>
              </a:solidFill>
            </a:rPr>
            <a:t>A higher CTR indicates better audience </a:t>
          </a:r>
        </a:p>
        <a:p>
          <a:pPr algn="l"/>
          <a:r>
            <a:rPr lang="en-GB" sz="1100">
              <a:solidFill>
                <a:schemeClr val="tx1"/>
              </a:solidFill>
            </a:rPr>
            <a:t>engagement with email content.</a:t>
          </a:r>
        </a:p>
        <a:p>
          <a:pPr algn="l"/>
          <a:r>
            <a:rPr lang="en-GB" sz="1100">
              <a:solidFill>
                <a:schemeClr val="tx1"/>
              </a:solidFill>
            </a:rPr>
            <a:t>Use this insight to identify top-performing </a:t>
          </a:r>
        </a:p>
        <a:p>
          <a:pPr algn="l"/>
          <a:r>
            <a:rPr lang="en-GB" sz="1100">
              <a:solidFill>
                <a:schemeClr val="tx1"/>
              </a:solidFill>
            </a:rPr>
            <a:t>acquisition channels and optimize your ad </a:t>
          </a:r>
        </a:p>
        <a:p>
          <a:pPr algn="l"/>
          <a:r>
            <a:rPr lang="en-GB" sz="1100">
              <a:solidFill>
                <a:schemeClr val="tx1"/>
              </a:solidFill>
            </a:rPr>
            <a:t>spend</a:t>
          </a:r>
          <a:endParaRPr lang="en-DE" sz="1100">
            <a:solidFill>
              <a:schemeClr val="tx1"/>
            </a:solidFill>
          </a:endParaRPr>
        </a:p>
      </xdr:txBody>
    </xdr:sp>
    <xdr:clientData/>
  </xdr:twoCellAnchor>
  <xdr:twoCellAnchor editAs="oneCell">
    <xdr:from>
      <xdr:col>2</xdr:col>
      <xdr:colOff>161926</xdr:colOff>
      <xdr:row>10</xdr:row>
      <xdr:rowOff>114301</xdr:rowOff>
    </xdr:from>
    <xdr:to>
      <xdr:col>2</xdr:col>
      <xdr:colOff>447676</xdr:colOff>
      <xdr:row>12</xdr:row>
      <xdr:rowOff>19051</xdr:rowOff>
    </xdr:to>
    <xdr:pic macro="[0]!Sheet6.Change_Info_Box_CTR_Visibility">
      <xdr:nvPicPr>
        <xdr:cNvPr id="20" name="CTR_Info_button" descr="Information with solid fill">
          <a:extLst>
            <a:ext uri="{FF2B5EF4-FFF2-40B4-BE49-F238E27FC236}">
              <a16:creationId xmlns:a16="http://schemas.microsoft.com/office/drawing/2014/main" id="{D7FD13BE-48FD-45B5-83A9-1D11AE5AEDD9}"/>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381126" y="2019301"/>
          <a:ext cx="285750" cy="285750"/>
        </a:xfrm>
        <a:prstGeom prst="rect">
          <a:avLst/>
        </a:prstGeom>
      </xdr:spPr>
    </xdr:pic>
    <xdr:clientData/>
  </xdr:twoCellAnchor>
  <xdr:twoCellAnchor editAs="oneCell">
    <xdr:from>
      <xdr:col>15</xdr:col>
      <xdr:colOff>561976</xdr:colOff>
      <xdr:row>10</xdr:row>
      <xdr:rowOff>104775</xdr:rowOff>
    </xdr:from>
    <xdr:to>
      <xdr:col>16</xdr:col>
      <xdr:colOff>238126</xdr:colOff>
      <xdr:row>12</xdr:row>
      <xdr:rowOff>9525</xdr:rowOff>
    </xdr:to>
    <xdr:pic macro="[0]!Sheet6.Change_Info_Box_CHR_Visibility">
      <xdr:nvPicPr>
        <xdr:cNvPr id="23" name="CHR_Info_button" descr="Information with solid fill">
          <a:extLst>
            <a:ext uri="{FF2B5EF4-FFF2-40B4-BE49-F238E27FC236}">
              <a16:creationId xmlns:a16="http://schemas.microsoft.com/office/drawing/2014/main" id="{7486718A-8A35-4048-A953-8118B3E7A99F}"/>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705976" y="2009775"/>
          <a:ext cx="285750" cy="285750"/>
        </a:xfrm>
        <a:prstGeom prst="rect">
          <a:avLst/>
        </a:prstGeom>
      </xdr:spPr>
    </xdr:pic>
    <xdr:clientData/>
  </xdr:twoCellAnchor>
  <xdr:twoCellAnchor editAs="oneCell">
    <xdr:from>
      <xdr:col>2</xdr:col>
      <xdr:colOff>133350</xdr:colOff>
      <xdr:row>24</xdr:row>
      <xdr:rowOff>76200</xdr:rowOff>
    </xdr:from>
    <xdr:to>
      <xdr:col>2</xdr:col>
      <xdr:colOff>419100</xdr:colOff>
      <xdr:row>25</xdr:row>
      <xdr:rowOff>171450</xdr:rowOff>
    </xdr:to>
    <xdr:pic macro="[0]!Sheet6.Change_Info_Box_MR_Visibility">
      <xdr:nvPicPr>
        <xdr:cNvPr id="25" name="MR_Info_button" descr="Information with solid fill">
          <a:extLst>
            <a:ext uri="{FF2B5EF4-FFF2-40B4-BE49-F238E27FC236}">
              <a16:creationId xmlns:a16="http://schemas.microsoft.com/office/drawing/2014/main" id="{B83D6C2F-6D21-4399-8D21-5574DFC0FB59}"/>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352550" y="4648200"/>
          <a:ext cx="285750" cy="285750"/>
        </a:xfrm>
        <a:prstGeom prst="rect">
          <a:avLst/>
        </a:prstGeom>
      </xdr:spPr>
    </xdr:pic>
    <xdr:clientData/>
  </xdr:twoCellAnchor>
  <xdr:twoCellAnchor editAs="oneCell">
    <xdr:from>
      <xdr:col>16</xdr:col>
      <xdr:colOff>19050</xdr:colOff>
      <xdr:row>23</xdr:row>
      <xdr:rowOff>161925</xdr:rowOff>
    </xdr:from>
    <xdr:to>
      <xdr:col>16</xdr:col>
      <xdr:colOff>304800</xdr:colOff>
      <xdr:row>25</xdr:row>
      <xdr:rowOff>66675</xdr:rowOff>
    </xdr:to>
    <xdr:pic macro="[0]!Sheet6.Change_Info_Box_TR_Visibility">
      <xdr:nvPicPr>
        <xdr:cNvPr id="26" name="TR_Info_button" descr="Information with solid fill">
          <a:extLst>
            <a:ext uri="{FF2B5EF4-FFF2-40B4-BE49-F238E27FC236}">
              <a16:creationId xmlns:a16="http://schemas.microsoft.com/office/drawing/2014/main" id="{05EC4330-01DB-4AAA-A583-C9778A3070F0}"/>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772650" y="4543425"/>
          <a:ext cx="285750" cy="285750"/>
        </a:xfrm>
        <a:prstGeom prst="rect">
          <a:avLst/>
        </a:prstGeom>
      </xdr:spPr>
    </xdr:pic>
    <xdr:clientData/>
  </xdr:twoCellAnchor>
  <xdr:twoCellAnchor editAs="oneCell">
    <xdr:from>
      <xdr:col>22</xdr:col>
      <xdr:colOff>438150</xdr:colOff>
      <xdr:row>10</xdr:row>
      <xdr:rowOff>85725</xdr:rowOff>
    </xdr:from>
    <xdr:to>
      <xdr:col>23</xdr:col>
      <xdr:colOff>114300</xdr:colOff>
      <xdr:row>11</xdr:row>
      <xdr:rowOff>180975</xdr:rowOff>
    </xdr:to>
    <xdr:pic macro="[0]!Sheet6.Change_Info_Box_OPEN_Visibility">
      <xdr:nvPicPr>
        <xdr:cNvPr id="28" name="open_Info_button" descr="Information with solid fill">
          <a:extLst>
            <a:ext uri="{FF2B5EF4-FFF2-40B4-BE49-F238E27FC236}">
              <a16:creationId xmlns:a16="http://schemas.microsoft.com/office/drawing/2014/main" id="{E277E5A8-87D5-468F-8E70-3A838E931876}"/>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3849350" y="1990725"/>
          <a:ext cx="285750" cy="285750"/>
        </a:xfrm>
        <a:prstGeom prst="rect">
          <a:avLst/>
        </a:prstGeom>
      </xdr:spPr>
    </xdr:pic>
    <xdr:clientData/>
  </xdr:twoCellAnchor>
  <xdr:twoCellAnchor>
    <xdr:from>
      <xdr:col>9</xdr:col>
      <xdr:colOff>276226</xdr:colOff>
      <xdr:row>12</xdr:row>
      <xdr:rowOff>19050</xdr:rowOff>
    </xdr:from>
    <xdr:to>
      <xdr:col>14</xdr:col>
      <xdr:colOff>0</xdr:colOff>
      <xdr:row>18</xdr:row>
      <xdr:rowOff>133350</xdr:rowOff>
    </xdr:to>
    <xdr:sp macro="" textlink="">
      <xdr:nvSpPr>
        <xdr:cNvPr id="30" name="CAC_Info_Box" hidden="1">
          <a:extLst>
            <a:ext uri="{FF2B5EF4-FFF2-40B4-BE49-F238E27FC236}">
              <a16:creationId xmlns:a16="http://schemas.microsoft.com/office/drawing/2014/main" id="{ED42416A-3616-6584-487E-E711D2D42970}"/>
            </a:ext>
          </a:extLst>
        </xdr:cNvPr>
        <xdr:cNvSpPr/>
      </xdr:nvSpPr>
      <xdr:spPr>
        <a:xfrm>
          <a:off x="5762626" y="2305050"/>
          <a:ext cx="2771774" cy="1257300"/>
        </a:xfrm>
        <a:prstGeom prst="rect">
          <a:avLst/>
        </a:prstGeom>
        <a:solidFill>
          <a:schemeClr val="bg1">
            <a:alpha val="8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a:solidFill>
                <a:schemeClr val="tx1"/>
              </a:solidFill>
            </a:rPr>
            <a:t>This combo chart compares </a:t>
          </a:r>
          <a:r>
            <a:rPr lang="en-GB" b="1">
              <a:solidFill>
                <a:schemeClr val="tx1"/>
              </a:solidFill>
            </a:rPr>
            <a:t>Customer Acquisition Cost (CAC)</a:t>
          </a:r>
          <a:r>
            <a:rPr lang="en-GB">
              <a:solidFill>
                <a:schemeClr val="tx1"/>
              </a:solidFill>
            </a:rPr>
            <a:t> and </a:t>
          </a:r>
          <a:r>
            <a:rPr lang="en-GB" b="1">
              <a:solidFill>
                <a:schemeClr val="tx1"/>
              </a:solidFill>
            </a:rPr>
            <a:t>Lifetime Value (LTV)</a:t>
          </a:r>
          <a:r>
            <a:rPr lang="en-GB">
              <a:solidFill>
                <a:schemeClr val="tx1"/>
              </a:solidFill>
            </a:rPr>
            <a:t> across campaigns.</a:t>
          </a:r>
          <a:br>
            <a:rPr lang="en-GB">
              <a:solidFill>
                <a:schemeClr val="tx1"/>
              </a:solidFill>
            </a:rPr>
          </a:br>
          <a:r>
            <a:rPr lang="en-GB">
              <a:solidFill>
                <a:schemeClr val="tx1"/>
              </a:solidFill>
            </a:rPr>
            <a:t>Use it to identify which campaigns are delivering </a:t>
          </a:r>
          <a:r>
            <a:rPr lang="en-GB" b="1">
              <a:solidFill>
                <a:schemeClr val="tx1"/>
              </a:solidFill>
            </a:rPr>
            <a:t>high </a:t>
          </a:r>
          <a:r>
            <a:rPr lang="en-GB" b="1"/>
            <a:t>LTVs for low CACs</a:t>
          </a:r>
          <a:r>
            <a:rPr lang="en-GB"/>
            <a:t>, helping you maximize ROI on paid acquisition.</a:t>
          </a:r>
          <a:endParaRPr lang="en-DE" sz="1100">
            <a:solidFill>
              <a:schemeClr val="tx1"/>
            </a:solidFill>
          </a:endParaRPr>
        </a:p>
      </xdr:txBody>
    </xdr:sp>
    <xdr:clientData/>
  </xdr:twoCellAnchor>
  <xdr:twoCellAnchor>
    <xdr:from>
      <xdr:col>16</xdr:col>
      <xdr:colOff>190501</xdr:colOff>
      <xdr:row>11</xdr:row>
      <xdr:rowOff>180975</xdr:rowOff>
    </xdr:from>
    <xdr:to>
      <xdr:col>20</xdr:col>
      <xdr:colOff>523875</xdr:colOff>
      <xdr:row>18</xdr:row>
      <xdr:rowOff>104775</xdr:rowOff>
    </xdr:to>
    <xdr:sp macro="" textlink="">
      <xdr:nvSpPr>
        <xdr:cNvPr id="32" name="CHR_Info_Box" hidden="1">
          <a:extLst>
            <a:ext uri="{FF2B5EF4-FFF2-40B4-BE49-F238E27FC236}">
              <a16:creationId xmlns:a16="http://schemas.microsoft.com/office/drawing/2014/main" id="{770719A5-0DF9-F55D-BACD-7C8C4268C08F}"/>
            </a:ext>
          </a:extLst>
        </xdr:cNvPr>
        <xdr:cNvSpPr/>
      </xdr:nvSpPr>
      <xdr:spPr>
        <a:xfrm>
          <a:off x="9944101" y="2276475"/>
          <a:ext cx="2771774" cy="1257300"/>
        </a:xfrm>
        <a:prstGeom prst="rect">
          <a:avLst/>
        </a:prstGeom>
        <a:solidFill>
          <a:schemeClr val="bg1">
            <a:alpha val="8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a:solidFill>
                <a:schemeClr val="tx1"/>
              </a:solidFill>
            </a:rPr>
            <a:t>This chart shows </a:t>
          </a:r>
          <a:r>
            <a:rPr lang="en-GB" b="1">
              <a:solidFill>
                <a:schemeClr val="tx1"/>
              </a:solidFill>
            </a:rPr>
            <a:t>churn rate per campaign</a:t>
          </a:r>
          <a:r>
            <a:rPr lang="en-GB">
              <a:solidFill>
                <a:schemeClr val="tx1"/>
              </a:solidFill>
            </a:rPr>
            <a:t> based on user dropouts over time.</a:t>
          </a:r>
          <a:br>
            <a:rPr lang="en-GB">
              <a:solidFill>
                <a:schemeClr val="tx1"/>
              </a:solidFill>
            </a:rPr>
          </a:br>
          <a:r>
            <a:rPr lang="en-GB">
              <a:solidFill>
                <a:schemeClr val="tx1"/>
              </a:solidFill>
            </a:rPr>
            <a:t>Campaigns with higher churn may indicate poor audience targeting or low content relevance.</a:t>
          </a:r>
          <a:br>
            <a:rPr lang="en-GB">
              <a:solidFill>
                <a:schemeClr val="tx1"/>
              </a:solidFill>
            </a:rPr>
          </a:br>
          <a:r>
            <a:rPr lang="en-GB">
              <a:solidFill>
                <a:schemeClr val="tx1"/>
              </a:solidFill>
            </a:rPr>
            <a:t>Optimize these campaigns to improve retention.</a:t>
          </a:r>
          <a:endParaRPr lang="en-DE" sz="1100">
            <a:solidFill>
              <a:schemeClr val="tx1"/>
            </a:solidFill>
          </a:endParaRPr>
        </a:p>
      </xdr:txBody>
    </xdr:sp>
    <xdr:clientData/>
  </xdr:twoCellAnchor>
  <xdr:twoCellAnchor>
    <xdr:from>
      <xdr:col>23</xdr:col>
      <xdr:colOff>66676</xdr:colOff>
      <xdr:row>11</xdr:row>
      <xdr:rowOff>152400</xdr:rowOff>
    </xdr:from>
    <xdr:to>
      <xdr:col>27</xdr:col>
      <xdr:colOff>400050</xdr:colOff>
      <xdr:row>18</xdr:row>
      <xdr:rowOff>76200</xdr:rowOff>
    </xdr:to>
    <xdr:sp macro="" textlink="">
      <xdr:nvSpPr>
        <xdr:cNvPr id="33" name="open_Info_Box" hidden="1">
          <a:extLst>
            <a:ext uri="{FF2B5EF4-FFF2-40B4-BE49-F238E27FC236}">
              <a16:creationId xmlns:a16="http://schemas.microsoft.com/office/drawing/2014/main" id="{B097BA4A-4EC2-20A3-A464-9BB6F53E656D}"/>
            </a:ext>
          </a:extLst>
        </xdr:cNvPr>
        <xdr:cNvSpPr/>
      </xdr:nvSpPr>
      <xdr:spPr>
        <a:xfrm>
          <a:off x="14087476" y="2247900"/>
          <a:ext cx="2771774" cy="1257300"/>
        </a:xfrm>
        <a:prstGeom prst="rect">
          <a:avLst/>
        </a:prstGeom>
        <a:solidFill>
          <a:schemeClr val="bg1">
            <a:alpha val="8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a:solidFill>
                <a:schemeClr val="tx1"/>
              </a:solidFill>
            </a:rPr>
            <a:t>This funnel chart visualizes </a:t>
          </a:r>
          <a:r>
            <a:rPr lang="en-GB" b="1">
              <a:solidFill>
                <a:schemeClr val="tx1"/>
              </a:solidFill>
            </a:rPr>
            <a:t>user drop-off</a:t>
          </a:r>
          <a:r>
            <a:rPr lang="en-GB">
              <a:solidFill>
                <a:schemeClr val="tx1"/>
              </a:solidFill>
            </a:rPr>
            <a:t> from emails sent → opens → clicks.</a:t>
          </a:r>
          <a:br>
            <a:rPr lang="en-GB">
              <a:solidFill>
                <a:schemeClr val="tx1"/>
              </a:solidFill>
            </a:rPr>
          </a:br>
          <a:r>
            <a:rPr lang="en-GB">
              <a:solidFill>
                <a:schemeClr val="tx1"/>
              </a:solidFill>
            </a:rPr>
            <a:t>It highlights how effectively your content drives engagement and pinpoints where users disengage.</a:t>
          </a:r>
          <a:endParaRPr lang="en-DE" sz="1100">
            <a:solidFill>
              <a:schemeClr val="tx1"/>
            </a:solidFill>
          </a:endParaRPr>
        </a:p>
      </xdr:txBody>
    </xdr:sp>
    <xdr:clientData/>
  </xdr:twoCellAnchor>
  <xdr:twoCellAnchor>
    <xdr:from>
      <xdr:col>16</xdr:col>
      <xdr:colOff>295276</xdr:colOff>
      <xdr:row>25</xdr:row>
      <xdr:rowOff>38100</xdr:rowOff>
    </xdr:from>
    <xdr:to>
      <xdr:col>21</xdr:col>
      <xdr:colOff>19050</xdr:colOff>
      <xdr:row>31</xdr:row>
      <xdr:rowOff>152400</xdr:rowOff>
    </xdr:to>
    <xdr:sp macro="" textlink="">
      <xdr:nvSpPr>
        <xdr:cNvPr id="34" name="TR_Info_Box" hidden="1">
          <a:extLst>
            <a:ext uri="{FF2B5EF4-FFF2-40B4-BE49-F238E27FC236}">
              <a16:creationId xmlns:a16="http://schemas.microsoft.com/office/drawing/2014/main" id="{ED1C38AE-67AE-5464-8531-4C16F1619F0B}"/>
            </a:ext>
          </a:extLst>
        </xdr:cNvPr>
        <xdr:cNvSpPr/>
      </xdr:nvSpPr>
      <xdr:spPr>
        <a:xfrm>
          <a:off x="10048876" y="4800600"/>
          <a:ext cx="2771774" cy="1257300"/>
        </a:xfrm>
        <a:prstGeom prst="rect">
          <a:avLst/>
        </a:prstGeom>
        <a:solidFill>
          <a:schemeClr val="bg1">
            <a:alpha val="8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a:solidFill>
                <a:schemeClr val="tx1"/>
              </a:solidFill>
            </a:rPr>
            <a:t>This bar chart shows the </a:t>
          </a:r>
          <a:r>
            <a:rPr lang="en-GB" b="1">
              <a:solidFill>
                <a:schemeClr val="tx1"/>
              </a:solidFill>
            </a:rPr>
            <a:t>total revenue generated by each campaign</a:t>
          </a:r>
          <a:r>
            <a:rPr lang="en-GB">
              <a:solidFill>
                <a:schemeClr val="tx1"/>
              </a:solidFill>
            </a:rPr>
            <a:t>.</a:t>
          </a:r>
          <a:br>
            <a:rPr lang="en-GB">
              <a:solidFill>
                <a:schemeClr val="tx1"/>
              </a:solidFill>
            </a:rPr>
          </a:br>
          <a:r>
            <a:rPr lang="en-GB">
              <a:solidFill>
                <a:schemeClr val="tx1"/>
              </a:solidFill>
            </a:rPr>
            <a:t>Helps you quickly spot top-performing and underperforming campaigns for scaling or review.</a:t>
          </a:r>
          <a:endParaRPr lang="en-DE" sz="1100">
            <a:solidFill>
              <a:schemeClr val="tx1"/>
            </a:solidFill>
          </a:endParaRPr>
        </a:p>
      </xdr:txBody>
    </xdr:sp>
    <xdr:clientData/>
  </xdr:twoCellAnchor>
  <xdr:twoCellAnchor>
    <xdr:from>
      <xdr:col>2</xdr:col>
      <xdr:colOff>428626</xdr:colOff>
      <xdr:row>25</xdr:row>
      <xdr:rowOff>123825</xdr:rowOff>
    </xdr:from>
    <xdr:to>
      <xdr:col>7</xdr:col>
      <xdr:colOff>152400</xdr:colOff>
      <xdr:row>32</xdr:row>
      <xdr:rowOff>47625</xdr:rowOff>
    </xdr:to>
    <xdr:sp macro="" textlink="">
      <xdr:nvSpPr>
        <xdr:cNvPr id="36" name="MR_Info_Box" hidden="1">
          <a:extLst>
            <a:ext uri="{FF2B5EF4-FFF2-40B4-BE49-F238E27FC236}">
              <a16:creationId xmlns:a16="http://schemas.microsoft.com/office/drawing/2014/main" id="{FD6A1074-E3F8-581B-FC99-3FE2C93A7514}"/>
            </a:ext>
          </a:extLst>
        </xdr:cNvPr>
        <xdr:cNvSpPr/>
      </xdr:nvSpPr>
      <xdr:spPr>
        <a:xfrm>
          <a:off x="1647826" y="4886325"/>
          <a:ext cx="2771774" cy="1257300"/>
        </a:xfrm>
        <a:prstGeom prst="rect">
          <a:avLst/>
        </a:prstGeom>
        <a:solidFill>
          <a:schemeClr val="bg1">
            <a:alpha val="8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a:solidFill>
                <a:schemeClr val="tx1"/>
              </a:solidFill>
            </a:rPr>
            <a:t>This line chart displays </a:t>
          </a:r>
          <a:r>
            <a:rPr lang="en-GB" b="1">
              <a:solidFill>
                <a:schemeClr val="tx1"/>
              </a:solidFill>
            </a:rPr>
            <a:t>monthly revenue performance</a:t>
          </a:r>
          <a:r>
            <a:rPr lang="en-GB">
              <a:solidFill>
                <a:schemeClr val="tx1"/>
              </a:solidFill>
            </a:rPr>
            <a:t> over time.</a:t>
          </a:r>
          <a:br>
            <a:rPr lang="en-GB">
              <a:solidFill>
                <a:schemeClr val="tx1"/>
              </a:solidFill>
            </a:rPr>
          </a:br>
          <a:r>
            <a:rPr lang="en-GB">
              <a:solidFill>
                <a:schemeClr val="tx1"/>
              </a:solidFill>
            </a:rPr>
            <a:t>Use it to monitor seasonal trends and evaluate the impact of specific campaigns on monthly revenue.</a:t>
          </a:r>
          <a:endParaRPr lang="en-DE" sz="1100">
            <a:solidFill>
              <a:schemeClr val="tx1"/>
            </a:solidFill>
          </a:endParaRPr>
        </a:p>
      </xdr:txBody>
    </xdr:sp>
    <xdr:clientData/>
  </xdr:twoCellAnchor>
  <xdr:twoCellAnchor editAs="oneCell">
    <xdr:from>
      <xdr:col>9</xdr:col>
      <xdr:colOff>28575</xdr:colOff>
      <xdr:row>10</xdr:row>
      <xdr:rowOff>95250</xdr:rowOff>
    </xdr:from>
    <xdr:to>
      <xdr:col>9</xdr:col>
      <xdr:colOff>314325</xdr:colOff>
      <xdr:row>12</xdr:row>
      <xdr:rowOff>0</xdr:rowOff>
    </xdr:to>
    <xdr:pic macro="[0]!Sheet6.Change_Info_Box_CAC_Visibility">
      <xdr:nvPicPr>
        <xdr:cNvPr id="41" name="CAC_Info_button" descr="Information with solid fill">
          <a:extLst>
            <a:ext uri="{FF2B5EF4-FFF2-40B4-BE49-F238E27FC236}">
              <a16:creationId xmlns:a16="http://schemas.microsoft.com/office/drawing/2014/main" id="{A3D0AA5C-49B0-4550-9C15-5DB07AA8E1ED}"/>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5514975" y="2000250"/>
          <a:ext cx="285750" cy="285750"/>
        </a:xfrm>
        <a:prstGeom prst="rect">
          <a:avLst/>
        </a:prstGeom>
      </xdr:spPr>
    </xdr:pic>
    <xdr:clientData/>
  </xdr:twoCellAnchor>
  <xdr:twoCellAnchor>
    <xdr:from>
      <xdr:col>1</xdr:col>
      <xdr:colOff>28576</xdr:colOff>
      <xdr:row>22</xdr:row>
      <xdr:rowOff>104775</xdr:rowOff>
    </xdr:from>
    <xdr:to>
      <xdr:col>1</xdr:col>
      <xdr:colOff>600076</xdr:colOff>
      <xdr:row>24</xdr:row>
      <xdr:rowOff>47625</xdr:rowOff>
    </xdr:to>
    <xdr:sp macro="" textlink="">
      <xdr:nvSpPr>
        <xdr:cNvPr id="42" name="Oval 41">
          <a:extLst>
            <a:ext uri="{FF2B5EF4-FFF2-40B4-BE49-F238E27FC236}">
              <a16:creationId xmlns:a16="http://schemas.microsoft.com/office/drawing/2014/main" id="{7E979368-B4CF-1986-8401-74DD75477D42}"/>
            </a:ext>
          </a:extLst>
        </xdr:cNvPr>
        <xdr:cNvSpPr/>
      </xdr:nvSpPr>
      <xdr:spPr>
        <a:xfrm>
          <a:off x="638176" y="4295775"/>
          <a:ext cx="571500" cy="323850"/>
        </a:xfrm>
        <a:prstGeom prst="ellipse">
          <a:avLst/>
        </a:prstGeom>
        <a:solidFill>
          <a:srgbClr val="000000"/>
        </a:solidFill>
        <a:ln>
          <a:solidFill>
            <a:srgbClr val="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m raj" refreshedDate="45796.814811342592" createdVersion="8" refreshedVersion="8" minRefreshableVersion="3" recordCount="101" xr:uid="{9B908C76-3DFF-4A3F-AF55-8C6A978E61E8}">
  <cacheSource type="worksheet">
    <worksheetSource ref="A1:R102" sheet="leads"/>
  </cacheSource>
  <cacheFields count="18">
    <cacheField name="Lead_ID" numFmtId="0">
      <sharedItems containsBlank="1"/>
    </cacheField>
    <cacheField name="Name" numFmtId="0">
      <sharedItems containsBlank="1"/>
    </cacheField>
    <cacheField name="Email" numFmtId="0">
      <sharedItems containsBlank="1"/>
    </cacheField>
    <cacheField name="Lead_Source" numFmtId="0">
      <sharedItems containsBlank="1"/>
    </cacheField>
    <cacheField name="Campaign" numFmtId="0">
      <sharedItems containsBlank="1"/>
    </cacheField>
    <cacheField name="Signup_Date" numFmtId="0">
      <sharedItems containsNonDate="0" containsDate="1" containsString="0" containsBlank="1" minDate="2024-12-01T00:00:00" maxDate="2025-03-31T00:00:00"/>
    </cacheField>
    <cacheField name="purchased month" numFmtId="0">
      <sharedItems containsBlank="1" count="7">
        <s v="Feb"/>
        <s v="Apr"/>
        <s v="Dec"/>
        <s v="Mar"/>
        <s v="May"/>
        <s v="Jan"/>
        <m/>
      </sharedItems>
    </cacheField>
    <cacheField name="purchaase date" numFmtId="14">
      <sharedItems containsNonDate="0" containsDate="1" containsString="0" containsBlank="1" minDate="2024-12-14T00:00:00" maxDate="2025-05-19T00:00:00"/>
    </cacheField>
    <cacheField name="churned" numFmtId="0">
      <sharedItems containsBlank="1"/>
    </cacheField>
    <cacheField name="emails sent" numFmtId="0">
      <sharedItems containsString="0" containsBlank="1" containsNumber="1" containsInteger="1" minValue="5" maxValue="20"/>
    </cacheField>
    <cacheField name="opens" numFmtId="0">
      <sharedItems containsString="0" containsBlank="1" containsNumber="1" containsInteger="1" minValue="1" maxValue="18"/>
    </cacheField>
    <cacheField name="click" numFmtId="0">
      <sharedItems containsString="0" containsBlank="1" containsNumber="1" containsInteger="1" minValue="0" maxValue="16"/>
    </cacheField>
    <cacheField name="LTV(revenue)" numFmtId="0">
      <sharedItems containsString="0" containsBlank="1" containsNumber="1" containsInteger="1" minValue="1399" maxValue="5725"/>
    </cacheField>
    <cacheField name="engagement score" numFmtId="0">
      <sharedItems containsString="0" containsBlank="1" containsNumber="1" containsInteger="1" minValue="1" maxValue="5"/>
    </cacheField>
    <cacheField name="CTR" numFmtId="10">
      <sharedItems containsString="0" containsBlank="1" containsNumber="1" minValue="0" maxValue="1"/>
    </cacheField>
    <cacheField name="RPM" numFmtId="165">
      <sharedItems containsString="0" containsBlank="1" containsNumber="1" minValue="87.4375" maxValue="5229"/>
    </cacheField>
    <cacheField name="open rate" numFmtId="10">
      <sharedItems containsString="0" containsBlank="1" containsNumber="1" minValue="5.8823529411764705E-2" maxValue="1"/>
    </cacheField>
    <cacheField name="CAC" numFmtId="2">
      <sharedItems containsString="0" containsBlank="1" containsNumber="1" minValue="28.75" maxValue="95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m raj" refreshedDate="45796.814811805554" createdVersion="8" refreshedVersion="8" minRefreshableVersion="3" recordCount="101" xr:uid="{07FF7DCB-1434-4503-B60C-2454FFDE2AE6}">
  <cacheSource type="worksheet">
    <worksheetSource ref="A1:R1048576" sheet="leads"/>
  </cacheSource>
  <cacheFields count="18">
    <cacheField name="Lead_ID" numFmtId="0">
      <sharedItems containsBlank="1"/>
    </cacheField>
    <cacheField name="Name" numFmtId="0">
      <sharedItems containsBlank="1"/>
    </cacheField>
    <cacheField name="Email" numFmtId="0">
      <sharedItems containsBlank="1"/>
    </cacheField>
    <cacheField name="Lead_Source" numFmtId="0">
      <sharedItems containsBlank="1" count="6">
        <s v="Affiliate"/>
        <s v="Google Ads"/>
        <s v="Newsletter Referral"/>
        <s v="Twitter Ads"/>
        <s v="Facebook Ads"/>
        <m/>
      </sharedItems>
    </cacheField>
    <cacheField name="Campaign" numFmtId="0">
      <sharedItems containsBlank="1" count="20">
        <s v="Remote Work Insights"/>
        <s v="UX Weekly"/>
        <s v="The Excel Masterclass"/>
        <s v="AI Business Secrets"/>
        <s v="Ecommerce Tips"/>
        <s v="Passive Income Digest"/>
        <s v="Crypto Signals Daily"/>
        <s v="Python for Beginners"/>
        <s v="Productivity Hacks"/>
        <s v="SEO Secrets"/>
        <s v="Stock Picks Pro"/>
        <s v="Finance Made Simple"/>
        <s v="Growth Mindset Weekly"/>
        <s v="Mental Health Matters"/>
        <s v="DevOps Deep Dive"/>
        <s v="Leadership Launchpad"/>
        <s v="Data Science Brief"/>
        <s v="Marketing Automation Guide"/>
        <s v="Startup Playbook"/>
        <m/>
      </sharedItems>
    </cacheField>
    <cacheField name="Signup_Date" numFmtId="0">
      <sharedItems containsNonDate="0" containsDate="1" containsString="0" containsBlank="1" minDate="2024-12-01T00:00:00" maxDate="2025-03-31T00:00:00"/>
    </cacheField>
    <cacheField name="purchased month" numFmtId="0">
      <sharedItems containsBlank="1" count="7">
        <s v="Feb"/>
        <s v="Apr"/>
        <s v="Dec"/>
        <s v="Mar"/>
        <s v="May"/>
        <s v="Jan"/>
        <m/>
      </sharedItems>
    </cacheField>
    <cacheField name="purchaase date" numFmtId="14">
      <sharedItems containsNonDate="0" containsDate="1" containsString="0" containsBlank="1" minDate="2024-12-14T00:00:00" maxDate="2025-05-19T00:00:00"/>
    </cacheField>
    <cacheField name="churned" numFmtId="0">
      <sharedItems containsBlank="1" count="3">
        <s v="No"/>
        <s v="Yes"/>
        <m/>
      </sharedItems>
    </cacheField>
    <cacheField name="emails sent" numFmtId="0">
      <sharedItems containsString="0" containsBlank="1" containsNumber="1" containsInteger="1" minValue="5" maxValue="20"/>
    </cacheField>
    <cacheField name="opens" numFmtId="0">
      <sharedItems containsString="0" containsBlank="1" containsNumber="1" containsInteger="1" minValue="1" maxValue="18"/>
    </cacheField>
    <cacheField name="click" numFmtId="0">
      <sharedItems containsString="0" containsBlank="1" containsNumber="1" containsInteger="1" minValue="0" maxValue="16"/>
    </cacheField>
    <cacheField name="LTV(revenue)" numFmtId="0">
      <sharedItems containsString="0" containsBlank="1" containsNumber="1" containsInteger="1" minValue="1399" maxValue="5725"/>
    </cacheField>
    <cacheField name="engagement score" numFmtId="0">
      <sharedItems containsString="0" containsBlank="1" containsNumber="1" containsInteger="1" minValue="1" maxValue="5"/>
    </cacheField>
    <cacheField name="CTR" numFmtId="10">
      <sharedItems containsString="0" containsBlank="1" containsNumber="1" minValue="0" maxValue="1"/>
    </cacheField>
    <cacheField name="RPM" numFmtId="165">
      <sharedItems containsString="0" containsBlank="1" containsNumber="1" minValue="87.4375" maxValue="5229"/>
    </cacheField>
    <cacheField name="open rate" numFmtId="10">
      <sharedItems containsString="0" containsBlank="1" containsNumber="1" minValue="5.8823529411764705E-2" maxValue="1"/>
    </cacheField>
    <cacheField name="CAC" numFmtId="2">
      <sharedItems containsString="0" containsBlank="1" containsNumber="1" minValue="28.75" maxValue="954"/>
    </cacheField>
  </cacheFields>
  <extLst>
    <ext xmlns:x14="http://schemas.microsoft.com/office/spreadsheetml/2009/9/main" uri="{725AE2AE-9491-48be-B2B4-4EB974FC3084}">
      <x14:pivotCacheDefinition pivotCacheId="785374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m raj" refreshedDate="45796.814812500001" createdVersion="8" refreshedVersion="8" minRefreshableVersion="3" recordCount="20" xr:uid="{4E653DF0-749D-4E87-8CFE-8579F62A8F08}">
  <cacheSource type="worksheet">
    <worksheetSource ref="A1:I1048576" sheet="campaign_data"/>
  </cacheSource>
  <cacheFields count="9">
    <cacheField name="Campaign" numFmtId="0">
      <sharedItems containsBlank="1" count="20">
        <s v="AI Business Secrets"/>
        <s v="Crypto Signals Daily"/>
        <s v="Data Science Brief"/>
        <s v="DevOps Deep Dive"/>
        <s v="Ecommerce Tips"/>
        <s v="Finance Made Simple"/>
        <s v="Growth Mindset Weekly"/>
        <s v="Leadership Launchpad"/>
        <s v="Marketing Automation Guide"/>
        <s v="Mental Health Matters"/>
        <s v="Passive Income Digest"/>
        <s v="Productivity Hacks"/>
        <s v="Python for Beginners"/>
        <s v="Remote Work Insights"/>
        <s v="SEO Secrets"/>
        <s v="Startup Playbook"/>
        <s v="Stock Picks Pro"/>
        <s v="The Excel Masterclass"/>
        <s v="UX Weekly"/>
        <m/>
      </sharedItems>
    </cacheField>
    <cacheField name="Lead_Source" numFmtId="0">
      <sharedItems containsBlank="1" count="6">
        <s v="Facebook Ads"/>
        <s v="Google Ads"/>
        <s v="Newsletter Referral"/>
        <s v="Affiliate"/>
        <s v="Twitter Ads"/>
        <m/>
      </sharedItems>
    </cacheField>
    <cacheField name="revenue" numFmtId="0">
      <sharedItems containsString="0" containsBlank="1" containsNumber="1" containsInteger="1" minValue="1399" maxValue="5725"/>
    </cacheField>
    <cacheField name="availabilities" numFmtId="0">
      <sharedItems containsBlank="1"/>
    </cacheField>
    <cacheField name="ratings" numFmtId="0">
      <sharedItems containsString="0" containsBlank="1" containsNumber="1" containsInteger="1" minValue="1" maxValue="5"/>
    </cacheField>
    <cacheField name="Ad_Spend (€)" numFmtId="0">
      <sharedItems containsString="0" containsBlank="1" containsNumber="1" containsInteger="1" minValue="225" maxValue="959"/>
    </cacheField>
    <cacheField name="#leads" numFmtId="0">
      <sharedItems containsString="0" containsBlank="1" containsNumber="1" containsInteger="1" minValue="1" maxValue="9"/>
    </cacheField>
    <cacheField name="CAC" numFmtId="2">
      <sharedItems containsString="0" containsBlank="1" containsNumber="1" minValue="28.75" maxValue="954"/>
    </cacheField>
    <cacheField name="churn rate" numFmtId="10">
      <sharedItems containsString="0" containsBlank="1" containsNumb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L0000"/>
    <s v="Jessica Turner"/>
    <s v="jonathon40@williams.com"/>
    <s v="Affiliate"/>
    <s v="Remote Work Insights"/>
    <d v="2025-01-06T00:00:00"/>
    <x v="0"/>
    <d v="2025-02-08T00:00:00"/>
    <s v="No"/>
    <n v="11"/>
    <n v="2"/>
    <n v="0"/>
    <n v="5177"/>
    <n v="3"/>
    <n v="0"/>
    <n v="2588.5"/>
    <n v="0.18181818181818182"/>
    <n v="48.166666666666664"/>
  </r>
  <r>
    <s v="L0001"/>
    <s v="Nancy Martinez"/>
    <s v="michael47@williams.com"/>
    <s v="Google Ads"/>
    <s v="UX Weekly"/>
    <d v="2025-02-03T00:00:00"/>
    <x v="0"/>
    <d v="2025-02-12T00:00:00"/>
    <s v="Yes"/>
    <n v="6"/>
    <n v="5"/>
    <n v="4"/>
    <n v="5374"/>
    <n v="1"/>
    <n v="0.8"/>
    <n v="1074.8"/>
    <n v="0.83333333333333337"/>
    <n v="32.777777777777779"/>
  </r>
  <r>
    <s v="L0002"/>
    <s v="Paul Sullivan"/>
    <s v="kelli30@williams-douglas.com"/>
    <s v="Newsletter Referral"/>
    <s v="The Excel Masterclass"/>
    <d v="2025-01-22T00:00:00"/>
    <x v="0"/>
    <d v="2025-02-22T00:00:00"/>
    <s v="Yes"/>
    <n v="8"/>
    <n v="8"/>
    <n v="3"/>
    <n v="5010"/>
    <n v="1"/>
    <n v="0.375"/>
    <n v="626.25"/>
    <n v="1"/>
    <n v="28.75"/>
  </r>
  <r>
    <s v="L0003"/>
    <s v="Sandra Brown"/>
    <s v="davidsullivan@gmail.com"/>
    <s v="Twitter Ads"/>
    <s v="The Excel Masterclass"/>
    <d v="2025-01-23T00:00:00"/>
    <x v="0"/>
    <d v="2025-02-17T00:00:00"/>
    <s v="No"/>
    <n v="14"/>
    <n v="3"/>
    <n v="1"/>
    <n v="5010"/>
    <n v="1"/>
    <n v="0.33333333333333331"/>
    <n v="1670"/>
    <n v="0.21428571428571427"/>
    <n v="28.75"/>
  </r>
  <r>
    <s v="L0004"/>
    <s v="Kaitlyn Rivas"/>
    <s v="iwashington@woods.net"/>
    <s v="Affiliate"/>
    <s v="AI Business Secrets"/>
    <d v="2025-03-05T00:00:00"/>
    <x v="0"/>
    <d v="2025-02-22T00:00:00"/>
    <s v="No"/>
    <n v="16"/>
    <n v="1"/>
    <n v="0"/>
    <n v="4782"/>
    <n v="4"/>
    <n v="0"/>
    <n v="4782"/>
    <n v="6.25E-2"/>
    <n v="427"/>
  </r>
  <r>
    <s v="L0005"/>
    <s v="Krystal Wolfe"/>
    <s v="christopher76@gmail.com"/>
    <s v="Affiliate"/>
    <s v="Ecommerce Tips"/>
    <d v="2025-01-31T00:00:00"/>
    <x v="1"/>
    <d v="2025-04-22T00:00:00"/>
    <s v="No"/>
    <n v="17"/>
    <n v="4"/>
    <n v="0"/>
    <n v="5423"/>
    <n v="5"/>
    <n v="0"/>
    <n v="1355.75"/>
    <n v="0.23529411764705882"/>
    <n v="68.714285714285708"/>
  </r>
  <r>
    <s v="L0006"/>
    <s v="Patricia Jacobs"/>
    <s v="zrichardson@woods-wade.com"/>
    <s v="Newsletter Referral"/>
    <s v="UX Weekly"/>
    <d v="2025-03-01T00:00:00"/>
    <x v="1"/>
    <d v="2025-04-21T00:00:00"/>
    <s v="Yes"/>
    <n v="5"/>
    <n v="3"/>
    <n v="1"/>
    <n v="5374"/>
    <n v="1"/>
    <n v="0.33333333333333331"/>
    <n v="1791.3333333333333"/>
    <n v="0.6"/>
    <n v="32.777777777777779"/>
  </r>
  <r>
    <s v="L0007"/>
    <s v="Amanda Morris"/>
    <s v="thomaselizabeth@yahoo.com"/>
    <s v="Newsletter Referral"/>
    <s v="The Excel Masterclass"/>
    <d v="2025-03-30T00:00:00"/>
    <x v="2"/>
    <d v="2024-12-14T00:00:00"/>
    <s v="No"/>
    <n v="5"/>
    <n v="1"/>
    <n v="0"/>
    <n v="5010"/>
    <n v="1"/>
    <n v="0"/>
    <n v="5010"/>
    <n v="0.2"/>
    <n v="28.75"/>
  </r>
  <r>
    <s v="L0008"/>
    <s v="Carla Young"/>
    <s v="jasonkeller@hotmail.com"/>
    <s v="Affiliate"/>
    <s v="Passive Income Digest"/>
    <d v="2025-02-21T00:00:00"/>
    <x v="3"/>
    <d v="2025-03-01T00:00:00"/>
    <s v="No"/>
    <n v="8"/>
    <n v="8"/>
    <n v="7"/>
    <n v="2265"/>
    <n v="1"/>
    <n v="0.875"/>
    <n v="283.125"/>
    <n v="1"/>
    <n v="223"/>
  </r>
  <r>
    <s v="L0009"/>
    <s v="Lynn Taylor"/>
    <s v="johnthompson@hotmail.com"/>
    <s v="Twitter Ads"/>
    <s v="Crypto Signals Daily"/>
    <d v="2025-01-29T00:00:00"/>
    <x v="1"/>
    <d v="2025-04-17T00:00:00"/>
    <s v="No"/>
    <n v="17"/>
    <n v="4"/>
    <n v="0"/>
    <n v="3334"/>
    <n v="4"/>
    <n v="0"/>
    <n v="833.5"/>
    <n v="0.23529411764705882"/>
    <n v="34.888888888888886"/>
  </r>
  <r>
    <s v="L0010"/>
    <s v="Scott Brown"/>
    <s v="bradshawbrenda@hill.com"/>
    <s v="Google Ads"/>
    <s v="Remote Work Insights"/>
    <d v="2025-03-08T00:00:00"/>
    <x v="4"/>
    <d v="2025-05-07T00:00:00"/>
    <s v="No"/>
    <n v="10"/>
    <n v="8"/>
    <n v="1"/>
    <n v="5177"/>
    <n v="3"/>
    <n v="0.125"/>
    <n v="647.125"/>
    <n v="0.8"/>
    <n v="48.166666666666664"/>
  </r>
  <r>
    <s v="L0011"/>
    <s v="Wendy Clark"/>
    <s v="clarktyrone@walters-miles.info"/>
    <s v="Affiliate"/>
    <s v="Ecommerce Tips"/>
    <d v="2025-01-05T00:00:00"/>
    <x v="5"/>
    <d v="2025-01-27T00:00:00"/>
    <s v="Yes"/>
    <n v="6"/>
    <n v="5"/>
    <n v="5"/>
    <n v="5423"/>
    <n v="5"/>
    <n v="1"/>
    <n v="1084.5999999999999"/>
    <n v="0.83333333333333337"/>
    <n v="68.714285714285708"/>
  </r>
  <r>
    <s v="L0012"/>
    <s v="Andrew Li"/>
    <s v="owilliams@morgan-patel.com"/>
    <s v="Facebook Ads"/>
    <s v="UX Weekly"/>
    <d v="2025-02-08T00:00:00"/>
    <x v="5"/>
    <d v="2025-01-17T00:00:00"/>
    <s v="No"/>
    <n v="7"/>
    <n v="6"/>
    <n v="2"/>
    <n v="5374"/>
    <n v="1"/>
    <n v="0.33333333333333331"/>
    <n v="895.66666666666663"/>
    <n v="0.8571428571428571"/>
    <n v="32.777777777777779"/>
  </r>
  <r>
    <s v="L0013"/>
    <s v="Alan Ramirez"/>
    <s v="cjones@hill.biz"/>
    <s v="Affiliate"/>
    <s v="Ecommerce Tips"/>
    <d v="2025-02-26T00:00:00"/>
    <x v="5"/>
    <d v="2025-01-05T00:00:00"/>
    <s v="No"/>
    <n v="19"/>
    <n v="5"/>
    <n v="4"/>
    <n v="5423"/>
    <n v="5"/>
    <n v="0.8"/>
    <n v="1084.5999999999999"/>
    <n v="0.26315789473684209"/>
    <n v="68.714285714285708"/>
  </r>
  <r>
    <s v="L0014"/>
    <s v="David Jones"/>
    <s v="sean41@gmail.com"/>
    <s v="Newsletter Referral"/>
    <s v="Crypto Signals Daily"/>
    <d v="2024-12-22T00:00:00"/>
    <x v="2"/>
    <d v="2024-12-21T00:00:00"/>
    <s v="Yes"/>
    <n v="14"/>
    <n v="12"/>
    <n v="5"/>
    <n v="3334"/>
    <n v="4"/>
    <n v="0.41666666666666669"/>
    <n v="277.83333333333331"/>
    <n v="0.8571428571428571"/>
    <n v="34.888888888888886"/>
  </r>
  <r>
    <s v="L0015"/>
    <s v="Sharon Zuniga"/>
    <s v="karengarrett@gmail.com"/>
    <s v="Facebook Ads"/>
    <s v="Python for Beginners"/>
    <d v="2025-01-19T00:00:00"/>
    <x v="2"/>
    <d v="2024-12-28T00:00:00"/>
    <s v="No"/>
    <n v="10"/>
    <n v="8"/>
    <n v="0"/>
    <n v="1793"/>
    <n v="3"/>
    <n v="0"/>
    <n v="224.125"/>
    <n v="0.8"/>
    <n v="126.33333333333333"/>
  </r>
  <r>
    <s v="L0016"/>
    <s v="Elizabeth Underwood"/>
    <s v="sherri34@scott-jones.com"/>
    <s v="Facebook Ads"/>
    <s v="UX Weekly"/>
    <d v="2025-02-05T00:00:00"/>
    <x v="2"/>
    <d v="2024-12-27T00:00:00"/>
    <s v="Yes"/>
    <n v="7"/>
    <n v="2"/>
    <n v="0"/>
    <n v="5374"/>
    <n v="1"/>
    <n v="0"/>
    <n v="2687"/>
    <n v="0.2857142857142857"/>
    <n v="32.777777777777779"/>
  </r>
  <r>
    <s v="L0017"/>
    <s v="David Velez"/>
    <s v="jeremychambers@gmail.com"/>
    <s v="Affiliate"/>
    <s v="AI Business Secrets"/>
    <d v="2025-02-13T00:00:00"/>
    <x v="1"/>
    <d v="2025-04-03T00:00:00"/>
    <s v="Yes"/>
    <n v="17"/>
    <n v="5"/>
    <n v="1"/>
    <n v="4782"/>
    <n v="4"/>
    <n v="0.2"/>
    <n v="956.4"/>
    <n v="0.29411764705882354"/>
    <n v="427"/>
  </r>
  <r>
    <s v="L0018"/>
    <s v="Timothy Richards"/>
    <s v="cheryl92@hotmail.com"/>
    <s v="Affiliate"/>
    <s v="Productivity Hacks"/>
    <d v="2024-12-16T00:00:00"/>
    <x v="3"/>
    <d v="2025-03-25T00:00:00"/>
    <s v="No"/>
    <n v="14"/>
    <n v="8"/>
    <n v="5"/>
    <n v="2260"/>
    <n v="4"/>
    <n v="0.625"/>
    <n v="282.5"/>
    <n v="0.5714285714285714"/>
    <n v="191.6"/>
  </r>
  <r>
    <s v="L0019"/>
    <s v="Paul King"/>
    <s v="vanessa76@hotmail.com"/>
    <s v="Google Ads"/>
    <s v="Remote Work Insights"/>
    <d v="2025-01-30T00:00:00"/>
    <x v="3"/>
    <d v="2025-03-27T00:00:00"/>
    <s v="No"/>
    <n v="5"/>
    <n v="3"/>
    <n v="2"/>
    <n v="5177"/>
    <n v="3"/>
    <n v="0.66666666666666663"/>
    <n v="1725.6666666666667"/>
    <n v="0.6"/>
    <n v="48.166666666666664"/>
  </r>
  <r>
    <s v="L0020"/>
    <s v="Alexandra Christensen"/>
    <s v="osanchez@davis.info"/>
    <s v="Newsletter Referral"/>
    <s v="UX Weekly"/>
    <d v="2025-03-04T00:00:00"/>
    <x v="3"/>
    <d v="2025-03-12T00:00:00"/>
    <s v="Yes"/>
    <n v="10"/>
    <n v="10"/>
    <n v="7"/>
    <n v="5374"/>
    <n v="1"/>
    <n v="0.7"/>
    <n v="537.4"/>
    <n v="1"/>
    <n v="32.777777777777779"/>
  </r>
  <r>
    <s v="L0021"/>
    <s v="William Martinez"/>
    <s v="lgonzales@hotmail.com"/>
    <s v="Affiliate"/>
    <s v="Python for Beginners"/>
    <d v="2025-02-08T00:00:00"/>
    <x v="3"/>
    <d v="2025-03-10T00:00:00"/>
    <s v="No"/>
    <n v="12"/>
    <n v="1"/>
    <n v="1"/>
    <n v="1793"/>
    <n v="3"/>
    <n v="1"/>
    <n v="1793"/>
    <n v="8.3333333333333329E-2"/>
    <n v="126.33333333333333"/>
  </r>
  <r>
    <s v="L0022"/>
    <s v="Taylor Mosley"/>
    <s v="christopherlucas@stevenson-rodriguez.com"/>
    <s v="Facebook Ads"/>
    <s v="SEO Secrets"/>
    <d v="2024-12-01T00:00:00"/>
    <x v="3"/>
    <d v="2025-03-11T00:00:00"/>
    <s v="No"/>
    <n v="16"/>
    <n v="3"/>
    <n v="2"/>
    <n v="5215"/>
    <n v="1"/>
    <n v="0.66666666666666663"/>
    <n v="1738.3333333333333"/>
    <n v="0.1875"/>
    <n v="160.80000000000001"/>
  </r>
  <r>
    <s v="L0023"/>
    <s v="Heather Allen"/>
    <s v="susannewman@wilson.com"/>
    <s v="Affiliate"/>
    <s v="Ecommerce Tips"/>
    <d v="2024-12-16T00:00:00"/>
    <x v="5"/>
    <d v="2025-01-06T00:00:00"/>
    <s v="Yes"/>
    <n v="8"/>
    <n v="7"/>
    <n v="1"/>
    <n v="5423"/>
    <n v="5"/>
    <n v="0.14285714285714285"/>
    <n v="774.71428571428567"/>
    <n v="0.875"/>
    <n v="68.714285714285708"/>
  </r>
  <r>
    <s v="L0024"/>
    <s v="Shelby Ellis"/>
    <s v="dwilliams@gmail.com"/>
    <s v="Affiliate"/>
    <s v="Passive Income Digest"/>
    <d v="2024-12-08T00:00:00"/>
    <x v="3"/>
    <d v="2025-03-02T00:00:00"/>
    <s v="Yes"/>
    <n v="15"/>
    <n v="7"/>
    <n v="0"/>
    <n v="2265"/>
    <n v="1"/>
    <n v="0"/>
    <n v="323.57142857142856"/>
    <n v="0.46666666666666667"/>
    <n v="223"/>
  </r>
  <r>
    <s v="L0025"/>
    <s v="Kimberly Ward"/>
    <s v="lynnhannah@yahoo.com"/>
    <s v="Google Ads"/>
    <s v="Stock Picks Pro"/>
    <d v="2025-01-30T00:00:00"/>
    <x v="0"/>
    <d v="2025-02-25T00:00:00"/>
    <s v="Yes"/>
    <n v="19"/>
    <n v="10"/>
    <n v="7"/>
    <n v="1399"/>
    <n v="2"/>
    <n v="0.7"/>
    <n v="139.9"/>
    <n v="0.52631578947368418"/>
    <n v="38.666666666666664"/>
  </r>
  <r>
    <s v="L0026"/>
    <s v="Leslie Sherman"/>
    <s v="henrycrystal@phillips-thomas.com"/>
    <s v="Google Ads"/>
    <s v="Remote Work Insights"/>
    <d v="2024-12-26T00:00:00"/>
    <x v="0"/>
    <d v="2025-02-04T00:00:00"/>
    <s v="No"/>
    <n v="10"/>
    <n v="2"/>
    <n v="1"/>
    <n v="5177"/>
    <n v="3"/>
    <n v="0.5"/>
    <n v="2588.5"/>
    <n v="0.2"/>
    <n v="48.166666666666664"/>
  </r>
  <r>
    <s v="L0027"/>
    <s v="Travis Patel"/>
    <s v="flynnrobin@hotmail.com"/>
    <s v="Affiliate"/>
    <s v="The Excel Masterclass"/>
    <d v="2025-01-18T00:00:00"/>
    <x v="3"/>
    <d v="2025-03-30T00:00:00"/>
    <s v="Yes"/>
    <n v="12"/>
    <n v="2"/>
    <n v="1"/>
    <n v="5010"/>
    <n v="1"/>
    <n v="0.5"/>
    <n v="2505"/>
    <n v="0.16666666666666666"/>
    <n v="28.75"/>
  </r>
  <r>
    <s v="L0028"/>
    <s v="Kathryn Gonzales"/>
    <s v="cynthiamurphy@peterson-conley.info"/>
    <s v="Facebook Ads"/>
    <s v="Productivity Hacks"/>
    <d v="2025-03-03T00:00:00"/>
    <x v="3"/>
    <d v="2025-03-15T00:00:00"/>
    <s v="Yes"/>
    <n v="17"/>
    <n v="8"/>
    <n v="2"/>
    <n v="2260"/>
    <n v="4"/>
    <n v="0.25"/>
    <n v="282.5"/>
    <n v="0.47058823529411764"/>
    <n v="191.6"/>
  </r>
  <r>
    <s v="L0029"/>
    <s v="Brandon Moore"/>
    <s v="stevenramsey@walker-davis.com"/>
    <s v="Facebook Ads"/>
    <s v="UX Weekly"/>
    <d v="2025-01-26T00:00:00"/>
    <x v="5"/>
    <d v="2025-01-27T00:00:00"/>
    <s v="Yes"/>
    <n v="13"/>
    <n v="7"/>
    <n v="6"/>
    <n v="5374"/>
    <n v="1"/>
    <n v="0.8571428571428571"/>
    <n v="767.71428571428567"/>
    <n v="0.53846153846153844"/>
    <n v="32.777777777777779"/>
  </r>
  <r>
    <s v="L0030"/>
    <s v="Richard Mcdonald"/>
    <s v="carlsonfrank@gmail.com"/>
    <s v="Twitter Ads"/>
    <s v="Finance Made Simple"/>
    <d v="2025-01-25T00:00:00"/>
    <x v="0"/>
    <d v="2025-02-10T00:00:00"/>
    <s v="Yes"/>
    <n v="19"/>
    <n v="3"/>
    <n v="2"/>
    <n v="2066"/>
    <n v="4"/>
    <n v="0.66666666666666663"/>
    <n v="688.66666666666663"/>
    <n v="0.15789473684210525"/>
    <n v="75"/>
  </r>
  <r>
    <s v="L0031"/>
    <s v="Heather Lindsey"/>
    <s v="meyeranthony@yahoo.com"/>
    <s v="Affiliate"/>
    <s v="Python for Beginners"/>
    <d v="2024-12-09T00:00:00"/>
    <x v="1"/>
    <d v="2025-04-19T00:00:00"/>
    <s v="Yes"/>
    <n v="14"/>
    <n v="3"/>
    <n v="1"/>
    <n v="1793"/>
    <n v="3"/>
    <n v="0.33333333333333331"/>
    <n v="597.66666666666663"/>
    <n v="0.21428571428571427"/>
    <n v="126.33333333333333"/>
  </r>
  <r>
    <s v="L0032"/>
    <s v="Christopher Greer"/>
    <s v="wlee@hotmail.com"/>
    <s v="Facebook Ads"/>
    <s v="UX Weekly"/>
    <d v="2025-03-18T00:00:00"/>
    <x v="5"/>
    <d v="2025-01-18T00:00:00"/>
    <s v="No"/>
    <n v="8"/>
    <n v="5"/>
    <n v="4"/>
    <n v="5374"/>
    <n v="1"/>
    <n v="0.8"/>
    <n v="1074.8"/>
    <n v="0.625"/>
    <n v="32.777777777777779"/>
  </r>
  <r>
    <s v="L0033"/>
    <s v="Zachary Walls"/>
    <s v="caitlynbarnes@gmail.com"/>
    <s v="Twitter Ads"/>
    <s v="Growth Mindset Weekly"/>
    <d v="2025-01-07T00:00:00"/>
    <x v="0"/>
    <d v="2025-02-13T00:00:00"/>
    <s v="Yes"/>
    <n v="20"/>
    <n v="12"/>
    <n v="1"/>
    <n v="1746"/>
    <n v="5"/>
    <n v="8.3333333333333329E-2"/>
    <n v="145.5"/>
    <n v="0.6"/>
    <n v="107"/>
  </r>
  <r>
    <s v="L0034"/>
    <s v="Lisa Smith"/>
    <s v="aaroncarter@gmail.com"/>
    <s v="Google Ads"/>
    <s v="UX Weekly"/>
    <d v="2025-01-10T00:00:00"/>
    <x v="0"/>
    <d v="2025-02-04T00:00:00"/>
    <s v="Yes"/>
    <n v="17"/>
    <n v="17"/>
    <n v="11"/>
    <n v="5374"/>
    <n v="1"/>
    <n v="0.6470588235294118"/>
    <n v="316.11764705882354"/>
    <n v="1"/>
    <n v="32.777777777777779"/>
  </r>
  <r>
    <s v="L0035"/>
    <s v="Danielle Russo"/>
    <s v="gordonjames@kemp.com"/>
    <s v="Google Ads"/>
    <s v="Stock Picks Pro"/>
    <d v="2025-02-06T00:00:00"/>
    <x v="2"/>
    <d v="2024-12-19T00:00:00"/>
    <s v="No"/>
    <n v="16"/>
    <n v="14"/>
    <n v="8"/>
    <n v="1399"/>
    <n v="2"/>
    <n v="0.5714285714285714"/>
    <n v="99.928571428571431"/>
    <n v="0.875"/>
    <n v="38.666666666666664"/>
  </r>
  <r>
    <s v="L0036"/>
    <s v="Maria Trujillo"/>
    <s v="johnsonmatthew@lucas.info"/>
    <s v="Google Ads"/>
    <s v="Productivity Hacks"/>
    <d v="2025-01-18T00:00:00"/>
    <x v="3"/>
    <d v="2025-03-01T00:00:00"/>
    <s v="No"/>
    <n v="7"/>
    <n v="5"/>
    <n v="1"/>
    <n v="2260"/>
    <n v="4"/>
    <n v="0.2"/>
    <n v="452"/>
    <n v="0.7142857142857143"/>
    <n v="191.6"/>
  </r>
  <r>
    <s v="L0037"/>
    <s v="Randy Simpson"/>
    <s v="joshuabruce@diaz.biz"/>
    <s v="Twitter Ads"/>
    <s v="SEO Secrets"/>
    <d v="2025-02-26T00:00:00"/>
    <x v="5"/>
    <d v="2025-01-14T00:00:00"/>
    <s v="Yes"/>
    <n v="8"/>
    <n v="1"/>
    <n v="1"/>
    <n v="5215"/>
    <n v="1"/>
    <n v="1"/>
    <n v="5215"/>
    <n v="0.125"/>
    <n v="160.80000000000001"/>
  </r>
  <r>
    <s v="L0038"/>
    <s v="Jamie Estes"/>
    <s v="mark62@yahoo.com"/>
    <s v="Affiliate"/>
    <s v="The Excel Masterclass"/>
    <d v="2025-03-18T00:00:00"/>
    <x v="1"/>
    <d v="2025-04-24T00:00:00"/>
    <s v="Yes"/>
    <n v="10"/>
    <n v="5"/>
    <n v="5"/>
    <n v="5010"/>
    <n v="1"/>
    <n v="1"/>
    <n v="1002"/>
    <n v="0.5"/>
    <n v="28.75"/>
  </r>
  <r>
    <s v="L0039"/>
    <s v="Angela Warner"/>
    <s v="eaguirre@yahoo.com"/>
    <s v="Facebook Ads"/>
    <s v="Python for Beginners"/>
    <d v="2024-12-07T00:00:00"/>
    <x v="0"/>
    <d v="2025-02-12T00:00:00"/>
    <s v="No"/>
    <n v="20"/>
    <n v="14"/>
    <n v="1"/>
    <n v="1793"/>
    <n v="3"/>
    <n v="7.1428571428571425E-2"/>
    <n v="128.07142857142858"/>
    <n v="0.7"/>
    <n v="126.33333333333333"/>
  </r>
  <r>
    <s v="L0040"/>
    <s v="Peter Ponce"/>
    <s v="natashahobbs@rodriguez.com"/>
    <s v="Facebook Ads"/>
    <s v="Crypto Signals Daily"/>
    <d v="2025-01-23T00:00:00"/>
    <x v="3"/>
    <d v="2025-03-04T00:00:00"/>
    <s v="No"/>
    <n v="5"/>
    <n v="1"/>
    <n v="0"/>
    <n v="3334"/>
    <n v="4"/>
    <n v="0"/>
    <n v="3334"/>
    <n v="0.2"/>
    <n v="34.888888888888886"/>
  </r>
  <r>
    <s v="L0041"/>
    <s v="Ryan Bradshaw"/>
    <s v="tranheather@adams.net"/>
    <s v="Affiliate"/>
    <s v="Growth Mindset Weekly"/>
    <d v="2025-02-08T00:00:00"/>
    <x v="3"/>
    <d v="2025-03-27T00:00:00"/>
    <s v="No"/>
    <n v="13"/>
    <n v="8"/>
    <n v="3"/>
    <n v="1746"/>
    <n v="5"/>
    <n v="0.375"/>
    <n v="218.25"/>
    <n v="0.61538461538461542"/>
    <n v="107"/>
  </r>
  <r>
    <s v="L0042"/>
    <s v="Vickie Smith"/>
    <s v="brandybruce@marshall.com"/>
    <s v="Twitter Ads"/>
    <s v="SEO Secrets"/>
    <d v="2025-03-24T00:00:00"/>
    <x v="0"/>
    <d v="2025-02-19T00:00:00"/>
    <s v="Yes"/>
    <n v="10"/>
    <n v="5"/>
    <n v="4"/>
    <n v="5215"/>
    <n v="1"/>
    <n v="0.8"/>
    <n v="1043"/>
    <n v="0.5"/>
    <n v="160.80000000000001"/>
  </r>
  <r>
    <s v="L0043"/>
    <s v="Melissa Smith"/>
    <s v="rodrigueztodd@gmail.com"/>
    <s v="Affiliate"/>
    <s v="Ecommerce Tips"/>
    <d v="2024-12-18T00:00:00"/>
    <x v="3"/>
    <d v="2025-03-18T00:00:00"/>
    <s v="No"/>
    <n v="14"/>
    <n v="2"/>
    <n v="0"/>
    <n v="5423"/>
    <n v="5"/>
    <n v="0"/>
    <n v="2711.5"/>
    <n v="0.14285714285714285"/>
    <n v="68.714285714285708"/>
  </r>
  <r>
    <s v="L0044"/>
    <s v="Danny Webb"/>
    <s v="markwatkins@yahoo.com"/>
    <s v="Facebook Ads"/>
    <s v="Passive Income Digest"/>
    <d v="2024-12-10T00:00:00"/>
    <x v="4"/>
    <d v="2025-05-12T00:00:00"/>
    <s v="No"/>
    <n v="10"/>
    <n v="3"/>
    <n v="2"/>
    <n v="2265"/>
    <n v="1"/>
    <n v="0.66666666666666663"/>
    <n v="755"/>
    <n v="0.3"/>
    <n v="223"/>
  </r>
  <r>
    <s v="L0045"/>
    <s v="Rebekah Johns"/>
    <s v="ojohnson@tucker.net"/>
    <s v="Google Ads"/>
    <s v="Productivity Hacks"/>
    <d v="2024-12-23T00:00:00"/>
    <x v="4"/>
    <d v="2025-05-18T00:00:00"/>
    <s v="Yes"/>
    <n v="16"/>
    <n v="12"/>
    <n v="1"/>
    <n v="2260"/>
    <n v="4"/>
    <n v="8.3333333333333329E-2"/>
    <n v="188.33333333333334"/>
    <n v="0.75"/>
    <n v="191.6"/>
  </r>
  <r>
    <s v="L0046"/>
    <s v="Rose Davis"/>
    <s v="michael34@gmail.com"/>
    <s v="Twitter Ads"/>
    <s v="The Excel Masterclass"/>
    <d v="2025-02-05T00:00:00"/>
    <x v="5"/>
    <d v="2025-01-11T00:00:00"/>
    <s v="Yes"/>
    <n v="5"/>
    <n v="3"/>
    <n v="0"/>
    <n v="5010"/>
    <n v="1"/>
    <n v="0"/>
    <n v="1670"/>
    <n v="0.6"/>
    <n v="28.75"/>
  </r>
  <r>
    <s v="L0047"/>
    <s v="Martin Stewart"/>
    <s v="hoodandrew@gmail.com"/>
    <s v="Facebook Ads"/>
    <s v="Stock Picks Pro"/>
    <d v="2024-12-14T00:00:00"/>
    <x v="1"/>
    <d v="2025-04-17T00:00:00"/>
    <s v="No"/>
    <n v="7"/>
    <n v="7"/>
    <n v="1"/>
    <n v="1399"/>
    <n v="2"/>
    <n v="0.14285714285714285"/>
    <n v="199.85714285714286"/>
    <n v="1"/>
    <n v="38.666666666666664"/>
  </r>
  <r>
    <s v="L0048"/>
    <s v="Christine Fitzpatrick"/>
    <s v="williammiller@yahoo.com"/>
    <s v="Facebook Ads"/>
    <s v="Mental Health Matters"/>
    <d v="2025-03-14T00:00:00"/>
    <x v="3"/>
    <d v="2025-03-23T00:00:00"/>
    <s v="No"/>
    <n v="7"/>
    <n v="2"/>
    <n v="1"/>
    <n v="5229"/>
    <n v="5"/>
    <n v="0.5"/>
    <n v="2614.5"/>
    <n v="0.2857142857142857"/>
    <n v="76"/>
  </r>
  <r>
    <s v="L0049"/>
    <s v="Alexander Finley"/>
    <s v="ruizjames@hotmail.com"/>
    <s v="Affiliate"/>
    <s v="Growth Mindset Weekly"/>
    <d v="2025-02-18T00:00:00"/>
    <x v="5"/>
    <d v="2025-01-18T00:00:00"/>
    <s v="Yes"/>
    <n v="20"/>
    <n v="13"/>
    <n v="8"/>
    <n v="1746"/>
    <n v="5"/>
    <n v="0.61538461538461542"/>
    <n v="134.30769230769232"/>
    <n v="0.65"/>
    <n v="107"/>
  </r>
  <r>
    <s v="L0050"/>
    <s v="Anthony Newton"/>
    <s v="zwilliams@gmail.com"/>
    <s v="Google Ads"/>
    <s v="DevOps Deep Dive"/>
    <d v="2025-02-04T00:00:00"/>
    <x v="3"/>
    <d v="2025-03-01T00:00:00"/>
    <s v="No"/>
    <n v="12"/>
    <n v="2"/>
    <n v="0"/>
    <n v="3502"/>
    <n v="5"/>
    <n v="0"/>
    <n v="1751"/>
    <n v="0.16666666666666666"/>
    <n v="191.8"/>
  </r>
  <r>
    <s v="L0051"/>
    <s v="Anthony Wright"/>
    <s v="xdunn@burgess-spears.com"/>
    <s v="Facebook Ads"/>
    <s v="Crypto Signals Daily"/>
    <d v="2025-03-30T00:00:00"/>
    <x v="1"/>
    <d v="2025-04-14T00:00:00"/>
    <s v="Yes"/>
    <n v="14"/>
    <n v="13"/>
    <n v="7"/>
    <n v="3334"/>
    <n v="4"/>
    <n v="0.53846153846153844"/>
    <n v="256.46153846153845"/>
    <n v="0.9285714285714286"/>
    <n v="34.888888888888886"/>
  </r>
  <r>
    <s v="L0052"/>
    <s v="Daniel Bryan"/>
    <s v="stevenjones@yahoo.com"/>
    <s v="Google Ads"/>
    <s v="Crypto Signals Daily"/>
    <d v="2025-01-15T00:00:00"/>
    <x v="3"/>
    <d v="2025-03-19T00:00:00"/>
    <s v="Yes"/>
    <n v="13"/>
    <n v="11"/>
    <n v="5"/>
    <n v="3334"/>
    <n v="4"/>
    <n v="0.45454545454545453"/>
    <n v="303.09090909090907"/>
    <n v="0.84615384615384615"/>
    <n v="34.888888888888886"/>
  </r>
  <r>
    <s v="L0053"/>
    <s v="Hannah Brennan"/>
    <s v="swoods@yahoo.com"/>
    <s v="Newsletter Referral"/>
    <s v="Leadership Launchpad"/>
    <d v="2025-01-11T00:00:00"/>
    <x v="0"/>
    <d v="2025-02-01T00:00:00"/>
    <s v="No"/>
    <n v="11"/>
    <n v="10"/>
    <n v="8"/>
    <n v="5725"/>
    <n v="3"/>
    <n v="0.8"/>
    <n v="572.5"/>
    <n v="0.90909090909090906"/>
    <n v="171"/>
  </r>
  <r>
    <s v="L0054"/>
    <s v="Kyle Johnson"/>
    <s v="ihamilton@hotmail.com"/>
    <s v="Facebook Ads"/>
    <s v="Data Science Brief"/>
    <d v="2024-12-07T00:00:00"/>
    <x v="3"/>
    <d v="2025-03-28T00:00:00"/>
    <s v="No"/>
    <n v="10"/>
    <n v="8"/>
    <n v="6"/>
    <n v="2388"/>
    <n v="1"/>
    <n v="0.75"/>
    <n v="298.5"/>
    <n v="0.8"/>
    <n v="32.142857142857146"/>
  </r>
  <r>
    <s v="L0055"/>
    <s v="James York"/>
    <s v="williampeters@yahoo.com"/>
    <s v="Twitter Ads"/>
    <s v="Marketing Automation Guide"/>
    <d v="2025-01-17T00:00:00"/>
    <x v="2"/>
    <d v="2024-12-17T00:00:00"/>
    <s v="No"/>
    <n v="7"/>
    <n v="6"/>
    <n v="5"/>
    <n v="3759"/>
    <n v="1"/>
    <n v="0.83333333333333337"/>
    <n v="626.5"/>
    <n v="0.8571428571428571"/>
    <n v="954"/>
  </r>
  <r>
    <s v="L0056"/>
    <s v="David Bryant"/>
    <s v="franklin24@cannon.com"/>
    <s v="Newsletter Referral"/>
    <s v="Crypto Signals Daily"/>
    <d v="2025-01-08T00:00:00"/>
    <x v="0"/>
    <d v="2025-02-22T00:00:00"/>
    <s v="No"/>
    <n v="18"/>
    <n v="13"/>
    <n v="12"/>
    <n v="3334"/>
    <n v="4"/>
    <n v="0.92307692307692313"/>
    <n v="256.46153846153845"/>
    <n v="0.72222222222222221"/>
    <n v="34.888888888888886"/>
  </r>
  <r>
    <s v="L0057"/>
    <s v="Kylie Hamilton"/>
    <s v="gknight@gmail.com"/>
    <s v="Google Ads"/>
    <s v="Mental Health Matters"/>
    <d v="2025-03-30T00:00:00"/>
    <x v="0"/>
    <d v="2025-02-22T00:00:00"/>
    <s v="No"/>
    <n v="16"/>
    <n v="6"/>
    <n v="5"/>
    <n v="5229"/>
    <n v="5"/>
    <n v="0.83333333333333337"/>
    <n v="871.5"/>
    <n v="0.375"/>
    <n v="76"/>
  </r>
  <r>
    <s v="L0058"/>
    <s v="Larry Nunez"/>
    <s v="lauren05@kane.com"/>
    <s v="Facebook Ads"/>
    <s v="Data Science Brief"/>
    <d v="2025-02-10T00:00:00"/>
    <x v="3"/>
    <d v="2025-03-15T00:00:00"/>
    <s v="Yes"/>
    <n v="15"/>
    <n v="4"/>
    <n v="4"/>
    <n v="2388"/>
    <n v="1"/>
    <n v="1"/>
    <n v="597"/>
    <n v="0.26666666666666666"/>
    <n v="32.142857142857146"/>
  </r>
  <r>
    <s v="L0059"/>
    <s v="Tina Saunders"/>
    <s v="raymond20@hotmail.com"/>
    <s v="Newsletter Referral"/>
    <s v="Ecommerce Tips"/>
    <d v="2025-03-03T00:00:00"/>
    <x v="1"/>
    <d v="2025-04-06T00:00:00"/>
    <s v="No"/>
    <n v="10"/>
    <n v="3"/>
    <n v="1"/>
    <n v="5423"/>
    <n v="5"/>
    <n v="0.33333333333333331"/>
    <n v="1807.6666666666667"/>
    <n v="0.3"/>
    <n v="68.714285714285708"/>
  </r>
  <r>
    <s v="L0060"/>
    <s v="Andres Glenn"/>
    <s v="bowmankelsey@gmail.com"/>
    <s v="Newsletter Referral"/>
    <s v="DevOps Deep Dive"/>
    <d v="2025-02-22T00:00:00"/>
    <x v="4"/>
    <d v="2025-05-04T00:00:00"/>
    <s v="Yes"/>
    <n v="7"/>
    <n v="1"/>
    <n v="1"/>
    <n v="3502"/>
    <n v="5"/>
    <n v="1"/>
    <n v="3502"/>
    <n v="0.14285714285714285"/>
    <n v="191.8"/>
  </r>
  <r>
    <s v="L0061"/>
    <s v="William Smith"/>
    <s v="carriejohnson@yahoo.com"/>
    <s v="Google Ads"/>
    <s v="Growth Mindset Weekly"/>
    <d v="2025-01-19T00:00:00"/>
    <x v="5"/>
    <d v="2025-01-23T00:00:00"/>
    <s v="No"/>
    <n v="18"/>
    <n v="11"/>
    <n v="7"/>
    <n v="1746"/>
    <n v="5"/>
    <n v="0.63636363636363635"/>
    <n v="158.72727272727272"/>
    <n v="0.61111111111111116"/>
    <n v="107"/>
  </r>
  <r>
    <s v="L0062"/>
    <s v="Deborah Livingston"/>
    <s v="pking@jordan.com"/>
    <s v="Google Ads"/>
    <s v="The Excel Masterclass"/>
    <d v="2024-12-10T00:00:00"/>
    <x v="3"/>
    <d v="2025-03-29T00:00:00"/>
    <s v="Yes"/>
    <n v="19"/>
    <n v="18"/>
    <n v="16"/>
    <n v="5010"/>
    <n v="1"/>
    <n v="0.88888888888888884"/>
    <n v="278.33333333333331"/>
    <n v="0.94736842105263153"/>
    <n v="28.75"/>
  </r>
  <r>
    <s v="L0063"/>
    <s v="Gloria Watson"/>
    <s v="jamesmurray@yahoo.com"/>
    <s v="Newsletter Referral"/>
    <s v="DevOps Deep Dive"/>
    <d v="2024-12-12T00:00:00"/>
    <x v="3"/>
    <d v="2025-03-10T00:00:00"/>
    <s v="Yes"/>
    <n v="8"/>
    <n v="7"/>
    <n v="6"/>
    <n v="3502"/>
    <n v="5"/>
    <n v="0.8571428571428571"/>
    <n v="500.28571428571428"/>
    <n v="0.875"/>
    <n v="191.8"/>
  </r>
  <r>
    <s v="L0064"/>
    <s v="Heather Turner"/>
    <s v="bethlewis@randall.biz"/>
    <s v="Twitter Ads"/>
    <s v="The Excel Masterclass"/>
    <d v="2024-12-08T00:00:00"/>
    <x v="3"/>
    <d v="2025-03-14T00:00:00"/>
    <s v="No"/>
    <n v="14"/>
    <n v="11"/>
    <n v="4"/>
    <n v="5010"/>
    <n v="1"/>
    <n v="0.36363636363636365"/>
    <n v="455.45454545454544"/>
    <n v="0.7857142857142857"/>
    <n v="28.75"/>
  </r>
  <r>
    <s v="L0065"/>
    <s v="Autumn Hoffman"/>
    <s v="rmontgomery@hotmail.com"/>
    <s v="Facebook Ads"/>
    <s v="Mental Health Matters"/>
    <d v="2025-01-07T00:00:00"/>
    <x v="1"/>
    <d v="2025-04-28T00:00:00"/>
    <s v="Yes"/>
    <n v="17"/>
    <n v="1"/>
    <n v="1"/>
    <n v="5229"/>
    <n v="5"/>
    <n v="1"/>
    <n v="5229"/>
    <n v="5.8823529411764705E-2"/>
    <n v="76"/>
  </r>
  <r>
    <s v="L0066"/>
    <s v="Paul Jordan"/>
    <s v="mendozajohnathan@gmail.com"/>
    <s v="Newsletter Referral"/>
    <s v="Startup Playbook"/>
    <d v="2024-12-31T00:00:00"/>
    <x v="3"/>
    <d v="2025-03-21T00:00:00"/>
    <s v="Yes"/>
    <n v="19"/>
    <n v="18"/>
    <n v="1"/>
    <n v="5133"/>
    <n v="2"/>
    <n v="5.5555555555555552E-2"/>
    <n v="285.16666666666669"/>
    <n v="0.94736842105263153"/>
    <n v="158"/>
  </r>
  <r>
    <s v="L0067"/>
    <s v="Andrew Weaver"/>
    <s v="lawrence45@gmail.com"/>
    <s v="Facebook Ads"/>
    <s v="Python for Beginners"/>
    <d v="2025-03-12T00:00:00"/>
    <x v="0"/>
    <d v="2025-02-28T00:00:00"/>
    <s v="Yes"/>
    <n v="19"/>
    <n v="9"/>
    <n v="6"/>
    <n v="1793"/>
    <n v="3"/>
    <n v="0.66666666666666663"/>
    <n v="199.22222222222223"/>
    <n v="0.47368421052631576"/>
    <n v="126.33333333333333"/>
  </r>
  <r>
    <s v="L0068"/>
    <s v="Jeffrey Ramos"/>
    <s v="christine85@gray.com"/>
    <s v="Facebook Ads"/>
    <s v="Crypto Signals Daily"/>
    <d v="2025-01-27T00:00:00"/>
    <x v="5"/>
    <d v="2025-01-26T00:00:00"/>
    <s v="Yes"/>
    <n v="5"/>
    <n v="2"/>
    <n v="0"/>
    <n v="3334"/>
    <n v="4"/>
    <n v="0"/>
    <n v="1667"/>
    <n v="0.4"/>
    <n v="34.888888888888886"/>
  </r>
  <r>
    <s v="L0069"/>
    <s v="Eric Payne"/>
    <s v="kingjessica@woods.com"/>
    <s v="Twitter Ads"/>
    <s v="SEO Secrets"/>
    <d v="2025-03-09T00:00:00"/>
    <x v="4"/>
    <d v="2025-05-03T00:00:00"/>
    <s v="No"/>
    <n v="20"/>
    <n v="18"/>
    <n v="1"/>
    <n v="5215"/>
    <n v="1"/>
    <n v="5.5555555555555552E-2"/>
    <n v="289.72222222222223"/>
    <n v="0.9"/>
    <n v="160.80000000000001"/>
  </r>
  <r>
    <s v="L0070"/>
    <s v="Valerie Rush"/>
    <s v="jescobar@gmail.com"/>
    <s v="Affiliate"/>
    <s v="Data Science Brief"/>
    <d v="2025-02-28T00:00:00"/>
    <x v="5"/>
    <d v="2025-01-14T00:00:00"/>
    <s v="Yes"/>
    <n v="8"/>
    <n v="7"/>
    <n v="4"/>
    <n v="2388"/>
    <n v="1"/>
    <n v="0.5714285714285714"/>
    <n v="341.14285714285717"/>
    <n v="0.875"/>
    <n v="32.142857142857146"/>
  </r>
  <r>
    <s v="L0071"/>
    <s v="Debbie Chavez"/>
    <s v="jeromehenson@baker.info"/>
    <s v="Affiliate"/>
    <s v="Startup Playbook"/>
    <d v="2024-12-13T00:00:00"/>
    <x v="1"/>
    <d v="2025-04-05T00:00:00"/>
    <s v="Yes"/>
    <n v="11"/>
    <n v="7"/>
    <n v="4"/>
    <n v="5133"/>
    <n v="2"/>
    <n v="0.5714285714285714"/>
    <n v="733.28571428571433"/>
    <n v="0.63636363636363635"/>
    <n v="158"/>
  </r>
  <r>
    <s v="L0072"/>
    <s v="Natasha Lopez"/>
    <s v="lowejohn@johnson.net"/>
    <s v="Facebook Ads"/>
    <s v="Stock Picks Pro"/>
    <d v="2024-12-28T00:00:00"/>
    <x v="5"/>
    <d v="2025-01-13T00:00:00"/>
    <s v="No"/>
    <n v="16"/>
    <n v="16"/>
    <n v="15"/>
    <n v="1399"/>
    <n v="2"/>
    <n v="0.9375"/>
    <n v="87.4375"/>
    <n v="1"/>
    <n v="38.666666666666664"/>
  </r>
  <r>
    <s v="L0073"/>
    <s v="Allison Davila"/>
    <s v="sarahthomas@berry-watson.org"/>
    <s v="Affiliate"/>
    <s v="Data Science Brief"/>
    <d v="2025-01-17T00:00:00"/>
    <x v="0"/>
    <d v="2025-02-24T00:00:00"/>
    <s v="No"/>
    <n v="17"/>
    <n v="11"/>
    <n v="3"/>
    <n v="2388"/>
    <n v="1"/>
    <n v="0.27272727272727271"/>
    <n v="217.09090909090909"/>
    <n v="0.6470588235294118"/>
    <n v="32.142857142857146"/>
  </r>
  <r>
    <s v="L0074"/>
    <s v="Christopher Pugh"/>
    <s v="simmonstina@weaver.biz"/>
    <s v="Newsletter Referral"/>
    <s v="Finance Made Simple"/>
    <d v="2025-01-08T00:00:00"/>
    <x v="0"/>
    <d v="2025-02-02T00:00:00"/>
    <s v="Yes"/>
    <n v="9"/>
    <n v="4"/>
    <n v="2"/>
    <n v="2066"/>
    <n v="4"/>
    <n v="0.5"/>
    <n v="516.5"/>
    <n v="0.44444444444444442"/>
    <n v="75"/>
  </r>
  <r>
    <s v="L0075"/>
    <s v="Joshua Thomas"/>
    <s v="colonanthony@dunlap-mcguire.com"/>
    <s v="Newsletter Referral"/>
    <s v="Passive Income Digest"/>
    <d v="2025-01-21T00:00:00"/>
    <x v="0"/>
    <d v="2025-02-22T00:00:00"/>
    <s v="Yes"/>
    <n v="8"/>
    <n v="5"/>
    <n v="3"/>
    <n v="2265"/>
    <n v="1"/>
    <n v="0.6"/>
    <n v="453"/>
    <n v="0.625"/>
    <n v="223"/>
  </r>
  <r>
    <s v="L0076"/>
    <s v="Scott Munoz"/>
    <s v="randybyrd@yahoo.com"/>
    <s v="Google Ads"/>
    <s v="Data Science Brief"/>
    <d v="2025-01-23T00:00:00"/>
    <x v="3"/>
    <d v="2025-03-09T00:00:00"/>
    <s v="Yes"/>
    <n v="12"/>
    <n v="2"/>
    <n v="2"/>
    <n v="2388"/>
    <n v="1"/>
    <n v="1"/>
    <n v="1194"/>
    <n v="0.16666666666666666"/>
    <n v="32.142857142857146"/>
  </r>
  <r>
    <s v="L0077"/>
    <s v="Lori Huff"/>
    <s v="steven21@gmail.com"/>
    <s v="Facebook Ads"/>
    <s v="SEO Secrets"/>
    <d v="2024-12-25T00:00:00"/>
    <x v="5"/>
    <d v="2025-01-18T00:00:00"/>
    <s v="No"/>
    <n v="7"/>
    <n v="1"/>
    <n v="0"/>
    <n v="5215"/>
    <n v="1"/>
    <n v="0"/>
    <n v="5215"/>
    <n v="0.14285714285714285"/>
    <n v="160.80000000000001"/>
  </r>
  <r>
    <s v="L0078"/>
    <s v="Jamie Blackburn"/>
    <s v="becky64@hotmail.com"/>
    <s v="Facebook Ads"/>
    <s v="Crypto Signals Daily"/>
    <d v="2025-01-08T00:00:00"/>
    <x v="4"/>
    <d v="2025-05-05T00:00:00"/>
    <s v="No"/>
    <n v="10"/>
    <n v="6"/>
    <n v="2"/>
    <n v="3334"/>
    <n v="4"/>
    <n v="0.33333333333333331"/>
    <n v="555.66666666666663"/>
    <n v="0.6"/>
    <n v="34.888888888888886"/>
  </r>
  <r>
    <s v="L0079"/>
    <s v="Susan Frey"/>
    <s v="elaine76@gmail.com"/>
    <s v="Facebook Ads"/>
    <s v="Data Science Brief"/>
    <d v="2024-12-22T00:00:00"/>
    <x v="1"/>
    <d v="2025-04-14T00:00:00"/>
    <s v="No"/>
    <n v="14"/>
    <n v="6"/>
    <n v="6"/>
    <n v="2388"/>
    <n v="1"/>
    <n v="1"/>
    <n v="398"/>
    <n v="0.42857142857142855"/>
    <n v="32.142857142857146"/>
  </r>
  <r>
    <s v="L0080"/>
    <s v="Jason Wagner"/>
    <s v="mhuynh@hotmail.com"/>
    <s v="Affiliate"/>
    <s v="Productivity Hacks"/>
    <d v="2024-12-20T00:00:00"/>
    <x v="3"/>
    <d v="2025-03-05T00:00:00"/>
    <s v="Yes"/>
    <n v="7"/>
    <n v="2"/>
    <n v="0"/>
    <n v="2260"/>
    <n v="4"/>
    <n v="0"/>
    <n v="1130"/>
    <n v="0.2857142857142857"/>
    <n v="191.6"/>
  </r>
  <r>
    <s v="L0081"/>
    <s v="Kara Clark"/>
    <s v="pamelasmith@pitts.com"/>
    <s v="Facebook Ads"/>
    <s v="Stock Picks Pro"/>
    <d v="2025-03-04T00:00:00"/>
    <x v="5"/>
    <d v="2025-01-02T00:00:00"/>
    <s v="No"/>
    <n v="12"/>
    <n v="5"/>
    <n v="2"/>
    <n v="1399"/>
    <n v="2"/>
    <n v="0.4"/>
    <n v="279.8"/>
    <n v="0.41666666666666669"/>
    <n v="38.666666666666664"/>
  </r>
  <r>
    <s v="L0082"/>
    <s v="Mark Williams"/>
    <s v="halljustin@williams-wilson.net"/>
    <s v="Facebook Ads"/>
    <s v="Ecommerce Tips"/>
    <d v="2025-03-11T00:00:00"/>
    <x v="3"/>
    <d v="2025-03-28T00:00:00"/>
    <s v="Yes"/>
    <n v="16"/>
    <n v="4"/>
    <n v="3"/>
    <n v="5423"/>
    <n v="5"/>
    <n v="0.75"/>
    <n v="1355.75"/>
    <n v="0.25"/>
    <n v="68.714285714285708"/>
  </r>
  <r>
    <s v="L0083"/>
    <s v="Benjamin Black"/>
    <s v="fortega@jones.com"/>
    <s v="Twitter Ads"/>
    <s v="Finance Made Simple"/>
    <d v="2025-03-24T00:00:00"/>
    <x v="3"/>
    <d v="2025-03-28T00:00:00"/>
    <s v="Yes"/>
    <n v="18"/>
    <n v="6"/>
    <n v="0"/>
    <n v="2066"/>
    <n v="4"/>
    <n v="0"/>
    <n v="344.33333333333331"/>
    <n v="0.33333333333333331"/>
    <n v="75"/>
  </r>
  <r>
    <s v="L0084"/>
    <s v="Jennifer Martinez"/>
    <s v="erinwilson@hotmail.com"/>
    <s v="Newsletter Referral"/>
    <s v="Startup Playbook"/>
    <d v="2025-03-26T00:00:00"/>
    <x v="1"/>
    <d v="2025-04-13T00:00:00"/>
    <s v="Yes"/>
    <n v="8"/>
    <n v="1"/>
    <n v="0"/>
    <n v="5133"/>
    <n v="2"/>
    <n v="0"/>
    <n v="5133"/>
    <n v="0.125"/>
    <n v="158"/>
  </r>
  <r>
    <s v="L0085"/>
    <s v="Emily Quinn"/>
    <s v="mallorylong@hotmail.com"/>
    <s v="Facebook Ads"/>
    <s v="Mental Health Matters"/>
    <d v="2025-03-01T00:00:00"/>
    <x v="0"/>
    <d v="2025-02-20T00:00:00"/>
    <s v="No"/>
    <n v="13"/>
    <n v="5"/>
    <n v="5"/>
    <n v="5229"/>
    <n v="5"/>
    <n v="1"/>
    <n v="1045.8"/>
    <n v="0.38461538461538464"/>
    <n v="76"/>
  </r>
  <r>
    <s v="L0086"/>
    <s v="Kevin Powell"/>
    <s v="kelly74@johnston-ellis.net"/>
    <s v="Google Ads"/>
    <s v="Remote Work Insights"/>
    <d v="2024-12-30T00:00:00"/>
    <x v="1"/>
    <d v="2025-04-26T00:00:00"/>
    <s v="No"/>
    <n v="13"/>
    <n v="3"/>
    <n v="2"/>
    <n v="5177"/>
    <n v="3"/>
    <n v="0.66666666666666663"/>
    <n v="1725.6666666666667"/>
    <n v="0.23076923076923078"/>
    <n v="48.166666666666664"/>
  </r>
  <r>
    <s v="L0087"/>
    <s v="Elizabeth Garcia"/>
    <s v="lindsay09@miller-parrish.com"/>
    <s v="Affiliate"/>
    <s v="Finance Made Simple"/>
    <d v="2025-03-07T00:00:00"/>
    <x v="0"/>
    <d v="2025-02-02T00:00:00"/>
    <s v="No"/>
    <n v="8"/>
    <n v="5"/>
    <n v="3"/>
    <n v="2066"/>
    <n v="4"/>
    <n v="0.6"/>
    <n v="413.2"/>
    <n v="0.625"/>
    <n v="75"/>
  </r>
  <r>
    <s v="L0088"/>
    <s v="Lindsay Carter"/>
    <s v="elizabeth02@williams.biz"/>
    <s v="Twitter Ads"/>
    <s v="Stock Picks Pro"/>
    <d v="2025-02-18T00:00:00"/>
    <x v="1"/>
    <d v="2025-04-18T00:00:00"/>
    <s v="No"/>
    <n v="18"/>
    <n v="10"/>
    <n v="7"/>
    <n v="1399"/>
    <n v="2"/>
    <n v="0.7"/>
    <n v="139.9"/>
    <n v="0.55555555555555558"/>
    <n v="38.666666666666664"/>
  </r>
  <r>
    <s v="L0089"/>
    <s v="Beverly Brock"/>
    <s v="timzuniga@yahoo.com"/>
    <s v="Newsletter Referral"/>
    <s v="DevOps Deep Dive"/>
    <d v="2025-02-10T00:00:00"/>
    <x v="0"/>
    <d v="2025-02-08T00:00:00"/>
    <s v="No"/>
    <n v="8"/>
    <n v="2"/>
    <n v="0"/>
    <n v="3502"/>
    <n v="5"/>
    <n v="0"/>
    <n v="1751"/>
    <n v="0.25"/>
    <n v="191.8"/>
  </r>
  <r>
    <s v="L0090"/>
    <s v="Michael Miller"/>
    <s v="bcantrell@yahoo.com"/>
    <s v="Google Ads"/>
    <s v="DevOps Deep Dive"/>
    <d v="2025-01-25T00:00:00"/>
    <x v="1"/>
    <d v="2025-04-12T00:00:00"/>
    <s v="No"/>
    <n v="11"/>
    <n v="6"/>
    <n v="4"/>
    <n v="3502"/>
    <n v="5"/>
    <n v="0.66666666666666663"/>
    <n v="583.66666666666663"/>
    <n v="0.54545454545454541"/>
    <n v="191.8"/>
  </r>
  <r>
    <s v="L0091"/>
    <s v="Lindsey Williams"/>
    <s v="qgardner@gmail.com"/>
    <s v="Facebook Ads"/>
    <s v="Remote Work Insights"/>
    <d v="2025-01-13T00:00:00"/>
    <x v="0"/>
    <d v="2025-02-03T00:00:00"/>
    <s v="No"/>
    <n v="8"/>
    <n v="2"/>
    <n v="1"/>
    <n v="5177"/>
    <n v="3"/>
    <n v="0.5"/>
    <n v="2588.5"/>
    <n v="0.25"/>
    <n v="48.166666666666664"/>
  </r>
  <r>
    <s v="L0092"/>
    <s v="Amy Smith"/>
    <s v="fbrooks@rush-galloway.com"/>
    <s v="Newsletter Referral"/>
    <s v="Python for Beginners"/>
    <d v="2025-03-17T00:00:00"/>
    <x v="0"/>
    <d v="2025-02-24T00:00:00"/>
    <s v="No"/>
    <n v="10"/>
    <n v="8"/>
    <n v="7"/>
    <n v="1793"/>
    <n v="3"/>
    <n v="0.875"/>
    <n v="224.125"/>
    <n v="0.8"/>
    <n v="126.33333333333333"/>
  </r>
  <r>
    <s v="L0093"/>
    <s v="Kimberly Smith"/>
    <s v="dyoung@phillips.org"/>
    <s v="Newsletter Referral"/>
    <s v="Data Science Brief"/>
    <d v="2025-03-01T00:00:00"/>
    <x v="1"/>
    <d v="2025-04-04T00:00:00"/>
    <s v="No"/>
    <n v="16"/>
    <n v="13"/>
    <n v="10"/>
    <n v="2388"/>
    <n v="1"/>
    <n v="0.76923076923076927"/>
    <n v="183.69230769230768"/>
    <n v="0.8125"/>
    <n v="32.142857142857146"/>
  </r>
  <r>
    <s v="L0094"/>
    <s v="Mark Cruz"/>
    <s v="frobinson@hotmail.com"/>
    <s v="Google Ads"/>
    <s v="Crypto Signals Daily"/>
    <d v="2025-03-30T00:00:00"/>
    <x v="1"/>
    <d v="2025-04-10T00:00:00"/>
    <s v="No"/>
    <n v="12"/>
    <n v="9"/>
    <n v="0"/>
    <n v="3334"/>
    <n v="4"/>
    <n v="0"/>
    <n v="370.44444444444446"/>
    <n v="0.75"/>
    <n v="34.888888888888886"/>
  </r>
  <r>
    <s v="L0095"/>
    <s v="Amanda Cruz"/>
    <s v="uford@yahoo.com"/>
    <s v="Twitter Ads"/>
    <s v="Leadership Launchpad"/>
    <d v="2025-03-13T00:00:00"/>
    <x v="0"/>
    <d v="2025-02-02T00:00:00"/>
    <s v="No"/>
    <n v="16"/>
    <n v="16"/>
    <n v="1"/>
    <n v="5725"/>
    <n v="3"/>
    <n v="6.25E-2"/>
    <n v="357.8125"/>
    <n v="1"/>
    <n v="171"/>
  </r>
  <r>
    <s v="L0096"/>
    <s v="Mrs. Lauren Washington"/>
    <s v="kathleenfowler@wagner.org"/>
    <s v="Affiliate"/>
    <s v="Finance Made Simple"/>
    <d v="2025-01-23T00:00:00"/>
    <x v="0"/>
    <d v="2025-02-28T00:00:00"/>
    <s v="No"/>
    <n v="12"/>
    <n v="11"/>
    <n v="1"/>
    <n v="2066"/>
    <n v="4"/>
    <n v="9.0909090909090912E-2"/>
    <n v="187.81818181818181"/>
    <n v="0.91666666666666663"/>
    <n v="75"/>
  </r>
  <r>
    <s v="L0097"/>
    <s v="Jonathan Davis"/>
    <s v="christopherbailey@fernandez.info"/>
    <s v="Twitter Ads"/>
    <s v="Finance Made Simple"/>
    <d v="2025-01-04T00:00:00"/>
    <x v="1"/>
    <d v="2025-04-20T00:00:00"/>
    <s v="Yes"/>
    <n v="16"/>
    <n v="4"/>
    <n v="4"/>
    <n v="2066"/>
    <n v="4"/>
    <n v="1"/>
    <n v="516.5"/>
    <n v="0.25"/>
    <n v="75"/>
  </r>
  <r>
    <s v="L0098"/>
    <s v="Kyle Miller"/>
    <s v="tray@yahoo.com"/>
    <s v="Facebook Ads"/>
    <s v="UX Weekly"/>
    <d v="2025-02-25T00:00:00"/>
    <x v="0"/>
    <d v="2025-02-10T00:00:00"/>
    <s v="Yes"/>
    <n v="20"/>
    <n v="7"/>
    <n v="3"/>
    <n v="5374"/>
    <n v="1"/>
    <n v="0.42857142857142855"/>
    <n v="767.71428571428567"/>
    <n v="0.35"/>
    <n v="32.777777777777779"/>
  </r>
  <r>
    <s v="L0099"/>
    <s v="Cathy Solis"/>
    <s v="bgrant@cervantes-romero.info"/>
    <s v="Google Ads"/>
    <s v="Startup Playbook"/>
    <d v="2025-02-07T00:00:00"/>
    <x v="3"/>
    <d v="2025-03-09T00:00:00"/>
    <s v="Yes"/>
    <n v="15"/>
    <n v="13"/>
    <n v="1"/>
    <n v="5133"/>
    <n v="2"/>
    <n v="7.6923076923076927E-2"/>
    <n v="394.84615384615387"/>
    <n v="0.8666666666666667"/>
    <n v="158"/>
  </r>
  <r>
    <m/>
    <m/>
    <m/>
    <m/>
    <m/>
    <m/>
    <x v="6"/>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L0000"/>
    <s v="Jessica Turner"/>
    <s v="jonathon40@williams.com"/>
    <x v="0"/>
    <x v="0"/>
    <d v="2025-01-06T00:00:00"/>
    <x v="0"/>
    <d v="2025-02-08T00:00:00"/>
    <x v="0"/>
    <n v="11"/>
    <n v="2"/>
    <n v="0"/>
    <n v="5177"/>
    <n v="3"/>
    <n v="0"/>
    <n v="2588.5"/>
    <n v="0.18181818181818182"/>
    <n v="48.166666666666664"/>
  </r>
  <r>
    <s v="L0001"/>
    <s v="Nancy Martinez"/>
    <s v="michael47@williams.com"/>
    <x v="1"/>
    <x v="1"/>
    <d v="2025-02-03T00:00:00"/>
    <x v="0"/>
    <d v="2025-02-12T00:00:00"/>
    <x v="1"/>
    <n v="6"/>
    <n v="5"/>
    <n v="4"/>
    <n v="5374"/>
    <n v="1"/>
    <n v="0.8"/>
    <n v="1074.8"/>
    <n v="0.83333333333333337"/>
    <n v="32.777777777777779"/>
  </r>
  <r>
    <s v="L0002"/>
    <s v="Paul Sullivan"/>
    <s v="kelli30@williams-douglas.com"/>
    <x v="2"/>
    <x v="2"/>
    <d v="2025-01-22T00:00:00"/>
    <x v="0"/>
    <d v="2025-02-22T00:00:00"/>
    <x v="1"/>
    <n v="8"/>
    <n v="8"/>
    <n v="3"/>
    <n v="5010"/>
    <n v="1"/>
    <n v="0.375"/>
    <n v="626.25"/>
    <n v="1"/>
    <n v="28.75"/>
  </r>
  <r>
    <s v="L0003"/>
    <s v="Sandra Brown"/>
    <s v="davidsullivan@gmail.com"/>
    <x v="3"/>
    <x v="2"/>
    <d v="2025-01-23T00:00:00"/>
    <x v="0"/>
    <d v="2025-02-17T00:00:00"/>
    <x v="0"/>
    <n v="14"/>
    <n v="3"/>
    <n v="1"/>
    <n v="5010"/>
    <n v="1"/>
    <n v="0.33333333333333331"/>
    <n v="1670"/>
    <n v="0.21428571428571427"/>
    <n v="28.75"/>
  </r>
  <r>
    <s v="L0004"/>
    <s v="Kaitlyn Rivas"/>
    <s v="iwashington@woods.net"/>
    <x v="0"/>
    <x v="3"/>
    <d v="2025-03-05T00:00:00"/>
    <x v="0"/>
    <d v="2025-02-22T00:00:00"/>
    <x v="0"/>
    <n v="16"/>
    <n v="1"/>
    <n v="0"/>
    <n v="4782"/>
    <n v="4"/>
    <n v="0"/>
    <n v="4782"/>
    <n v="6.25E-2"/>
    <n v="427"/>
  </r>
  <r>
    <s v="L0005"/>
    <s v="Krystal Wolfe"/>
    <s v="christopher76@gmail.com"/>
    <x v="0"/>
    <x v="4"/>
    <d v="2025-01-31T00:00:00"/>
    <x v="1"/>
    <d v="2025-04-22T00:00:00"/>
    <x v="0"/>
    <n v="17"/>
    <n v="4"/>
    <n v="0"/>
    <n v="5423"/>
    <n v="5"/>
    <n v="0"/>
    <n v="1355.75"/>
    <n v="0.23529411764705882"/>
    <n v="68.714285714285708"/>
  </r>
  <r>
    <s v="L0006"/>
    <s v="Patricia Jacobs"/>
    <s v="zrichardson@woods-wade.com"/>
    <x v="2"/>
    <x v="1"/>
    <d v="2025-03-01T00:00:00"/>
    <x v="1"/>
    <d v="2025-04-21T00:00:00"/>
    <x v="1"/>
    <n v="5"/>
    <n v="3"/>
    <n v="1"/>
    <n v="5374"/>
    <n v="1"/>
    <n v="0.33333333333333331"/>
    <n v="1791.3333333333333"/>
    <n v="0.6"/>
    <n v="32.777777777777779"/>
  </r>
  <r>
    <s v="L0007"/>
    <s v="Amanda Morris"/>
    <s v="thomaselizabeth@yahoo.com"/>
    <x v="2"/>
    <x v="2"/>
    <d v="2025-03-30T00:00:00"/>
    <x v="2"/>
    <d v="2024-12-14T00:00:00"/>
    <x v="0"/>
    <n v="5"/>
    <n v="1"/>
    <n v="0"/>
    <n v="5010"/>
    <n v="1"/>
    <n v="0"/>
    <n v="5010"/>
    <n v="0.2"/>
    <n v="28.75"/>
  </r>
  <r>
    <s v="L0008"/>
    <s v="Carla Young"/>
    <s v="jasonkeller@hotmail.com"/>
    <x v="0"/>
    <x v="5"/>
    <d v="2025-02-21T00:00:00"/>
    <x v="3"/>
    <d v="2025-03-01T00:00:00"/>
    <x v="0"/>
    <n v="8"/>
    <n v="8"/>
    <n v="7"/>
    <n v="2265"/>
    <n v="1"/>
    <n v="0.875"/>
    <n v="283.125"/>
    <n v="1"/>
    <n v="223"/>
  </r>
  <r>
    <s v="L0009"/>
    <s v="Lynn Taylor"/>
    <s v="johnthompson@hotmail.com"/>
    <x v="3"/>
    <x v="6"/>
    <d v="2025-01-29T00:00:00"/>
    <x v="1"/>
    <d v="2025-04-17T00:00:00"/>
    <x v="0"/>
    <n v="17"/>
    <n v="4"/>
    <n v="0"/>
    <n v="3334"/>
    <n v="4"/>
    <n v="0"/>
    <n v="833.5"/>
    <n v="0.23529411764705882"/>
    <n v="34.888888888888886"/>
  </r>
  <r>
    <s v="L0010"/>
    <s v="Scott Brown"/>
    <s v="bradshawbrenda@hill.com"/>
    <x v="1"/>
    <x v="0"/>
    <d v="2025-03-08T00:00:00"/>
    <x v="4"/>
    <d v="2025-05-07T00:00:00"/>
    <x v="0"/>
    <n v="10"/>
    <n v="8"/>
    <n v="1"/>
    <n v="5177"/>
    <n v="3"/>
    <n v="0.125"/>
    <n v="647.125"/>
    <n v="0.8"/>
    <n v="48.166666666666664"/>
  </r>
  <r>
    <s v="L0011"/>
    <s v="Wendy Clark"/>
    <s v="clarktyrone@walters-miles.info"/>
    <x v="0"/>
    <x v="4"/>
    <d v="2025-01-05T00:00:00"/>
    <x v="5"/>
    <d v="2025-01-27T00:00:00"/>
    <x v="1"/>
    <n v="6"/>
    <n v="5"/>
    <n v="5"/>
    <n v="5423"/>
    <n v="5"/>
    <n v="1"/>
    <n v="1084.5999999999999"/>
    <n v="0.83333333333333337"/>
    <n v="68.714285714285708"/>
  </r>
  <r>
    <s v="L0012"/>
    <s v="Andrew Li"/>
    <s v="owilliams@morgan-patel.com"/>
    <x v="4"/>
    <x v="1"/>
    <d v="2025-02-08T00:00:00"/>
    <x v="5"/>
    <d v="2025-01-17T00:00:00"/>
    <x v="0"/>
    <n v="7"/>
    <n v="6"/>
    <n v="2"/>
    <n v="5374"/>
    <n v="1"/>
    <n v="0.33333333333333331"/>
    <n v="895.66666666666663"/>
    <n v="0.8571428571428571"/>
    <n v="32.777777777777779"/>
  </r>
  <r>
    <s v="L0013"/>
    <s v="Alan Ramirez"/>
    <s v="cjones@hill.biz"/>
    <x v="0"/>
    <x v="4"/>
    <d v="2025-02-26T00:00:00"/>
    <x v="5"/>
    <d v="2025-01-05T00:00:00"/>
    <x v="0"/>
    <n v="19"/>
    <n v="5"/>
    <n v="4"/>
    <n v="5423"/>
    <n v="5"/>
    <n v="0.8"/>
    <n v="1084.5999999999999"/>
    <n v="0.26315789473684209"/>
    <n v="68.714285714285708"/>
  </r>
  <r>
    <s v="L0014"/>
    <s v="David Jones"/>
    <s v="sean41@gmail.com"/>
    <x v="2"/>
    <x v="6"/>
    <d v="2024-12-22T00:00:00"/>
    <x v="2"/>
    <d v="2024-12-21T00:00:00"/>
    <x v="1"/>
    <n v="14"/>
    <n v="12"/>
    <n v="5"/>
    <n v="3334"/>
    <n v="4"/>
    <n v="0.41666666666666669"/>
    <n v="277.83333333333331"/>
    <n v="0.8571428571428571"/>
    <n v="34.888888888888886"/>
  </r>
  <r>
    <s v="L0015"/>
    <s v="Sharon Zuniga"/>
    <s v="karengarrett@gmail.com"/>
    <x v="4"/>
    <x v="7"/>
    <d v="2025-01-19T00:00:00"/>
    <x v="2"/>
    <d v="2024-12-28T00:00:00"/>
    <x v="0"/>
    <n v="10"/>
    <n v="8"/>
    <n v="0"/>
    <n v="1793"/>
    <n v="3"/>
    <n v="0"/>
    <n v="224.125"/>
    <n v="0.8"/>
    <n v="126.33333333333333"/>
  </r>
  <r>
    <s v="L0016"/>
    <s v="Elizabeth Underwood"/>
    <s v="sherri34@scott-jones.com"/>
    <x v="4"/>
    <x v="1"/>
    <d v="2025-02-05T00:00:00"/>
    <x v="2"/>
    <d v="2024-12-27T00:00:00"/>
    <x v="1"/>
    <n v="7"/>
    <n v="2"/>
    <n v="0"/>
    <n v="5374"/>
    <n v="1"/>
    <n v="0"/>
    <n v="2687"/>
    <n v="0.2857142857142857"/>
    <n v="32.777777777777779"/>
  </r>
  <r>
    <s v="L0017"/>
    <s v="David Velez"/>
    <s v="jeremychambers@gmail.com"/>
    <x v="0"/>
    <x v="3"/>
    <d v="2025-02-13T00:00:00"/>
    <x v="1"/>
    <d v="2025-04-03T00:00:00"/>
    <x v="1"/>
    <n v="17"/>
    <n v="5"/>
    <n v="1"/>
    <n v="4782"/>
    <n v="4"/>
    <n v="0.2"/>
    <n v="956.4"/>
    <n v="0.29411764705882354"/>
    <n v="427"/>
  </r>
  <r>
    <s v="L0018"/>
    <s v="Timothy Richards"/>
    <s v="cheryl92@hotmail.com"/>
    <x v="0"/>
    <x v="8"/>
    <d v="2024-12-16T00:00:00"/>
    <x v="3"/>
    <d v="2025-03-25T00:00:00"/>
    <x v="0"/>
    <n v="14"/>
    <n v="8"/>
    <n v="5"/>
    <n v="2260"/>
    <n v="4"/>
    <n v="0.625"/>
    <n v="282.5"/>
    <n v="0.5714285714285714"/>
    <n v="191.6"/>
  </r>
  <r>
    <s v="L0019"/>
    <s v="Paul King"/>
    <s v="vanessa76@hotmail.com"/>
    <x v="1"/>
    <x v="0"/>
    <d v="2025-01-30T00:00:00"/>
    <x v="3"/>
    <d v="2025-03-27T00:00:00"/>
    <x v="0"/>
    <n v="5"/>
    <n v="3"/>
    <n v="2"/>
    <n v="5177"/>
    <n v="3"/>
    <n v="0.66666666666666663"/>
    <n v="1725.6666666666667"/>
    <n v="0.6"/>
    <n v="48.166666666666664"/>
  </r>
  <r>
    <s v="L0020"/>
    <s v="Alexandra Christensen"/>
    <s v="osanchez@davis.info"/>
    <x v="2"/>
    <x v="1"/>
    <d v="2025-03-04T00:00:00"/>
    <x v="3"/>
    <d v="2025-03-12T00:00:00"/>
    <x v="1"/>
    <n v="10"/>
    <n v="10"/>
    <n v="7"/>
    <n v="5374"/>
    <n v="1"/>
    <n v="0.7"/>
    <n v="537.4"/>
    <n v="1"/>
    <n v="32.777777777777779"/>
  </r>
  <r>
    <s v="L0021"/>
    <s v="William Martinez"/>
    <s v="lgonzales@hotmail.com"/>
    <x v="0"/>
    <x v="7"/>
    <d v="2025-02-08T00:00:00"/>
    <x v="3"/>
    <d v="2025-03-10T00:00:00"/>
    <x v="0"/>
    <n v="12"/>
    <n v="1"/>
    <n v="1"/>
    <n v="1793"/>
    <n v="3"/>
    <n v="1"/>
    <n v="1793"/>
    <n v="8.3333333333333329E-2"/>
    <n v="126.33333333333333"/>
  </r>
  <r>
    <s v="L0022"/>
    <s v="Taylor Mosley"/>
    <s v="christopherlucas@stevenson-rodriguez.com"/>
    <x v="4"/>
    <x v="9"/>
    <d v="2024-12-01T00:00:00"/>
    <x v="3"/>
    <d v="2025-03-11T00:00:00"/>
    <x v="0"/>
    <n v="16"/>
    <n v="3"/>
    <n v="2"/>
    <n v="5215"/>
    <n v="1"/>
    <n v="0.66666666666666663"/>
    <n v="1738.3333333333333"/>
    <n v="0.1875"/>
    <n v="160.80000000000001"/>
  </r>
  <r>
    <s v="L0023"/>
    <s v="Heather Allen"/>
    <s v="susannewman@wilson.com"/>
    <x v="0"/>
    <x v="4"/>
    <d v="2024-12-16T00:00:00"/>
    <x v="5"/>
    <d v="2025-01-06T00:00:00"/>
    <x v="1"/>
    <n v="8"/>
    <n v="7"/>
    <n v="1"/>
    <n v="5423"/>
    <n v="5"/>
    <n v="0.14285714285714285"/>
    <n v="774.71428571428567"/>
    <n v="0.875"/>
    <n v="68.714285714285708"/>
  </r>
  <r>
    <s v="L0024"/>
    <s v="Shelby Ellis"/>
    <s v="dwilliams@gmail.com"/>
    <x v="0"/>
    <x v="5"/>
    <d v="2024-12-08T00:00:00"/>
    <x v="3"/>
    <d v="2025-03-02T00:00:00"/>
    <x v="1"/>
    <n v="15"/>
    <n v="7"/>
    <n v="0"/>
    <n v="2265"/>
    <n v="1"/>
    <n v="0"/>
    <n v="323.57142857142856"/>
    <n v="0.46666666666666667"/>
    <n v="223"/>
  </r>
  <r>
    <s v="L0025"/>
    <s v="Kimberly Ward"/>
    <s v="lynnhannah@yahoo.com"/>
    <x v="1"/>
    <x v="10"/>
    <d v="2025-01-30T00:00:00"/>
    <x v="0"/>
    <d v="2025-02-25T00:00:00"/>
    <x v="1"/>
    <n v="19"/>
    <n v="10"/>
    <n v="7"/>
    <n v="1399"/>
    <n v="2"/>
    <n v="0.7"/>
    <n v="139.9"/>
    <n v="0.52631578947368418"/>
    <n v="38.666666666666664"/>
  </r>
  <r>
    <s v="L0026"/>
    <s v="Leslie Sherman"/>
    <s v="henrycrystal@phillips-thomas.com"/>
    <x v="1"/>
    <x v="0"/>
    <d v="2024-12-26T00:00:00"/>
    <x v="0"/>
    <d v="2025-02-04T00:00:00"/>
    <x v="0"/>
    <n v="10"/>
    <n v="2"/>
    <n v="1"/>
    <n v="5177"/>
    <n v="3"/>
    <n v="0.5"/>
    <n v="2588.5"/>
    <n v="0.2"/>
    <n v="48.166666666666664"/>
  </r>
  <r>
    <s v="L0027"/>
    <s v="Travis Patel"/>
    <s v="flynnrobin@hotmail.com"/>
    <x v="0"/>
    <x v="2"/>
    <d v="2025-01-18T00:00:00"/>
    <x v="3"/>
    <d v="2025-03-30T00:00:00"/>
    <x v="1"/>
    <n v="12"/>
    <n v="2"/>
    <n v="1"/>
    <n v="5010"/>
    <n v="1"/>
    <n v="0.5"/>
    <n v="2505"/>
    <n v="0.16666666666666666"/>
    <n v="28.75"/>
  </r>
  <r>
    <s v="L0028"/>
    <s v="Kathryn Gonzales"/>
    <s v="cynthiamurphy@peterson-conley.info"/>
    <x v="4"/>
    <x v="8"/>
    <d v="2025-03-03T00:00:00"/>
    <x v="3"/>
    <d v="2025-03-15T00:00:00"/>
    <x v="1"/>
    <n v="17"/>
    <n v="8"/>
    <n v="2"/>
    <n v="2260"/>
    <n v="4"/>
    <n v="0.25"/>
    <n v="282.5"/>
    <n v="0.47058823529411764"/>
    <n v="191.6"/>
  </r>
  <r>
    <s v="L0029"/>
    <s v="Brandon Moore"/>
    <s v="stevenramsey@walker-davis.com"/>
    <x v="4"/>
    <x v="1"/>
    <d v="2025-01-26T00:00:00"/>
    <x v="5"/>
    <d v="2025-01-27T00:00:00"/>
    <x v="1"/>
    <n v="13"/>
    <n v="7"/>
    <n v="6"/>
    <n v="5374"/>
    <n v="1"/>
    <n v="0.8571428571428571"/>
    <n v="767.71428571428567"/>
    <n v="0.53846153846153844"/>
    <n v="32.777777777777779"/>
  </r>
  <r>
    <s v="L0030"/>
    <s v="Richard Mcdonald"/>
    <s v="carlsonfrank@gmail.com"/>
    <x v="3"/>
    <x v="11"/>
    <d v="2025-01-25T00:00:00"/>
    <x v="0"/>
    <d v="2025-02-10T00:00:00"/>
    <x v="1"/>
    <n v="19"/>
    <n v="3"/>
    <n v="2"/>
    <n v="2066"/>
    <n v="4"/>
    <n v="0.66666666666666663"/>
    <n v="688.66666666666663"/>
    <n v="0.15789473684210525"/>
    <n v="75"/>
  </r>
  <r>
    <s v="L0031"/>
    <s v="Heather Lindsey"/>
    <s v="meyeranthony@yahoo.com"/>
    <x v="0"/>
    <x v="7"/>
    <d v="2024-12-09T00:00:00"/>
    <x v="1"/>
    <d v="2025-04-19T00:00:00"/>
    <x v="1"/>
    <n v="14"/>
    <n v="3"/>
    <n v="1"/>
    <n v="1793"/>
    <n v="3"/>
    <n v="0.33333333333333331"/>
    <n v="597.66666666666663"/>
    <n v="0.21428571428571427"/>
    <n v="126.33333333333333"/>
  </r>
  <r>
    <s v="L0032"/>
    <s v="Christopher Greer"/>
    <s v="wlee@hotmail.com"/>
    <x v="4"/>
    <x v="1"/>
    <d v="2025-03-18T00:00:00"/>
    <x v="5"/>
    <d v="2025-01-18T00:00:00"/>
    <x v="0"/>
    <n v="8"/>
    <n v="5"/>
    <n v="4"/>
    <n v="5374"/>
    <n v="1"/>
    <n v="0.8"/>
    <n v="1074.8"/>
    <n v="0.625"/>
    <n v="32.777777777777779"/>
  </r>
  <r>
    <s v="L0033"/>
    <s v="Zachary Walls"/>
    <s v="caitlynbarnes@gmail.com"/>
    <x v="3"/>
    <x v="12"/>
    <d v="2025-01-07T00:00:00"/>
    <x v="0"/>
    <d v="2025-02-13T00:00:00"/>
    <x v="1"/>
    <n v="20"/>
    <n v="12"/>
    <n v="1"/>
    <n v="1746"/>
    <n v="5"/>
    <n v="8.3333333333333329E-2"/>
    <n v="145.5"/>
    <n v="0.6"/>
    <n v="107"/>
  </r>
  <r>
    <s v="L0034"/>
    <s v="Lisa Smith"/>
    <s v="aaroncarter@gmail.com"/>
    <x v="1"/>
    <x v="1"/>
    <d v="2025-01-10T00:00:00"/>
    <x v="0"/>
    <d v="2025-02-04T00:00:00"/>
    <x v="1"/>
    <n v="17"/>
    <n v="17"/>
    <n v="11"/>
    <n v="5374"/>
    <n v="1"/>
    <n v="0.6470588235294118"/>
    <n v="316.11764705882354"/>
    <n v="1"/>
    <n v="32.777777777777779"/>
  </r>
  <r>
    <s v="L0035"/>
    <s v="Danielle Russo"/>
    <s v="gordonjames@kemp.com"/>
    <x v="1"/>
    <x v="10"/>
    <d v="2025-02-06T00:00:00"/>
    <x v="2"/>
    <d v="2024-12-19T00:00:00"/>
    <x v="0"/>
    <n v="16"/>
    <n v="14"/>
    <n v="8"/>
    <n v="1399"/>
    <n v="2"/>
    <n v="0.5714285714285714"/>
    <n v="99.928571428571431"/>
    <n v="0.875"/>
    <n v="38.666666666666664"/>
  </r>
  <r>
    <s v="L0036"/>
    <s v="Maria Trujillo"/>
    <s v="johnsonmatthew@lucas.info"/>
    <x v="1"/>
    <x v="8"/>
    <d v="2025-01-18T00:00:00"/>
    <x v="3"/>
    <d v="2025-03-01T00:00:00"/>
    <x v="0"/>
    <n v="7"/>
    <n v="5"/>
    <n v="1"/>
    <n v="2260"/>
    <n v="4"/>
    <n v="0.2"/>
    <n v="452"/>
    <n v="0.7142857142857143"/>
    <n v="191.6"/>
  </r>
  <r>
    <s v="L0037"/>
    <s v="Randy Simpson"/>
    <s v="joshuabruce@diaz.biz"/>
    <x v="3"/>
    <x v="9"/>
    <d v="2025-02-26T00:00:00"/>
    <x v="5"/>
    <d v="2025-01-14T00:00:00"/>
    <x v="1"/>
    <n v="8"/>
    <n v="1"/>
    <n v="1"/>
    <n v="5215"/>
    <n v="1"/>
    <n v="1"/>
    <n v="5215"/>
    <n v="0.125"/>
    <n v="160.80000000000001"/>
  </r>
  <r>
    <s v="L0038"/>
    <s v="Jamie Estes"/>
    <s v="mark62@yahoo.com"/>
    <x v="0"/>
    <x v="2"/>
    <d v="2025-03-18T00:00:00"/>
    <x v="1"/>
    <d v="2025-04-24T00:00:00"/>
    <x v="1"/>
    <n v="10"/>
    <n v="5"/>
    <n v="5"/>
    <n v="5010"/>
    <n v="1"/>
    <n v="1"/>
    <n v="1002"/>
    <n v="0.5"/>
    <n v="28.75"/>
  </r>
  <r>
    <s v="L0039"/>
    <s v="Angela Warner"/>
    <s v="eaguirre@yahoo.com"/>
    <x v="4"/>
    <x v="7"/>
    <d v="2024-12-07T00:00:00"/>
    <x v="0"/>
    <d v="2025-02-12T00:00:00"/>
    <x v="0"/>
    <n v="20"/>
    <n v="14"/>
    <n v="1"/>
    <n v="1793"/>
    <n v="3"/>
    <n v="7.1428571428571425E-2"/>
    <n v="128.07142857142858"/>
    <n v="0.7"/>
    <n v="126.33333333333333"/>
  </r>
  <r>
    <s v="L0040"/>
    <s v="Peter Ponce"/>
    <s v="natashahobbs@rodriguez.com"/>
    <x v="4"/>
    <x v="6"/>
    <d v="2025-01-23T00:00:00"/>
    <x v="3"/>
    <d v="2025-03-04T00:00:00"/>
    <x v="0"/>
    <n v="5"/>
    <n v="1"/>
    <n v="0"/>
    <n v="3334"/>
    <n v="4"/>
    <n v="0"/>
    <n v="3334"/>
    <n v="0.2"/>
    <n v="34.888888888888886"/>
  </r>
  <r>
    <s v="L0041"/>
    <s v="Ryan Bradshaw"/>
    <s v="tranheather@adams.net"/>
    <x v="0"/>
    <x v="12"/>
    <d v="2025-02-08T00:00:00"/>
    <x v="3"/>
    <d v="2025-03-27T00:00:00"/>
    <x v="0"/>
    <n v="13"/>
    <n v="8"/>
    <n v="3"/>
    <n v="1746"/>
    <n v="5"/>
    <n v="0.375"/>
    <n v="218.25"/>
    <n v="0.61538461538461542"/>
    <n v="107"/>
  </r>
  <r>
    <s v="L0042"/>
    <s v="Vickie Smith"/>
    <s v="brandybruce@marshall.com"/>
    <x v="3"/>
    <x v="9"/>
    <d v="2025-03-24T00:00:00"/>
    <x v="0"/>
    <d v="2025-02-19T00:00:00"/>
    <x v="1"/>
    <n v="10"/>
    <n v="5"/>
    <n v="4"/>
    <n v="5215"/>
    <n v="1"/>
    <n v="0.8"/>
    <n v="1043"/>
    <n v="0.5"/>
    <n v="160.80000000000001"/>
  </r>
  <r>
    <s v="L0043"/>
    <s v="Melissa Smith"/>
    <s v="rodrigueztodd@gmail.com"/>
    <x v="0"/>
    <x v="4"/>
    <d v="2024-12-18T00:00:00"/>
    <x v="3"/>
    <d v="2025-03-18T00:00:00"/>
    <x v="0"/>
    <n v="14"/>
    <n v="2"/>
    <n v="0"/>
    <n v="5423"/>
    <n v="5"/>
    <n v="0"/>
    <n v="2711.5"/>
    <n v="0.14285714285714285"/>
    <n v="68.714285714285708"/>
  </r>
  <r>
    <s v="L0044"/>
    <s v="Danny Webb"/>
    <s v="markwatkins@yahoo.com"/>
    <x v="4"/>
    <x v="5"/>
    <d v="2024-12-10T00:00:00"/>
    <x v="4"/>
    <d v="2025-05-12T00:00:00"/>
    <x v="0"/>
    <n v="10"/>
    <n v="3"/>
    <n v="2"/>
    <n v="2265"/>
    <n v="1"/>
    <n v="0.66666666666666663"/>
    <n v="755"/>
    <n v="0.3"/>
    <n v="223"/>
  </r>
  <r>
    <s v="L0045"/>
    <s v="Rebekah Johns"/>
    <s v="ojohnson@tucker.net"/>
    <x v="1"/>
    <x v="8"/>
    <d v="2024-12-23T00:00:00"/>
    <x v="4"/>
    <d v="2025-05-18T00:00:00"/>
    <x v="1"/>
    <n v="16"/>
    <n v="12"/>
    <n v="1"/>
    <n v="2260"/>
    <n v="4"/>
    <n v="8.3333333333333329E-2"/>
    <n v="188.33333333333334"/>
    <n v="0.75"/>
    <n v="191.6"/>
  </r>
  <r>
    <s v="L0046"/>
    <s v="Rose Davis"/>
    <s v="michael34@gmail.com"/>
    <x v="3"/>
    <x v="2"/>
    <d v="2025-02-05T00:00:00"/>
    <x v="5"/>
    <d v="2025-01-11T00:00:00"/>
    <x v="1"/>
    <n v="5"/>
    <n v="3"/>
    <n v="0"/>
    <n v="5010"/>
    <n v="1"/>
    <n v="0"/>
    <n v="1670"/>
    <n v="0.6"/>
    <n v="28.75"/>
  </r>
  <r>
    <s v="L0047"/>
    <s v="Martin Stewart"/>
    <s v="hoodandrew@gmail.com"/>
    <x v="4"/>
    <x v="10"/>
    <d v="2024-12-14T00:00:00"/>
    <x v="1"/>
    <d v="2025-04-17T00:00:00"/>
    <x v="0"/>
    <n v="7"/>
    <n v="7"/>
    <n v="1"/>
    <n v="1399"/>
    <n v="2"/>
    <n v="0.14285714285714285"/>
    <n v="199.85714285714286"/>
    <n v="1"/>
    <n v="38.666666666666664"/>
  </r>
  <r>
    <s v="L0048"/>
    <s v="Christine Fitzpatrick"/>
    <s v="williammiller@yahoo.com"/>
    <x v="4"/>
    <x v="13"/>
    <d v="2025-03-14T00:00:00"/>
    <x v="3"/>
    <d v="2025-03-23T00:00:00"/>
    <x v="0"/>
    <n v="7"/>
    <n v="2"/>
    <n v="1"/>
    <n v="5229"/>
    <n v="5"/>
    <n v="0.5"/>
    <n v="2614.5"/>
    <n v="0.2857142857142857"/>
    <n v="76"/>
  </r>
  <r>
    <s v="L0049"/>
    <s v="Alexander Finley"/>
    <s v="ruizjames@hotmail.com"/>
    <x v="0"/>
    <x v="12"/>
    <d v="2025-02-18T00:00:00"/>
    <x v="5"/>
    <d v="2025-01-18T00:00:00"/>
    <x v="1"/>
    <n v="20"/>
    <n v="13"/>
    <n v="8"/>
    <n v="1746"/>
    <n v="5"/>
    <n v="0.61538461538461542"/>
    <n v="134.30769230769232"/>
    <n v="0.65"/>
    <n v="107"/>
  </r>
  <r>
    <s v="L0050"/>
    <s v="Anthony Newton"/>
    <s v="zwilliams@gmail.com"/>
    <x v="1"/>
    <x v="14"/>
    <d v="2025-02-04T00:00:00"/>
    <x v="3"/>
    <d v="2025-03-01T00:00:00"/>
    <x v="0"/>
    <n v="12"/>
    <n v="2"/>
    <n v="0"/>
    <n v="3502"/>
    <n v="5"/>
    <n v="0"/>
    <n v="1751"/>
    <n v="0.16666666666666666"/>
    <n v="191.8"/>
  </r>
  <r>
    <s v="L0051"/>
    <s v="Anthony Wright"/>
    <s v="xdunn@burgess-spears.com"/>
    <x v="4"/>
    <x v="6"/>
    <d v="2025-03-30T00:00:00"/>
    <x v="1"/>
    <d v="2025-04-14T00:00:00"/>
    <x v="1"/>
    <n v="14"/>
    <n v="13"/>
    <n v="7"/>
    <n v="3334"/>
    <n v="4"/>
    <n v="0.53846153846153844"/>
    <n v="256.46153846153845"/>
    <n v="0.9285714285714286"/>
    <n v="34.888888888888886"/>
  </r>
  <r>
    <s v="L0052"/>
    <s v="Daniel Bryan"/>
    <s v="stevenjones@yahoo.com"/>
    <x v="1"/>
    <x v="6"/>
    <d v="2025-01-15T00:00:00"/>
    <x v="3"/>
    <d v="2025-03-19T00:00:00"/>
    <x v="1"/>
    <n v="13"/>
    <n v="11"/>
    <n v="5"/>
    <n v="3334"/>
    <n v="4"/>
    <n v="0.45454545454545453"/>
    <n v="303.09090909090907"/>
    <n v="0.84615384615384615"/>
    <n v="34.888888888888886"/>
  </r>
  <r>
    <s v="L0053"/>
    <s v="Hannah Brennan"/>
    <s v="swoods@yahoo.com"/>
    <x v="2"/>
    <x v="15"/>
    <d v="2025-01-11T00:00:00"/>
    <x v="0"/>
    <d v="2025-02-01T00:00:00"/>
    <x v="0"/>
    <n v="11"/>
    <n v="10"/>
    <n v="8"/>
    <n v="5725"/>
    <n v="3"/>
    <n v="0.8"/>
    <n v="572.5"/>
    <n v="0.90909090909090906"/>
    <n v="171"/>
  </r>
  <r>
    <s v="L0054"/>
    <s v="Kyle Johnson"/>
    <s v="ihamilton@hotmail.com"/>
    <x v="4"/>
    <x v="16"/>
    <d v="2024-12-07T00:00:00"/>
    <x v="3"/>
    <d v="2025-03-28T00:00:00"/>
    <x v="0"/>
    <n v="10"/>
    <n v="8"/>
    <n v="6"/>
    <n v="2388"/>
    <n v="1"/>
    <n v="0.75"/>
    <n v="298.5"/>
    <n v="0.8"/>
    <n v="32.142857142857146"/>
  </r>
  <r>
    <s v="L0055"/>
    <s v="James York"/>
    <s v="williampeters@yahoo.com"/>
    <x v="3"/>
    <x v="17"/>
    <d v="2025-01-17T00:00:00"/>
    <x v="2"/>
    <d v="2024-12-17T00:00:00"/>
    <x v="0"/>
    <n v="7"/>
    <n v="6"/>
    <n v="5"/>
    <n v="3759"/>
    <n v="1"/>
    <n v="0.83333333333333337"/>
    <n v="626.5"/>
    <n v="0.8571428571428571"/>
    <n v="954"/>
  </r>
  <r>
    <s v="L0056"/>
    <s v="David Bryant"/>
    <s v="franklin24@cannon.com"/>
    <x v="2"/>
    <x v="6"/>
    <d v="2025-01-08T00:00:00"/>
    <x v="0"/>
    <d v="2025-02-22T00:00:00"/>
    <x v="0"/>
    <n v="18"/>
    <n v="13"/>
    <n v="12"/>
    <n v="3334"/>
    <n v="4"/>
    <n v="0.92307692307692313"/>
    <n v="256.46153846153845"/>
    <n v="0.72222222222222221"/>
    <n v="34.888888888888886"/>
  </r>
  <r>
    <s v="L0057"/>
    <s v="Kylie Hamilton"/>
    <s v="gknight@gmail.com"/>
    <x v="1"/>
    <x v="13"/>
    <d v="2025-03-30T00:00:00"/>
    <x v="0"/>
    <d v="2025-02-22T00:00:00"/>
    <x v="0"/>
    <n v="16"/>
    <n v="6"/>
    <n v="5"/>
    <n v="5229"/>
    <n v="5"/>
    <n v="0.83333333333333337"/>
    <n v="871.5"/>
    <n v="0.375"/>
    <n v="76"/>
  </r>
  <r>
    <s v="L0058"/>
    <s v="Larry Nunez"/>
    <s v="lauren05@kane.com"/>
    <x v="4"/>
    <x v="16"/>
    <d v="2025-02-10T00:00:00"/>
    <x v="3"/>
    <d v="2025-03-15T00:00:00"/>
    <x v="1"/>
    <n v="15"/>
    <n v="4"/>
    <n v="4"/>
    <n v="2388"/>
    <n v="1"/>
    <n v="1"/>
    <n v="597"/>
    <n v="0.26666666666666666"/>
    <n v="32.142857142857146"/>
  </r>
  <r>
    <s v="L0059"/>
    <s v="Tina Saunders"/>
    <s v="raymond20@hotmail.com"/>
    <x v="2"/>
    <x v="4"/>
    <d v="2025-03-03T00:00:00"/>
    <x v="1"/>
    <d v="2025-04-06T00:00:00"/>
    <x v="0"/>
    <n v="10"/>
    <n v="3"/>
    <n v="1"/>
    <n v="5423"/>
    <n v="5"/>
    <n v="0.33333333333333331"/>
    <n v="1807.6666666666667"/>
    <n v="0.3"/>
    <n v="68.714285714285708"/>
  </r>
  <r>
    <s v="L0060"/>
    <s v="Andres Glenn"/>
    <s v="bowmankelsey@gmail.com"/>
    <x v="2"/>
    <x v="14"/>
    <d v="2025-02-22T00:00:00"/>
    <x v="4"/>
    <d v="2025-05-04T00:00:00"/>
    <x v="1"/>
    <n v="7"/>
    <n v="1"/>
    <n v="1"/>
    <n v="3502"/>
    <n v="5"/>
    <n v="1"/>
    <n v="3502"/>
    <n v="0.14285714285714285"/>
    <n v="191.8"/>
  </r>
  <r>
    <s v="L0061"/>
    <s v="William Smith"/>
    <s v="carriejohnson@yahoo.com"/>
    <x v="1"/>
    <x v="12"/>
    <d v="2025-01-19T00:00:00"/>
    <x v="5"/>
    <d v="2025-01-23T00:00:00"/>
    <x v="0"/>
    <n v="18"/>
    <n v="11"/>
    <n v="7"/>
    <n v="1746"/>
    <n v="5"/>
    <n v="0.63636363636363635"/>
    <n v="158.72727272727272"/>
    <n v="0.61111111111111116"/>
    <n v="107"/>
  </r>
  <r>
    <s v="L0062"/>
    <s v="Deborah Livingston"/>
    <s v="pking@jordan.com"/>
    <x v="1"/>
    <x v="2"/>
    <d v="2024-12-10T00:00:00"/>
    <x v="3"/>
    <d v="2025-03-29T00:00:00"/>
    <x v="1"/>
    <n v="19"/>
    <n v="18"/>
    <n v="16"/>
    <n v="5010"/>
    <n v="1"/>
    <n v="0.88888888888888884"/>
    <n v="278.33333333333331"/>
    <n v="0.94736842105263153"/>
    <n v="28.75"/>
  </r>
  <r>
    <s v="L0063"/>
    <s v="Gloria Watson"/>
    <s v="jamesmurray@yahoo.com"/>
    <x v="2"/>
    <x v="14"/>
    <d v="2024-12-12T00:00:00"/>
    <x v="3"/>
    <d v="2025-03-10T00:00:00"/>
    <x v="1"/>
    <n v="8"/>
    <n v="7"/>
    <n v="6"/>
    <n v="3502"/>
    <n v="5"/>
    <n v="0.8571428571428571"/>
    <n v="500.28571428571428"/>
    <n v="0.875"/>
    <n v="191.8"/>
  </r>
  <r>
    <s v="L0064"/>
    <s v="Heather Turner"/>
    <s v="bethlewis@randall.biz"/>
    <x v="3"/>
    <x v="2"/>
    <d v="2024-12-08T00:00:00"/>
    <x v="3"/>
    <d v="2025-03-14T00:00:00"/>
    <x v="0"/>
    <n v="14"/>
    <n v="11"/>
    <n v="4"/>
    <n v="5010"/>
    <n v="1"/>
    <n v="0.36363636363636365"/>
    <n v="455.45454545454544"/>
    <n v="0.7857142857142857"/>
    <n v="28.75"/>
  </r>
  <r>
    <s v="L0065"/>
    <s v="Autumn Hoffman"/>
    <s v="rmontgomery@hotmail.com"/>
    <x v="4"/>
    <x v="13"/>
    <d v="2025-01-07T00:00:00"/>
    <x v="1"/>
    <d v="2025-04-28T00:00:00"/>
    <x v="1"/>
    <n v="17"/>
    <n v="1"/>
    <n v="1"/>
    <n v="5229"/>
    <n v="5"/>
    <n v="1"/>
    <n v="5229"/>
    <n v="5.8823529411764705E-2"/>
    <n v="76"/>
  </r>
  <r>
    <s v="L0066"/>
    <s v="Paul Jordan"/>
    <s v="mendozajohnathan@gmail.com"/>
    <x v="2"/>
    <x v="18"/>
    <d v="2024-12-31T00:00:00"/>
    <x v="3"/>
    <d v="2025-03-21T00:00:00"/>
    <x v="1"/>
    <n v="19"/>
    <n v="18"/>
    <n v="1"/>
    <n v="5133"/>
    <n v="2"/>
    <n v="5.5555555555555552E-2"/>
    <n v="285.16666666666669"/>
    <n v="0.94736842105263153"/>
    <n v="158"/>
  </r>
  <r>
    <s v="L0067"/>
    <s v="Andrew Weaver"/>
    <s v="lawrence45@gmail.com"/>
    <x v="4"/>
    <x v="7"/>
    <d v="2025-03-12T00:00:00"/>
    <x v="0"/>
    <d v="2025-02-28T00:00:00"/>
    <x v="1"/>
    <n v="19"/>
    <n v="9"/>
    <n v="6"/>
    <n v="1793"/>
    <n v="3"/>
    <n v="0.66666666666666663"/>
    <n v="199.22222222222223"/>
    <n v="0.47368421052631576"/>
    <n v="126.33333333333333"/>
  </r>
  <r>
    <s v="L0068"/>
    <s v="Jeffrey Ramos"/>
    <s v="christine85@gray.com"/>
    <x v="4"/>
    <x v="6"/>
    <d v="2025-01-27T00:00:00"/>
    <x v="5"/>
    <d v="2025-01-26T00:00:00"/>
    <x v="1"/>
    <n v="5"/>
    <n v="2"/>
    <n v="0"/>
    <n v="3334"/>
    <n v="4"/>
    <n v="0"/>
    <n v="1667"/>
    <n v="0.4"/>
    <n v="34.888888888888886"/>
  </r>
  <r>
    <s v="L0069"/>
    <s v="Eric Payne"/>
    <s v="kingjessica@woods.com"/>
    <x v="3"/>
    <x v="9"/>
    <d v="2025-03-09T00:00:00"/>
    <x v="4"/>
    <d v="2025-05-03T00:00:00"/>
    <x v="0"/>
    <n v="20"/>
    <n v="18"/>
    <n v="1"/>
    <n v="5215"/>
    <n v="1"/>
    <n v="5.5555555555555552E-2"/>
    <n v="289.72222222222223"/>
    <n v="0.9"/>
    <n v="160.80000000000001"/>
  </r>
  <r>
    <s v="L0070"/>
    <s v="Valerie Rush"/>
    <s v="jescobar@gmail.com"/>
    <x v="0"/>
    <x v="16"/>
    <d v="2025-02-28T00:00:00"/>
    <x v="5"/>
    <d v="2025-01-14T00:00:00"/>
    <x v="1"/>
    <n v="8"/>
    <n v="7"/>
    <n v="4"/>
    <n v="2388"/>
    <n v="1"/>
    <n v="0.5714285714285714"/>
    <n v="341.14285714285717"/>
    <n v="0.875"/>
    <n v="32.142857142857146"/>
  </r>
  <r>
    <s v="L0071"/>
    <s v="Debbie Chavez"/>
    <s v="jeromehenson@baker.info"/>
    <x v="0"/>
    <x v="18"/>
    <d v="2024-12-13T00:00:00"/>
    <x v="1"/>
    <d v="2025-04-05T00:00:00"/>
    <x v="1"/>
    <n v="11"/>
    <n v="7"/>
    <n v="4"/>
    <n v="5133"/>
    <n v="2"/>
    <n v="0.5714285714285714"/>
    <n v="733.28571428571433"/>
    <n v="0.63636363636363635"/>
    <n v="158"/>
  </r>
  <r>
    <s v="L0072"/>
    <s v="Natasha Lopez"/>
    <s v="lowejohn@johnson.net"/>
    <x v="4"/>
    <x v="10"/>
    <d v="2024-12-28T00:00:00"/>
    <x v="5"/>
    <d v="2025-01-13T00:00:00"/>
    <x v="0"/>
    <n v="16"/>
    <n v="16"/>
    <n v="15"/>
    <n v="1399"/>
    <n v="2"/>
    <n v="0.9375"/>
    <n v="87.4375"/>
    <n v="1"/>
    <n v="38.666666666666664"/>
  </r>
  <r>
    <s v="L0073"/>
    <s v="Allison Davila"/>
    <s v="sarahthomas@berry-watson.org"/>
    <x v="0"/>
    <x v="16"/>
    <d v="2025-01-17T00:00:00"/>
    <x v="0"/>
    <d v="2025-02-24T00:00:00"/>
    <x v="0"/>
    <n v="17"/>
    <n v="11"/>
    <n v="3"/>
    <n v="2388"/>
    <n v="1"/>
    <n v="0.27272727272727271"/>
    <n v="217.09090909090909"/>
    <n v="0.6470588235294118"/>
    <n v="32.142857142857146"/>
  </r>
  <r>
    <s v="L0074"/>
    <s v="Christopher Pugh"/>
    <s v="simmonstina@weaver.biz"/>
    <x v="2"/>
    <x v="11"/>
    <d v="2025-01-08T00:00:00"/>
    <x v="0"/>
    <d v="2025-02-02T00:00:00"/>
    <x v="1"/>
    <n v="9"/>
    <n v="4"/>
    <n v="2"/>
    <n v="2066"/>
    <n v="4"/>
    <n v="0.5"/>
    <n v="516.5"/>
    <n v="0.44444444444444442"/>
    <n v="75"/>
  </r>
  <r>
    <s v="L0075"/>
    <s v="Joshua Thomas"/>
    <s v="colonanthony@dunlap-mcguire.com"/>
    <x v="2"/>
    <x v="5"/>
    <d v="2025-01-21T00:00:00"/>
    <x v="0"/>
    <d v="2025-02-22T00:00:00"/>
    <x v="1"/>
    <n v="8"/>
    <n v="5"/>
    <n v="3"/>
    <n v="2265"/>
    <n v="1"/>
    <n v="0.6"/>
    <n v="453"/>
    <n v="0.625"/>
    <n v="223"/>
  </r>
  <r>
    <s v="L0076"/>
    <s v="Scott Munoz"/>
    <s v="randybyrd@yahoo.com"/>
    <x v="1"/>
    <x v="16"/>
    <d v="2025-01-23T00:00:00"/>
    <x v="3"/>
    <d v="2025-03-09T00:00:00"/>
    <x v="1"/>
    <n v="12"/>
    <n v="2"/>
    <n v="2"/>
    <n v="2388"/>
    <n v="1"/>
    <n v="1"/>
    <n v="1194"/>
    <n v="0.16666666666666666"/>
    <n v="32.142857142857146"/>
  </r>
  <r>
    <s v="L0077"/>
    <s v="Lori Huff"/>
    <s v="steven21@gmail.com"/>
    <x v="4"/>
    <x v="9"/>
    <d v="2024-12-25T00:00:00"/>
    <x v="5"/>
    <d v="2025-01-18T00:00:00"/>
    <x v="0"/>
    <n v="7"/>
    <n v="1"/>
    <n v="0"/>
    <n v="5215"/>
    <n v="1"/>
    <n v="0"/>
    <n v="5215"/>
    <n v="0.14285714285714285"/>
    <n v="160.80000000000001"/>
  </r>
  <r>
    <s v="L0078"/>
    <s v="Jamie Blackburn"/>
    <s v="becky64@hotmail.com"/>
    <x v="4"/>
    <x v="6"/>
    <d v="2025-01-08T00:00:00"/>
    <x v="4"/>
    <d v="2025-05-05T00:00:00"/>
    <x v="0"/>
    <n v="10"/>
    <n v="6"/>
    <n v="2"/>
    <n v="3334"/>
    <n v="4"/>
    <n v="0.33333333333333331"/>
    <n v="555.66666666666663"/>
    <n v="0.6"/>
    <n v="34.888888888888886"/>
  </r>
  <r>
    <s v="L0079"/>
    <s v="Susan Frey"/>
    <s v="elaine76@gmail.com"/>
    <x v="4"/>
    <x v="16"/>
    <d v="2024-12-22T00:00:00"/>
    <x v="1"/>
    <d v="2025-04-14T00:00:00"/>
    <x v="0"/>
    <n v="14"/>
    <n v="6"/>
    <n v="6"/>
    <n v="2388"/>
    <n v="1"/>
    <n v="1"/>
    <n v="398"/>
    <n v="0.42857142857142855"/>
    <n v="32.142857142857146"/>
  </r>
  <r>
    <s v="L0080"/>
    <s v="Jason Wagner"/>
    <s v="mhuynh@hotmail.com"/>
    <x v="0"/>
    <x v="8"/>
    <d v="2024-12-20T00:00:00"/>
    <x v="3"/>
    <d v="2025-03-05T00:00:00"/>
    <x v="1"/>
    <n v="7"/>
    <n v="2"/>
    <n v="0"/>
    <n v="2260"/>
    <n v="4"/>
    <n v="0"/>
    <n v="1130"/>
    <n v="0.2857142857142857"/>
    <n v="191.6"/>
  </r>
  <r>
    <s v="L0081"/>
    <s v="Kara Clark"/>
    <s v="pamelasmith@pitts.com"/>
    <x v="4"/>
    <x v="10"/>
    <d v="2025-03-04T00:00:00"/>
    <x v="5"/>
    <d v="2025-01-02T00:00:00"/>
    <x v="0"/>
    <n v="12"/>
    <n v="5"/>
    <n v="2"/>
    <n v="1399"/>
    <n v="2"/>
    <n v="0.4"/>
    <n v="279.8"/>
    <n v="0.41666666666666669"/>
    <n v="38.666666666666664"/>
  </r>
  <r>
    <s v="L0082"/>
    <s v="Mark Williams"/>
    <s v="halljustin@williams-wilson.net"/>
    <x v="4"/>
    <x v="4"/>
    <d v="2025-03-11T00:00:00"/>
    <x v="3"/>
    <d v="2025-03-28T00:00:00"/>
    <x v="1"/>
    <n v="16"/>
    <n v="4"/>
    <n v="3"/>
    <n v="5423"/>
    <n v="5"/>
    <n v="0.75"/>
    <n v="1355.75"/>
    <n v="0.25"/>
    <n v="68.714285714285708"/>
  </r>
  <r>
    <s v="L0083"/>
    <s v="Benjamin Black"/>
    <s v="fortega@jones.com"/>
    <x v="3"/>
    <x v="11"/>
    <d v="2025-03-24T00:00:00"/>
    <x v="3"/>
    <d v="2025-03-28T00:00:00"/>
    <x v="1"/>
    <n v="18"/>
    <n v="6"/>
    <n v="0"/>
    <n v="2066"/>
    <n v="4"/>
    <n v="0"/>
    <n v="344.33333333333331"/>
    <n v="0.33333333333333331"/>
    <n v="75"/>
  </r>
  <r>
    <s v="L0084"/>
    <s v="Jennifer Martinez"/>
    <s v="erinwilson@hotmail.com"/>
    <x v="2"/>
    <x v="18"/>
    <d v="2025-03-26T00:00:00"/>
    <x v="1"/>
    <d v="2025-04-13T00:00:00"/>
    <x v="1"/>
    <n v="8"/>
    <n v="1"/>
    <n v="0"/>
    <n v="5133"/>
    <n v="2"/>
    <n v="0"/>
    <n v="5133"/>
    <n v="0.125"/>
    <n v="158"/>
  </r>
  <r>
    <s v="L0085"/>
    <s v="Emily Quinn"/>
    <s v="mallorylong@hotmail.com"/>
    <x v="4"/>
    <x v="13"/>
    <d v="2025-03-01T00:00:00"/>
    <x v="0"/>
    <d v="2025-02-20T00:00:00"/>
    <x v="0"/>
    <n v="13"/>
    <n v="5"/>
    <n v="5"/>
    <n v="5229"/>
    <n v="5"/>
    <n v="1"/>
    <n v="1045.8"/>
    <n v="0.38461538461538464"/>
    <n v="76"/>
  </r>
  <r>
    <s v="L0086"/>
    <s v="Kevin Powell"/>
    <s v="kelly74@johnston-ellis.net"/>
    <x v="1"/>
    <x v="0"/>
    <d v="2024-12-30T00:00:00"/>
    <x v="1"/>
    <d v="2025-04-26T00:00:00"/>
    <x v="0"/>
    <n v="13"/>
    <n v="3"/>
    <n v="2"/>
    <n v="5177"/>
    <n v="3"/>
    <n v="0.66666666666666663"/>
    <n v="1725.6666666666667"/>
    <n v="0.23076923076923078"/>
    <n v="48.166666666666664"/>
  </r>
  <r>
    <s v="L0087"/>
    <s v="Elizabeth Garcia"/>
    <s v="lindsay09@miller-parrish.com"/>
    <x v="0"/>
    <x v="11"/>
    <d v="2025-03-07T00:00:00"/>
    <x v="0"/>
    <d v="2025-02-02T00:00:00"/>
    <x v="0"/>
    <n v="8"/>
    <n v="5"/>
    <n v="3"/>
    <n v="2066"/>
    <n v="4"/>
    <n v="0.6"/>
    <n v="413.2"/>
    <n v="0.625"/>
    <n v="75"/>
  </r>
  <r>
    <s v="L0088"/>
    <s v="Lindsay Carter"/>
    <s v="elizabeth02@williams.biz"/>
    <x v="3"/>
    <x v="10"/>
    <d v="2025-02-18T00:00:00"/>
    <x v="1"/>
    <d v="2025-04-18T00:00:00"/>
    <x v="0"/>
    <n v="18"/>
    <n v="10"/>
    <n v="7"/>
    <n v="1399"/>
    <n v="2"/>
    <n v="0.7"/>
    <n v="139.9"/>
    <n v="0.55555555555555558"/>
    <n v="38.666666666666664"/>
  </r>
  <r>
    <s v="L0089"/>
    <s v="Beverly Brock"/>
    <s v="timzuniga@yahoo.com"/>
    <x v="2"/>
    <x v="14"/>
    <d v="2025-02-10T00:00:00"/>
    <x v="0"/>
    <d v="2025-02-08T00:00:00"/>
    <x v="0"/>
    <n v="8"/>
    <n v="2"/>
    <n v="0"/>
    <n v="3502"/>
    <n v="5"/>
    <n v="0"/>
    <n v="1751"/>
    <n v="0.25"/>
    <n v="191.8"/>
  </r>
  <r>
    <s v="L0090"/>
    <s v="Michael Miller"/>
    <s v="bcantrell@yahoo.com"/>
    <x v="1"/>
    <x v="14"/>
    <d v="2025-01-25T00:00:00"/>
    <x v="1"/>
    <d v="2025-04-12T00:00:00"/>
    <x v="0"/>
    <n v="11"/>
    <n v="6"/>
    <n v="4"/>
    <n v="3502"/>
    <n v="5"/>
    <n v="0.66666666666666663"/>
    <n v="583.66666666666663"/>
    <n v="0.54545454545454541"/>
    <n v="191.8"/>
  </r>
  <r>
    <s v="L0091"/>
    <s v="Lindsey Williams"/>
    <s v="qgardner@gmail.com"/>
    <x v="4"/>
    <x v="0"/>
    <d v="2025-01-13T00:00:00"/>
    <x v="0"/>
    <d v="2025-02-03T00:00:00"/>
    <x v="0"/>
    <n v="8"/>
    <n v="2"/>
    <n v="1"/>
    <n v="5177"/>
    <n v="3"/>
    <n v="0.5"/>
    <n v="2588.5"/>
    <n v="0.25"/>
    <n v="48.166666666666664"/>
  </r>
  <r>
    <s v="L0092"/>
    <s v="Amy Smith"/>
    <s v="fbrooks@rush-galloway.com"/>
    <x v="2"/>
    <x v="7"/>
    <d v="2025-03-17T00:00:00"/>
    <x v="0"/>
    <d v="2025-02-24T00:00:00"/>
    <x v="0"/>
    <n v="10"/>
    <n v="8"/>
    <n v="7"/>
    <n v="1793"/>
    <n v="3"/>
    <n v="0.875"/>
    <n v="224.125"/>
    <n v="0.8"/>
    <n v="126.33333333333333"/>
  </r>
  <r>
    <s v="L0093"/>
    <s v="Kimberly Smith"/>
    <s v="dyoung@phillips.org"/>
    <x v="2"/>
    <x v="16"/>
    <d v="2025-03-01T00:00:00"/>
    <x v="1"/>
    <d v="2025-04-04T00:00:00"/>
    <x v="0"/>
    <n v="16"/>
    <n v="13"/>
    <n v="10"/>
    <n v="2388"/>
    <n v="1"/>
    <n v="0.76923076923076927"/>
    <n v="183.69230769230768"/>
    <n v="0.8125"/>
    <n v="32.142857142857146"/>
  </r>
  <r>
    <s v="L0094"/>
    <s v="Mark Cruz"/>
    <s v="frobinson@hotmail.com"/>
    <x v="1"/>
    <x v="6"/>
    <d v="2025-03-30T00:00:00"/>
    <x v="1"/>
    <d v="2025-04-10T00:00:00"/>
    <x v="0"/>
    <n v="12"/>
    <n v="9"/>
    <n v="0"/>
    <n v="3334"/>
    <n v="4"/>
    <n v="0"/>
    <n v="370.44444444444446"/>
    <n v="0.75"/>
    <n v="34.888888888888886"/>
  </r>
  <r>
    <s v="L0095"/>
    <s v="Amanda Cruz"/>
    <s v="uford@yahoo.com"/>
    <x v="3"/>
    <x v="15"/>
    <d v="2025-03-13T00:00:00"/>
    <x v="0"/>
    <d v="2025-02-02T00:00:00"/>
    <x v="0"/>
    <n v="16"/>
    <n v="16"/>
    <n v="1"/>
    <n v="5725"/>
    <n v="3"/>
    <n v="6.25E-2"/>
    <n v="357.8125"/>
    <n v="1"/>
    <n v="171"/>
  </r>
  <r>
    <s v="L0096"/>
    <s v="Mrs. Lauren Washington"/>
    <s v="kathleenfowler@wagner.org"/>
    <x v="0"/>
    <x v="11"/>
    <d v="2025-01-23T00:00:00"/>
    <x v="0"/>
    <d v="2025-02-28T00:00:00"/>
    <x v="0"/>
    <n v="12"/>
    <n v="11"/>
    <n v="1"/>
    <n v="2066"/>
    <n v="4"/>
    <n v="9.0909090909090912E-2"/>
    <n v="187.81818181818181"/>
    <n v="0.91666666666666663"/>
    <n v="75"/>
  </r>
  <r>
    <s v="L0097"/>
    <s v="Jonathan Davis"/>
    <s v="christopherbailey@fernandez.info"/>
    <x v="3"/>
    <x v="11"/>
    <d v="2025-01-04T00:00:00"/>
    <x v="1"/>
    <d v="2025-04-20T00:00:00"/>
    <x v="1"/>
    <n v="16"/>
    <n v="4"/>
    <n v="4"/>
    <n v="2066"/>
    <n v="4"/>
    <n v="1"/>
    <n v="516.5"/>
    <n v="0.25"/>
    <n v="75"/>
  </r>
  <r>
    <s v="L0098"/>
    <s v="Kyle Miller"/>
    <s v="tray@yahoo.com"/>
    <x v="4"/>
    <x v="1"/>
    <d v="2025-02-25T00:00:00"/>
    <x v="0"/>
    <d v="2025-02-10T00:00:00"/>
    <x v="1"/>
    <n v="20"/>
    <n v="7"/>
    <n v="3"/>
    <n v="5374"/>
    <n v="1"/>
    <n v="0.42857142857142855"/>
    <n v="767.71428571428567"/>
    <n v="0.35"/>
    <n v="32.777777777777779"/>
  </r>
  <r>
    <s v="L0099"/>
    <s v="Cathy Solis"/>
    <s v="bgrant@cervantes-romero.info"/>
    <x v="1"/>
    <x v="18"/>
    <d v="2025-02-07T00:00:00"/>
    <x v="3"/>
    <d v="2025-03-09T00:00:00"/>
    <x v="1"/>
    <n v="15"/>
    <n v="13"/>
    <n v="1"/>
    <n v="5133"/>
    <n v="2"/>
    <n v="7.6923076923076927E-2"/>
    <n v="394.84615384615387"/>
    <n v="0.8666666666666667"/>
    <n v="158"/>
  </r>
  <r>
    <m/>
    <m/>
    <m/>
    <x v="5"/>
    <x v="19"/>
    <m/>
    <x v="6"/>
    <m/>
    <x v="2"/>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4782"/>
    <s v="In stock"/>
    <n v="4"/>
    <n v="854"/>
    <n v="2"/>
    <n v="427"/>
    <n v="0.5"/>
  </r>
  <r>
    <x v="1"/>
    <x v="1"/>
    <n v="3334"/>
    <s v="In stock"/>
    <n v="4"/>
    <n v="314"/>
    <n v="9"/>
    <n v="34.888888888888886"/>
    <n v="0.44444444444444442"/>
  </r>
  <r>
    <x v="2"/>
    <x v="2"/>
    <n v="2388"/>
    <s v="In stock"/>
    <n v="1"/>
    <n v="225"/>
    <n v="7"/>
    <n v="32.142857142857146"/>
    <n v="0.42857142857142855"/>
  </r>
  <r>
    <x v="3"/>
    <x v="3"/>
    <n v="3502"/>
    <s v="In stock"/>
    <n v="5"/>
    <n v="959"/>
    <n v="5"/>
    <n v="191.8"/>
    <n v="0.4"/>
  </r>
  <r>
    <x v="4"/>
    <x v="0"/>
    <n v="5423"/>
    <s v="In stock"/>
    <n v="5"/>
    <n v="481"/>
    <n v="7"/>
    <n v="68.714285714285708"/>
    <n v="0.42857142857142855"/>
  </r>
  <r>
    <x v="5"/>
    <x v="0"/>
    <n v="2066"/>
    <s v="In stock"/>
    <n v="4"/>
    <n v="450"/>
    <n v="6"/>
    <n v="75"/>
    <n v="0.66666666666666663"/>
  </r>
  <r>
    <x v="6"/>
    <x v="0"/>
    <n v="1746"/>
    <s v="In stock"/>
    <n v="5"/>
    <n v="428"/>
    <n v="4"/>
    <n v="107"/>
    <n v="0.5"/>
  </r>
  <r>
    <x v="7"/>
    <x v="1"/>
    <n v="5725"/>
    <s v="In stock"/>
    <n v="3"/>
    <n v="342"/>
    <n v="2"/>
    <n v="171"/>
    <n v="0"/>
  </r>
  <r>
    <x v="8"/>
    <x v="4"/>
    <n v="3759"/>
    <s v="In stock"/>
    <n v="1"/>
    <n v="954"/>
    <n v="1"/>
    <n v="954"/>
    <n v="0"/>
  </r>
  <r>
    <x v="9"/>
    <x v="2"/>
    <n v="5229"/>
    <s v="In stock"/>
    <n v="5"/>
    <n v="304"/>
    <n v="4"/>
    <n v="76"/>
    <n v="0.25"/>
  </r>
  <r>
    <x v="10"/>
    <x v="1"/>
    <n v="2265"/>
    <s v="In stock"/>
    <n v="1"/>
    <n v="892"/>
    <n v="4"/>
    <n v="223"/>
    <n v="0.5"/>
  </r>
  <r>
    <x v="11"/>
    <x v="0"/>
    <n v="2260"/>
    <s v="In stock"/>
    <n v="4"/>
    <n v="958"/>
    <n v="5"/>
    <n v="191.6"/>
    <n v="0.6"/>
  </r>
  <r>
    <x v="12"/>
    <x v="2"/>
    <n v="1793"/>
    <s v="In stock"/>
    <n v="3"/>
    <n v="758"/>
    <n v="6"/>
    <n v="126.33333333333333"/>
    <n v="0.33333333333333331"/>
  </r>
  <r>
    <x v="13"/>
    <x v="4"/>
    <n v="5177"/>
    <s v="In stock"/>
    <n v="3"/>
    <n v="289"/>
    <n v="6"/>
    <n v="48.166666666666664"/>
    <n v="0"/>
  </r>
  <r>
    <x v="14"/>
    <x v="3"/>
    <n v="5215"/>
    <s v="In stock"/>
    <n v="1"/>
    <n v="804"/>
    <n v="5"/>
    <n v="160.80000000000001"/>
    <n v="0.4"/>
  </r>
  <r>
    <x v="15"/>
    <x v="1"/>
    <n v="5133"/>
    <s v="In stock"/>
    <n v="2"/>
    <n v="632"/>
    <n v="4"/>
    <n v="158"/>
    <n v="1"/>
  </r>
  <r>
    <x v="16"/>
    <x v="4"/>
    <n v="1399"/>
    <s v="In stock"/>
    <n v="2"/>
    <n v="232"/>
    <n v="6"/>
    <n v="38.666666666666664"/>
    <n v="0.16666666666666666"/>
  </r>
  <r>
    <x v="17"/>
    <x v="0"/>
    <n v="5010"/>
    <s v="In stock"/>
    <n v="1"/>
    <n v="230"/>
    <n v="8"/>
    <n v="28.75"/>
    <n v="0.625"/>
  </r>
  <r>
    <x v="18"/>
    <x v="4"/>
    <n v="5374"/>
    <s v="In stock"/>
    <n v="1"/>
    <n v="295"/>
    <n v="9"/>
    <n v="32.777777777777779"/>
    <n v="0.77777777777777779"/>
  </r>
  <r>
    <x v="19"/>
    <x v="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FFB06B-C865-4E6A-893B-8704737632D2}"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4:B157" firstHeaderRow="1" firstDataRow="1" firstDataCol="1"/>
  <pivotFields count="18">
    <pivotField showAll="0"/>
    <pivotField showAll="0"/>
    <pivotField showAll="0"/>
    <pivotField showAll="0">
      <items count="7">
        <item x="0"/>
        <item x="4"/>
        <item h="1" x="1"/>
        <item h="1" x="2"/>
        <item h="1" x="3"/>
        <item h="1" x="5"/>
        <item t="default"/>
      </items>
    </pivotField>
    <pivotField axis="axisRow" showAll="0">
      <items count="21">
        <item x="3"/>
        <item x="6"/>
        <item x="16"/>
        <item x="14"/>
        <item x="4"/>
        <item x="11"/>
        <item x="12"/>
        <item x="15"/>
        <item x="17"/>
        <item x="13"/>
        <item x="5"/>
        <item x="8"/>
        <item x="7"/>
        <item x="0"/>
        <item x="9"/>
        <item x="18"/>
        <item x="10"/>
        <item x="2"/>
        <item x="1"/>
        <item x="19"/>
        <item t="default"/>
      </items>
    </pivotField>
    <pivotField showAll="0"/>
    <pivotField showAll="0">
      <items count="8">
        <item x="5"/>
        <item x="0"/>
        <item x="3"/>
        <item x="1"/>
        <item x="4"/>
        <item x="2"/>
        <item x="6"/>
        <item t="default"/>
      </items>
    </pivotField>
    <pivotField showAll="0"/>
    <pivotField dataField="1" showAll="0">
      <items count="4">
        <item h="1" x="0"/>
        <item x="1"/>
        <item h="1" x="2"/>
        <item t="default"/>
      </items>
    </pivotField>
    <pivotField showAll="0"/>
    <pivotField showAll="0"/>
    <pivotField showAll="0"/>
    <pivotField showAll="0"/>
    <pivotField showAll="0"/>
    <pivotField showAll="0"/>
    <pivotField showAll="0"/>
    <pivotField showAll="0"/>
    <pivotField showAll="0"/>
  </pivotFields>
  <rowFields count="1">
    <field x="4"/>
  </rowFields>
  <rowItems count="13">
    <i>
      <x/>
    </i>
    <i>
      <x v="1"/>
    </i>
    <i>
      <x v="2"/>
    </i>
    <i>
      <x v="4"/>
    </i>
    <i>
      <x v="6"/>
    </i>
    <i>
      <x v="9"/>
    </i>
    <i>
      <x v="10"/>
    </i>
    <i>
      <x v="11"/>
    </i>
    <i>
      <x v="12"/>
    </i>
    <i>
      <x v="15"/>
    </i>
    <i>
      <x v="17"/>
    </i>
    <i>
      <x v="18"/>
    </i>
    <i t="grand">
      <x/>
    </i>
  </rowItems>
  <colItems count="1">
    <i/>
  </colItems>
  <dataFields count="1">
    <dataField name="Count of churned" fld="8" subtotal="count" baseField="0" baseItem="0"/>
  </dataFields>
  <formats count="1">
    <format dxfId="0">
      <pivotArea collapsedLevelsAreSubtotals="1" fieldPosition="0">
        <references count="2">
          <reference field="4294967294" count="1" selected="0">
            <x v="0"/>
          </reference>
          <reference field="4" count="16">
            <x v="0"/>
            <x v="1"/>
            <x v="2"/>
            <x v="3"/>
            <x v="4"/>
            <x v="5"/>
            <x v="6"/>
            <x v="9"/>
            <x v="10"/>
            <x v="11"/>
            <x v="12"/>
            <x v="14"/>
            <x v="15"/>
            <x v="16"/>
            <x v="17"/>
            <x v="1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8F697F-3ADA-45E5-A9F6-5B2813E617F8}"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20:C137" firstHeaderRow="0" firstDataRow="1" firstDataCol="1"/>
  <pivotFields count="18">
    <pivotField showAll="0"/>
    <pivotField showAll="0"/>
    <pivotField showAll="0"/>
    <pivotField showAll="0">
      <items count="7">
        <item x="0"/>
        <item x="4"/>
        <item h="1" x="1"/>
        <item h="1" x="2"/>
        <item h="1" x="3"/>
        <item h="1" x="5"/>
        <item t="default"/>
      </items>
    </pivotField>
    <pivotField axis="axisRow" showAll="0" sortType="ascending">
      <items count="21">
        <item x="3"/>
        <item x="6"/>
        <item x="16"/>
        <item x="14"/>
        <item x="4"/>
        <item x="11"/>
        <item x="12"/>
        <item x="15"/>
        <item x="17"/>
        <item x="13"/>
        <item x="5"/>
        <item x="8"/>
        <item x="7"/>
        <item x="0"/>
        <item x="9"/>
        <item x="18"/>
        <item x="10"/>
        <item x="2"/>
        <item x="1"/>
        <item x="19"/>
        <item t="default"/>
      </items>
    </pivotField>
    <pivotField showAll="0"/>
    <pivotField showAll="0">
      <items count="8">
        <item x="5"/>
        <item x="0"/>
        <item x="3"/>
        <item x="1"/>
        <item x="4"/>
        <item x="2"/>
        <item x="6"/>
        <item t="default"/>
      </items>
    </pivotField>
    <pivotField showAll="0"/>
    <pivotField showAll="0"/>
    <pivotField showAll="0"/>
    <pivotField showAll="0"/>
    <pivotField showAll="0"/>
    <pivotField dataField="1" showAll="0"/>
    <pivotField showAll="0"/>
    <pivotField showAll="0"/>
    <pivotField showAll="0"/>
    <pivotField showAll="0"/>
    <pivotField dataField="1" showAll="0"/>
  </pivotFields>
  <rowFields count="1">
    <field x="4"/>
  </rowFields>
  <rowItems count="17">
    <i>
      <x/>
    </i>
    <i>
      <x v="1"/>
    </i>
    <i>
      <x v="2"/>
    </i>
    <i>
      <x v="4"/>
    </i>
    <i>
      <x v="5"/>
    </i>
    <i>
      <x v="6"/>
    </i>
    <i>
      <x v="9"/>
    </i>
    <i>
      <x v="10"/>
    </i>
    <i>
      <x v="11"/>
    </i>
    <i>
      <x v="12"/>
    </i>
    <i>
      <x v="13"/>
    </i>
    <i>
      <x v="14"/>
    </i>
    <i>
      <x v="15"/>
    </i>
    <i>
      <x v="16"/>
    </i>
    <i>
      <x v="17"/>
    </i>
    <i>
      <x v="18"/>
    </i>
    <i t="grand">
      <x/>
    </i>
  </rowItems>
  <colFields count="1">
    <field x="-2"/>
  </colFields>
  <colItems count="2">
    <i>
      <x/>
    </i>
    <i i="1">
      <x v="1"/>
    </i>
  </colItems>
  <dataFields count="2">
    <dataField name="Sum of CAC" fld="17" baseField="0" baseItem="0"/>
    <dataField name="Sum of LTV(revenue)" fld="1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C7DFAA-95A0-4E55-AAB4-559BE28AB94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4:B81" firstHeaderRow="1" firstDataRow="1" firstDataCol="1"/>
  <pivotFields count="18">
    <pivotField showAll="0"/>
    <pivotField showAll="0"/>
    <pivotField showAll="0"/>
    <pivotField showAll="0">
      <items count="7">
        <item x="0"/>
        <item x="4"/>
        <item h="1" x="1"/>
        <item h="1" x="2"/>
        <item h="1" x="3"/>
        <item h="1" x="5"/>
        <item t="default"/>
      </items>
    </pivotField>
    <pivotField axis="axisRow" showAll="0" sortType="ascending">
      <items count="21">
        <item x="3"/>
        <item x="6"/>
        <item x="16"/>
        <item x="14"/>
        <item x="4"/>
        <item x="11"/>
        <item x="12"/>
        <item x="15"/>
        <item x="17"/>
        <item x="13"/>
        <item x="5"/>
        <item x="8"/>
        <item x="7"/>
        <item x="0"/>
        <item x="9"/>
        <item x="18"/>
        <item x="10"/>
        <item x="2"/>
        <item x="1"/>
        <item x="19"/>
        <item t="default"/>
      </items>
    </pivotField>
    <pivotField showAll="0"/>
    <pivotField showAll="0">
      <items count="8">
        <item x="5"/>
        <item x="0"/>
        <item x="3"/>
        <item x="1"/>
        <item x="4"/>
        <item x="2"/>
        <item x="6"/>
        <item t="default"/>
      </items>
    </pivotField>
    <pivotField showAll="0"/>
    <pivotField showAll="0"/>
    <pivotField showAll="0"/>
    <pivotField showAll="0"/>
    <pivotField showAll="0"/>
    <pivotField dataField="1" showAll="0"/>
    <pivotField showAll="0"/>
    <pivotField showAll="0"/>
    <pivotField showAll="0"/>
    <pivotField showAll="0"/>
    <pivotField showAll="0"/>
  </pivotFields>
  <rowFields count="1">
    <field x="4"/>
  </rowFields>
  <rowItems count="17">
    <i>
      <x/>
    </i>
    <i>
      <x v="1"/>
    </i>
    <i>
      <x v="2"/>
    </i>
    <i>
      <x v="4"/>
    </i>
    <i>
      <x v="5"/>
    </i>
    <i>
      <x v="6"/>
    </i>
    <i>
      <x v="9"/>
    </i>
    <i>
      <x v="10"/>
    </i>
    <i>
      <x v="11"/>
    </i>
    <i>
      <x v="12"/>
    </i>
    <i>
      <x v="13"/>
    </i>
    <i>
      <x v="14"/>
    </i>
    <i>
      <x v="15"/>
    </i>
    <i>
      <x v="16"/>
    </i>
    <i>
      <x v="17"/>
    </i>
    <i>
      <x v="18"/>
    </i>
    <i t="grand">
      <x/>
    </i>
  </rowItems>
  <colItems count="1">
    <i/>
  </colItems>
  <dataFields count="1">
    <dataField name="Sum of LTV(revenue)" fld="12" baseField="0" baseItem="0"/>
  </dataFields>
  <chartFormats count="3">
    <chartFormat chart="2" format="2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5D1D0A-8DEF-45CB-9807-39FE7ACF849B}"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ampaign">
  <location ref="A27:E47" firstHeaderRow="0" firstDataRow="1" firstDataCol="1" rowPageCount="1" colPageCount="1"/>
  <pivotFields count="9">
    <pivotField axis="axisRow" showAll="0" sortType="ascending">
      <items count="21">
        <item x="0"/>
        <item x="1"/>
        <item x="2"/>
        <item x="3"/>
        <item x="4"/>
        <item x="5"/>
        <item x="6"/>
        <item x="7"/>
        <item x="8"/>
        <item x="9"/>
        <item x="10"/>
        <item x="11"/>
        <item x="12"/>
        <item x="13"/>
        <item x="14"/>
        <item x="15"/>
        <item x="16"/>
        <item x="17"/>
        <item x="18"/>
        <item h="1" x="19"/>
        <item t="default"/>
      </items>
    </pivotField>
    <pivotField axis="axisPage" showAll="0">
      <items count="7">
        <item x="3"/>
        <item x="0"/>
        <item x="1"/>
        <item x="2"/>
        <item x="4"/>
        <item x="5"/>
        <item t="default"/>
      </items>
    </pivotField>
    <pivotField showAll="0"/>
    <pivotField showAll="0"/>
    <pivotField dataField="1" showAll="0"/>
    <pivotField dataField="1" showAll="0"/>
    <pivotField dataField="1" showAll="0"/>
    <pivotField showAll="0"/>
    <pivotField dataField="1" showAll="0"/>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2"/>
  </colFields>
  <colItems count="4">
    <i>
      <x/>
    </i>
    <i i="1">
      <x v="1"/>
    </i>
    <i i="2">
      <x v="2"/>
    </i>
    <i i="3">
      <x v="3"/>
    </i>
  </colItems>
  <pageFields count="1">
    <pageField fld="1" hier="-1"/>
  </pageFields>
  <dataFields count="4">
    <dataField name="Avg  churn rate" fld="8" subtotal="average" baseField="0" baseItem="0"/>
    <dataField name="# leads" fld="6" baseField="0" baseItem="0"/>
    <dataField name="total campaign expens" fld="5" baseField="0" baseItem="0"/>
    <dataField name="engagement score" fld="4" baseField="0" baseItem="0"/>
  </dataFields>
  <formats count="1">
    <format dxfId="1">
      <pivotArea collapsedLevelsAreSubtotals="1" fieldPosition="0">
        <references count="2">
          <reference field="4294967294" count="1" selected="0">
            <x v="0"/>
          </reference>
          <reference field="0" count="0"/>
        </references>
      </pivotArea>
    </format>
  </formats>
  <conditionalFormats count="8">
    <conditionalFormat type="all" priority="1">
      <pivotAreas count="1">
        <pivotArea type="data" collapsedLevelsAreSubtotals="1" fieldPosition="0">
          <references count="2">
            <reference field="4294967294" count="1" selected="0">
              <x v="3"/>
            </reference>
            <reference field="0" count="19">
              <x v="0"/>
              <x v="1"/>
              <x v="2"/>
              <x v="3"/>
              <x v="4"/>
              <x v="5"/>
              <x v="6"/>
              <x v="7"/>
              <x v="8"/>
              <x v="9"/>
              <x v="10"/>
              <x v="11"/>
              <x v="12"/>
              <x v="13"/>
              <x v="14"/>
              <x v="15"/>
              <x v="16"/>
              <x v="17"/>
              <x v="18"/>
            </reference>
          </references>
        </pivotArea>
      </pivotAreas>
    </conditionalFormat>
    <conditionalFormat type="all" priority="2">
      <pivotAreas count="1">
        <pivotArea type="data" collapsedLevelsAreSubtotals="1" fieldPosition="0">
          <references count="2">
            <reference field="4294967294" count="1" selected="0">
              <x v="2"/>
            </reference>
            <reference field="0" count="19">
              <x v="0"/>
              <x v="1"/>
              <x v="2"/>
              <x v="3"/>
              <x v="4"/>
              <x v="5"/>
              <x v="6"/>
              <x v="7"/>
              <x v="8"/>
              <x v="9"/>
              <x v="10"/>
              <x v="11"/>
              <x v="12"/>
              <x v="13"/>
              <x v="14"/>
              <x v="15"/>
              <x v="16"/>
              <x v="17"/>
              <x v="18"/>
            </reference>
          </references>
        </pivotArea>
      </pivotAreas>
    </conditionalFormat>
    <conditionalFormat type="all" priority="3">
      <pivotAreas count="1">
        <pivotArea type="data" collapsedLevelsAreSubtotals="1" fieldPosition="0">
          <references count="2">
            <reference field="4294967294" count="1" selected="0">
              <x v="1"/>
            </reference>
            <reference field="0" count="19">
              <x v="0"/>
              <x v="1"/>
              <x v="2"/>
              <x v="3"/>
              <x v="4"/>
              <x v="5"/>
              <x v="6"/>
              <x v="7"/>
              <x v="8"/>
              <x v="9"/>
              <x v="10"/>
              <x v="11"/>
              <x v="12"/>
              <x v="13"/>
              <x v="14"/>
              <x v="15"/>
              <x v="16"/>
              <x v="17"/>
              <x v="18"/>
            </reference>
          </references>
        </pivotArea>
      </pivotAreas>
    </conditionalFormat>
    <conditionalFormat type="all" priority="4">
      <pivotAreas count="1">
        <pivotArea type="data" collapsedLevelsAreSubtotals="1" fieldPosition="0">
          <references count="2">
            <reference field="4294967294" count="1" selected="0">
              <x v="0"/>
            </reference>
            <reference field="0" count="19">
              <x v="0"/>
              <x v="1"/>
              <x v="2"/>
              <x v="3"/>
              <x v="4"/>
              <x v="5"/>
              <x v="6"/>
              <x v="7"/>
              <x v="8"/>
              <x v="9"/>
              <x v="10"/>
              <x v="11"/>
              <x v="12"/>
              <x v="13"/>
              <x v="14"/>
              <x v="15"/>
              <x v="16"/>
              <x v="17"/>
              <x v="18"/>
            </reference>
          </references>
        </pivotArea>
      </pivotAreas>
    </conditionalFormat>
    <conditionalFormat type="all" priority="5">
      <pivotAreas count="1">
        <pivotArea type="data" collapsedLevelsAreSubtotals="1" fieldPosition="0">
          <references count="2">
            <reference field="4294967294" count="1" selected="0">
              <x v="3"/>
            </reference>
            <reference field="0" count="19">
              <x v="0"/>
              <x v="1"/>
              <x v="2"/>
              <x v="3"/>
              <x v="4"/>
              <x v="5"/>
              <x v="6"/>
              <x v="7"/>
              <x v="8"/>
              <x v="9"/>
              <x v="10"/>
              <x v="11"/>
              <x v="12"/>
              <x v="13"/>
              <x v="14"/>
              <x v="15"/>
              <x v="16"/>
              <x v="17"/>
              <x v="18"/>
            </reference>
          </references>
        </pivotArea>
      </pivotAreas>
    </conditionalFormat>
    <conditionalFormat type="all" priority="6">
      <pivotAreas count="1">
        <pivotArea type="data" collapsedLevelsAreSubtotals="1" fieldPosition="0">
          <references count="2">
            <reference field="4294967294" count="1" selected="0">
              <x v="2"/>
            </reference>
            <reference field="0" count="19">
              <x v="0"/>
              <x v="1"/>
              <x v="2"/>
              <x v="3"/>
              <x v="4"/>
              <x v="5"/>
              <x v="6"/>
              <x v="7"/>
              <x v="8"/>
              <x v="9"/>
              <x v="10"/>
              <x v="11"/>
              <x v="12"/>
              <x v="13"/>
              <x v="14"/>
              <x v="15"/>
              <x v="16"/>
              <x v="17"/>
              <x v="18"/>
            </reference>
          </references>
        </pivotArea>
      </pivotAreas>
    </conditionalFormat>
    <conditionalFormat type="all" priority="7">
      <pivotAreas count="1">
        <pivotArea type="data" collapsedLevelsAreSubtotals="1" fieldPosition="0">
          <references count="2">
            <reference field="4294967294" count="1" selected="0">
              <x v="1"/>
            </reference>
            <reference field="0" count="19">
              <x v="0"/>
              <x v="1"/>
              <x v="2"/>
              <x v="3"/>
              <x v="4"/>
              <x v="5"/>
              <x v="6"/>
              <x v="7"/>
              <x v="8"/>
              <x v="9"/>
              <x v="10"/>
              <x v="11"/>
              <x v="12"/>
              <x v="13"/>
              <x v="14"/>
              <x v="15"/>
              <x v="16"/>
              <x v="17"/>
              <x v="18"/>
            </reference>
          </references>
        </pivotArea>
      </pivotAreas>
    </conditionalFormat>
    <conditionalFormat type="all" priority="9">
      <pivotAreas count="1">
        <pivotArea outline="0" fieldPosition="0">
          <references count="1">
            <reference field="4294967294" count="1">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3F3574-377D-4982-9BF5-9D7901FEF6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B57" firstHeaderRow="1" firstDataRow="1" firstDataCol="1"/>
  <pivotFields count="18">
    <pivotField showAll="0"/>
    <pivotField showAll="0"/>
    <pivotField showAll="0"/>
    <pivotField showAll="0"/>
    <pivotField showAll="0"/>
    <pivotField showAll="0"/>
    <pivotField axis="axisRow" showAll="0" sortType="ascending">
      <items count="8">
        <item x="5"/>
        <item x="0"/>
        <item x="3"/>
        <item x="1"/>
        <item x="4"/>
        <item x="2"/>
        <item h="1" x="6"/>
        <item t="default"/>
      </items>
    </pivotField>
    <pivotField showAll="0"/>
    <pivotField showAll="0"/>
    <pivotField showAll="0"/>
    <pivotField showAll="0"/>
    <pivotField showAll="0"/>
    <pivotField dataField="1" showAll="0"/>
    <pivotField showAll="0"/>
    <pivotField showAll="0"/>
    <pivotField showAll="0"/>
    <pivotField showAll="0"/>
    <pivotField showAll="0"/>
  </pivotFields>
  <rowFields count="1">
    <field x="6"/>
  </rowFields>
  <rowItems count="7">
    <i>
      <x/>
    </i>
    <i>
      <x v="1"/>
    </i>
    <i>
      <x v="2"/>
    </i>
    <i>
      <x v="3"/>
    </i>
    <i>
      <x v="4"/>
    </i>
    <i>
      <x v="5"/>
    </i>
    <i t="grand">
      <x/>
    </i>
  </rowItems>
  <colItems count="1">
    <i/>
  </colItems>
  <dataFields count="1">
    <dataField name="Sum of LTV(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D76333-3258-47AA-954E-2128DB838C3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7:C98" firstHeaderRow="0" firstDataRow="1" firstDataCol="0"/>
  <pivotFields count="18">
    <pivotField showAll="0"/>
    <pivotField showAll="0"/>
    <pivotField showAll="0"/>
    <pivotField showAll="0">
      <items count="7">
        <item x="0"/>
        <item x="4"/>
        <item h="1" x="1"/>
        <item h="1" x="2"/>
        <item h="1" x="3"/>
        <item h="1" x="5"/>
        <item t="default"/>
      </items>
    </pivotField>
    <pivotField showAll="0">
      <items count="21">
        <item x="3"/>
        <item x="6"/>
        <item x="16"/>
        <item x="14"/>
        <item x="4"/>
        <item x="11"/>
        <item x="12"/>
        <item x="15"/>
        <item x="17"/>
        <item x="13"/>
        <item x="5"/>
        <item x="8"/>
        <item x="7"/>
        <item x="0"/>
        <item x="9"/>
        <item x="18"/>
        <item x="10"/>
        <item x="2"/>
        <item x="1"/>
        <item x="19"/>
        <item t="default"/>
      </items>
    </pivotField>
    <pivotField showAll="0"/>
    <pivotField showAll="0">
      <items count="8">
        <item x="5"/>
        <item x="0"/>
        <item x="3"/>
        <item x="1"/>
        <item x="4"/>
        <item x="2"/>
        <item x="6"/>
        <item t="default"/>
      </items>
    </pivotField>
    <pivotField showAll="0"/>
    <pivotField showAll="0"/>
    <pivotField dataField="1" showAll="0" sortType="ascending"/>
    <pivotField dataField="1" showAll="0"/>
    <pivotField dataField="1"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opens" fld="10" baseField="0" baseItem="0"/>
    <dataField name="Sum of click" fld="11" baseField="0" baseItem="0"/>
    <dataField name="Sum of emails se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8919DA-126B-4AFF-8DB5-2C96DD585BA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mpaign">
  <location ref="A3:F18" firstHeaderRow="0" firstDataRow="1" firstDataCol="1" rowPageCount="1" colPageCount="1"/>
  <pivotFields count="18">
    <pivotField showAll="0"/>
    <pivotField showAll="0"/>
    <pivotField showAll="0"/>
    <pivotField showAll="0">
      <items count="7">
        <item x="0"/>
        <item x="4"/>
        <item h="1" x="1"/>
        <item h="1" x="2"/>
        <item h="1" x="3"/>
        <item h="1" x="5"/>
        <item t="default"/>
      </items>
    </pivotField>
    <pivotField axis="axisRow" showAll="0" sortType="ascending">
      <items count="21">
        <item x="3"/>
        <item x="6"/>
        <item x="16"/>
        <item x="14"/>
        <item x="4"/>
        <item x="11"/>
        <item x="12"/>
        <item x="15"/>
        <item x="17"/>
        <item x="13"/>
        <item x="5"/>
        <item x="8"/>
        <item x="7"/>
        <item x="0"/>
        <item x="9"/>
        <item x="18"/>
        <item x="10"/>
        <item x="2"/>
        <item x="1"/>
        <item x="19"/>
        <item t="default"/>
      </items>
    </pivotField>
    <pivotField showAll="0"/>
    <pivotField showAll="0">
      <items count="8">
        <item x="5"/>
        <item x="0"/>
        <item x="3"/>
        <item x="1"/>
        <item x="4"/>
        <item x="2"/>
        <item x="6"/>
        <item t="default"/>
      </items>
    </pivotField>
    <pivotField showAll="0"/>
    <pivotField axis="axisPage" showAll="0">
      <items count="4">
        <item x="0"/>
        <item x="1"/>
        <item x="2"/>
        <item t="default"/>
      </items>
    </pivotField>
    <pivotField showAll="0"/>
    <pivotField showAll="0"/>
    <pivotField showAll="0"/>
    <pivotField dataField="1" showAll="0"/>
    <pivotField showAll="0"/>
    <pivotField dataField="1" showAll="0"/>
    <pivotField dataField="1" showAll="0"/>
    <pivotField dataField="1" showAll="0"/>
    <pivotField dataField="1" showAll="0"/>
  </pivotFields>
  <rowFields count="1">
    <field x="4"/>
  </rowFields>
  <rowItems count="15">
    <i>
      <x/>
    </i>
    <i>
      <x v="1"/>
    </i>
    <i>
      <x v="2"/>
    </i>
    <i>
      <x v="4"/>
    </i>
    <i>
      <x v="5"/>
    </i>
    <i>
      <x v="6"/>
    </i>
    <i>
      <x v="9"/>
    </i>
    <i>
      <x v="10"/>
    </i>
    <i>
      <x v="11"/>
    </i>
    <i>
      <x v="12"/>
    </i>
    <i>
      <x v="13"/>
    </i>
    <i>
      <x v="14"/>
    </i>
    <i>
      <x v="16"/>
    </i>
    <i>
      <x v="18"/>
    </i>
    <i t="grand">
      <x/>
    </i>
  </rowItems>
  <colFields count="1">
    <field x="-2"/>
  </colFields>
  <colItems count="5">
    <i>
      <x/>
    </i>
    <i i="1">
      <x v="1"/>
    </i>
    <i i="2">
      <x v="2"/>
    </i>
    <i i="3">
      <x v="3"/>
    </i>
    <i i="4">
      <x v="4"/>
    </i>
  </colItems>
  <pageFields count="1">
    <pageField fld="8" item="0" hier="-1"/>
  </pageFields>
  <dataFields count="5">
    <dataField name="Average CTR" fld="14" subtotal="average" baseField="4" baseItem="0"/>
    <dataField name="Average open rate" fld="16" subtotal="average" baseField="4" baseItem="0"/>
    <dataField name="Average of CAC" fld="17" subtotal="average" baseField="4" baseItem="0"/>
    <dataField name="Average  RPM" fld="15" subtotal="average" baseField="4" baseItem="0"/>
    <dataField name="Average  LTV(revenue)" fld="12" subtotal="average" baseField="4" baseItem="0"/>
  </dataFields>
  <formats count="2">
    <format dxfId="3">
      <pivotArea collapsedLevelsAreSubtotals="1" fieldPosition="0">
        <references count="2">
          <reference field="4294967294" count="1" selected="0">
            <x v="1"/>
          </reference>
          <reference field="4" count="18">
            <x v="0"/>
            <x v="1"/>
            <x v="2"/>
            <x v="3"/>
            <x v="4"/>
            <x v="5"/>
            <x v="6"/>
            <x v="7"/>
            <x v="8"/>
            <x v="9"/>
            <x v="10"/>
            <x v="11"/>
            <x v="12"/>
            <x v="13"/>
            <x v="14"/>
            <x v="16"/>
            <x v="17"/>
            <x v="18"/>
          </reference>
        </references>
      </pivotArea>
    </format>
    <format dxfId="2">
      <pivotArea collapsedLevelsAreSubtotals="1" fieldPosition="0">
        <references count="2">
          <reference field="4294967294" count="1" selected="0">
            <x v="0"/>
          </reference>
          <reference field="4" count="18">
            <x v="0"/>
            <x v="1"/>
            <x v="2"/>
            <x v="3"/>
            <x v="4"/>
            <x v="5"/>
            <x v="6"/>
            <x v="7"/>
            <x v="8"/>
            <x v="9"/>
            <x v="10"/>
            <x v="11"/>
            <x v="12"/>
            <x v="13"/>
            <x v="14"/>
            <x v="16"/>
            <x v="17"/>
            <x v="18"/>
          </reference>
        </references>
      </pivotArea>
    </format>
  </formats>
  <conditionalFormats count="19">
    <conditionalFormat type="all" priority="10">
      <pivotAreas count="1">
        <pivotArea type="data" collapsedLevelsAreSubtotals="1" fieldPosition="0">
          <references count="2">
            <reference field="4294967294" count="1" selected="0">
              <x v="1"/>
            </reference>
            <reference field="4" count="17">
              <x v="1"/>
              <x v="2"/>
              <x v="3"/>
              <x v="4"/>
              <x v="5"/>
              <x v="6"/>
              <x v="7"/>
              <x v="8"/>
              <x v="9"/>
              <x v="10"/>
              <x v="11"/>
              <x v="12"/>
              <x v="13"/>
              <x v="14"/>
              <x v="16"/>
              <x v="17"/>
              <x v="18"/>
            </reference>
          </references>
        </pivotArea>
      </pivotAreas>
    </conditionalFormat>
    <conditionalFormat type="all" priority="11">
      <pivotAreas count="1">
        <pivotArea type="data" collapsedLevelsAreSubtotals="1" fieldPosition="0">
          <references count="2">
            <reference field="4294967294" count="1" selected="0">
              <x v="4"/>
            </reference>
            <reference field="4" count="18">
              <x v="0"/>
              <x v="1"/>
              <x v="2"/>
              <x v="3"/>
              <x v="4"/>
              <x v="5"/>
              <x v="6"/>
              <x v="7"/>
              <x v="8"/>
              <x v="9"/>
              <x v="10"/>
              <x v="11"/>
              <x v="12"/>
              <x v="13"/>
              <x v="14"/>
              <x v="16"/>
              <x v="17"/>
              <x v="18"/>
            </reference>
          </references>
        </pivotArea>
      </pivotAreas>
    </conditionalFormat>
    <conditionalFormat type="all" priority="12">
      <pivotAreas count="1">
        <pivotArea type="data" collapsedLevelsAreSubtotals="1" fieldPosition="0">
          <references count="2">
            <reference field="4294967294" count="1" selected="0">
              <x v="3"/>
            </reference>
            <reference field="4" count="18">
              <x v="0"/>
              <x v="1"/>
              <x v="2"/>
              <x v="3"/>
              <x v="4"/>
              <x v="5"/>
              <x v="6"/>
              <x v="7"/>
              <x v="8"/>
              <x v="9"/>
              <x v="10"/>
              <x v="11"/>
              <x v="12"/>
              <x v="13"/>
              <x v="14"/>
              <x v="16"/>
              <x v="17"/>
              <x v="18"/>
            </reference>
          </references>
        </pivotArea>
      </pivotAreas>
    </conditionalFormat>
    <conditionalFormat type="all" priority="13">
      <pivotAreas count="1">
        <pivotArea type="data" collapsedLevelsAreSubtotals="1" fieldPosition="0">
          <references count="2">
            <reference field="4294967294" count="1" selected="0">
              <x v="3"/>
            </reference>
            <reference field="4" count="18">
              <x v="0"/>
              <x v="1"/>
              <x v="2"/>
              <x v="3"/>
              <x v="4"/>
              <x v="5"/>
              <x v="6"/>
              <x v="7"/>
              <x v="8"/>
              <x v="9"/>
              <x v="10"/>
              <x v="11"/>
              <x v="12"/>
              <x v="13"/>
              <x v="14"/>
              <x v="16"/>
              <x v="17"/>
              <x v="18"/>
            </reference>
          </references>
        </pivotArea>
      </pivotAreas>
    </conditionalFormat>
    <conditionalFormat type="all" priority="15">
      <pivotAreas count="1">
        <pivotArea type="data" collapsedLevelsAreSubtotals="1" fieldPosition="0">
          <references count="2">
            <reference field="4294967294" count="4" selected="0">
              <x v="1"/>
              <x v="2"/>
              <x v="3"/>
              <x v="4"/>
            </reference>
            <reference field="4" count="18">
              <x v="0"/>
              <x v="1"/>
              <x v="2"/>
              <x v="3"/>
              <x v="4"/>
              <x v="5"/>
              <x v="6"/>
              <x v="7"/>
              <x v="8"/>
              <x v="9"/>
              <x v="10"/>
              <x v="11"/>
              <x v="12"/>
              <x v="13"/>
              <x v="14"/>
              <x v="16"/>
              <x v="17"/>
              <x v="18"/>
            </reference>
          </references>
        </pivotArea>
      </pivotAreas>
    </conditionalFormat>
    <conditionalFormat type="all" priority="16">
      <pivotAreas count="1">
        <pivotArea type="data" collapsedLevelsAreSubtotals="1" fieldPosition="0">
          <references count="2">
            <reference field="4294967294" count="4" selected="0">
              <x v="1"/>
              <x v="2"/>
              <x v="3"/>
              <x v="4"/>
            </reference>
            <reference field="4" count="18">
              <x v="0"/>
              <x v="1"/>
              <x v="2"/>
              <x v="3"/>
              <x v="4"/>
              <x v="5"/>
              <x v="6"/>
              <x v="7"/>
              <x v="8"/>
              <x v="9"/>
              <x v="10"/>
              <x v="11"/>
              <x v="12"/>
              <x v="13"/>
              <x v="14"/>
              <x v="16"/>
              <x v="17"/>
              <x v="18"/>
            </reference>
          </references>
        </pivotArea>
      </pivotAreas>
    </conditionalFormat>
    <conditionalFormat type="all" priority="17">
      <pivotAreas count="1">
        <pivotArea type="data" collapsedLevelsAreSubtotals="1" fieldPosition="0">
          <references count="2">
            <reference field="4294967294" count="1" selected="0">
              <x v="0"/>
            </reference>
            <reference field="4" count="18">
              <x v="0"/>
              <x v="1"/>
              <x v="2"/>
              <x v="3"/>
              <x v="4"/>
              <x v="5"/>
              <x v="6"/>
              <x v="7"/>
              <x v="8"/>
              <x v="9"/>
              <x v="10"/>
              <x v="11"/>
              <x v="12"/>
              <x v="13"/>
              <x v="14"/>
              <x v="16"/>
              <x v="17"/>
              <x v="18"/>
            </reference>
          </references>
        </pivotArea>
      </pivotAreas>
    </conditionalFormat>
    <conditionalFormat type="all" priority="18">
      <pivotAreas count="1">
        <pivotArea type="data" collapsedLevelsAreSubtotals="1" fieldPosition="0">
          <references count="2">
            <reference field="4294967294" count="1" selected="0">
              <x v="0"/>
            </reference>
            <reference field="4" count="18">
              <x v="0"/>
              <x v="1"/>
              <x v="2"/>
              <x v="3"/>
              <x v="4"/>
              <x v="5"/>
              <x v="6"/>
              <x v="7"/>
              <x v="8"/>
              <x v="9"/>
              <x v="10"/>
              <x v="11"/>
              <x v="12"/>
              <x v="13"/>
              <x v="14"/>
              <x v="16"/>
              <x v="17"/>
              <x v="18"/>
            </reference>
          </references>
        </pivotArea>
      </pivotAreas>
    </conditionalFormat>
    <conditionalFormat type="all" priority="19">
      <pivotAreas count="1">
        <pivotArea type="data" collapsedLevelsAreSubtotals="1" fieldPosition="0">
          <references count="2">
            <reference field="4294967294" count="1" selected="0">
              <x v="2"/>
            </reference>
            <reference field="4" count="1">
              <x v="17"/>
            </reference>
          </references>
        </pivotArea>
      </pivotAreas>
    </conditionalFormat>
    <conditionalFormat type="all" priority="20">
      <pivotAreas count="1">
        <pivotArea type="data" collapsedLevelsAreSubtotals="1" fieldPosition="0">
          <references count="2">
            <reference field="4294967294" count="1" selected="0">
              <x v="2"/>
            </reference>
            <reference field="4" count="1">
              <x v="17"/>
            </reference>
          </references>
        </pivotArea>
      </pivotAreas>
    </conditionalFormat>
    <conditionalFormat type="all" priority="21">
      <pivotAreas count="2">
        <pivotArea type="data" collapsedLevelsAreSubtotals="1" fieldPosition="0">
          <references count="2">
            <reference field="4294967294" count="1" selected="0">
              <x v="2"/>
            </reference>
            <reference field="4" count="1">
              <x v="0"/>
            </reference>
          </references>
        </pivotArea>
        <pivotArea type="data" collapsedLevelsAreSubtotals="1" fieldPosition="0">
          <references count="2">
            <reference field="4294967294" count="1" selected="0">
              <x v="2"/>
            </reference>
            <reference field="4" count="1">
              <x v="17"/>
            </reference>
          </references>
        </pivotArea>
      </pivotAreas>
    </conditionalFormat>
    <conditionalFormat priority="23">
      <pivotAreas count="2">
        <pivotArea type="data" collapsedLevelsAreSubtotals="1" fieldPosition="0">
          <references count="2">
            <reference field="4294967294" count="1" selected="0">
              <x v="2"/>
            </reference>
            <reference field="4" count="1">
              <x v="0"/>
            </reference>
          </references>
        </pivotArea>
        <pivotArea type="data" collapsedLevelsAreSubtotals="1" fieldPosition="0">
          <references count="2">
            <reference field="4294967294" count="1" selected="0">
              <x v="2"/>
            </reference>
            <reference field="4" count="1">
              <x v="17"/>
            </reference>
          </references>
        </pivotArea>
      </pivotAreas>
    </conditionalFormat>
    <conditionalFormat priority="24">
      <pivotAreas count="2">
        <pivotArea type="data" collapsedLevelsAreSubtotals="1" fieldPosition="0">
          <references count="2">
            <reference field="4294967294" count="1" selected="0">
              <x v="2"/>
            </reference>
            <reference field="4" count="1">
              <x v="0"/>
            </reference>
          </references>
        </pivotArea>
        <pivotArea type="data" collapsedLevelsAreSubtotals="1" fieldPosition="0">
          <references count="2">
            <reference field="4294967294" count="1" selected="0">
              <x v="2"/>
            </reference>
            <reference field="4" count="1">
              <x v="17"/>
            </reference>
          </references>
        </pivotArea>
      </pivotAreas>
    </conditionalFormat>
    <conditionalFormat priority="25">
      <pivotAreas count="2">
        <pivotArea type="data" collapsedLevelsAreSubtotals="1" fieldPosition="0">
          <references count="2">
            <reference field="4294967294" count="1" selected="0">
              <x v="2"/>
            </reference>
            <reference field="4" count="1">
              <x v="0"/>
            </reference>
          </references>
        </pivotArea>
        <pivotArea type="data" collapsedLevelsAreSubtotals="1" fieldPosition="0">
          <references count="2">
            <reference field="4294967294" count="1" selected="0">
              <x v="2"/>
            </reference>
            <reference field="4" count="1">
              <x v="17"/>
            </reference>
          </references>
        </pivotArea>
      </pivotAreas>
    </conditionalFormat>
    <conditionalFormat priority="26">
      <pivotAreas count="2">
        <pivotArea type="data" collapsedLevelsAreSubtotals="1" fieldPosition="0">
          <references count="2">
            <reference field="4294967294" count="1" selected="0">
              <x v="2"/>
            </reference>
            <reference field="4" count="1">
              <x v="0"/>
            </reference>
          </references>
        </pivotArea>
        <pivotArea type="data" collapsedLevelsAreSubtotals="1" fieldPosition="0">
          <references count="2">
            <reference field="4294967294" count="1" selected="0">
              <x v="2"/>
            </reference>
            <reference field="4" count="1">
              <x v="17"/>
            </reference>
          </references>
        </pivotArea>
      </pivotAreas>
    </conditionalFormat>
    <conditionalFormat priority="27">
      <pivotAreas count="2">
        <pivotArea type="data" collapsedLevelsAreSubtotals="1" fieldPosition="0">
          <references count="2">
            <reference field="4294967294" count="1" selected="0">
              <x v="2"/>
            </reference>
            <reference field="4" count="1">
              <x v="17"/>
            </reference>
          </references>
        </pivotArea>
        <pivotArea type="data" collapsedLevelsAreSubtotals="1" fieldPosition="0">
          <references count="2">
            <reference field="4294967294" count="1" selected="0">
              <x v="2"/>
            </reference>
            <reference field="4" count="1">
              <x v="0"/>
            </reference>
          </references>
        </pivotArea>
      </pivotAreas>
    </conditionalFormat>
    <conditionalFormat type="all" priority="28">
      <pivotAreas count="2">
        <pivotArea type="data" collapsedLevelsAreSubtotals="1" fieldPosition="0">
          <references count="2">
            <reference field="4294967294" count="1" selected="0">
              <x v="2"/>
            </reference>
            <reference field="4" count="1">
              <x v="0"/>
            </reference>
          </references>
        </pivotArea>
        <pivotArea type="data" collapsedLevelsAreSubtotals="1" fieldPosition="0">
          <references count="2">
            <reference field="4294967294" count="1" selected="0">
              <x v="2"/>
            </reference>
            <reference field="4" count="1">
              <x v="17"/>
            </reference>
          </references>
        </pivotArea>
      </pivotAreas>
    </conditionalFormat>
    <conditionalFormat type="all" priority="29">
      <pivotAreas count="2">
        <pivotArea type="data" collapsedLevelsAreSubtotals="1" fieldPosition="0">
          <references count="2">
            <reference field="4294967294" count="1" selected="0">
              <x v="2"/>
            </reference>
            <reference field="4" count="1">
              <x v="0"/>
            </reference>
          </references>
        </pivotArea>
        <pivotArea type="data" collapsedLevelsAreSubtotals="1" fieldPosition="0">
          <references count="2">
            <reference field="4294967294" count="1" selected="0">
              <x v="2"/>
            </reference>
            <reference field="4" count="1">
              <x v="17"/>
            </reference>
          </references>
        </pivotArea>
      </pivotAreas>
    </conditionalFormat>
    <conditionalFormat priority="30">
      <pivotAreas count="2">
        <pivotArea type="data" collapsedLevelsAreSubtotals="1" fieldPosition="0">
          <references count="2">
            <reference field="4294967294" count="1" selected="0">
              <x v="2"/>
            </reference>
            <reference field="4" count="1">
              <x v="17"/>
            </reference>
          </references>
        </pivotArea>
        <pivotArea type="data" collapsedLevelsAreSubtotals="1" fieldPosition="0">
          <references count="2">
            <reference field="4294967294" count="1" selected="0">
              <x v="2"/>
            </reference>
            <reference field="4" count="1">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5FE5D9-7534-4E72-A3B5-C6B02129FCA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87:B90" firstHeaderRow="1" firstDataRow="1" firstDataCol="1"/>
  <pivotFields count="18">
    <pivotField showAll="0"/>
    <pivotField showAll="0"/>
    <pivotField showAll="0"/>
    <pivotField axis="axisRow" showAll="0">
      <items count="7">
        <item x="0"/>
        <item x="4"/>
        <item h="1" x="1"/>
        <item h="1" x="2"/>
        <item h="1" x="3"/>
        <item h="1" x="5"/>
        <item t="default"/>
      </items>
    </pivotField>
    <pivotField showAll="0">
      <items count="21">
        <item x="3"/>
        <item x="6"/>
        <item x="16"/>
        <item x="14"/>
        <item x="4"/>
        <item x="11"/>
        <item x="12"/>
        <item x="15"/>
        <item x="17"/>
        <item x="13"/>
        <item x="5"/>
        <item x="8"/>
        <item x="7"/>
        <item x="0"/>
        <item x="9"/>
        <item x="18"/>
        <item x="10"/>
        <item x="2"/>
        <item x="1"/>
        <item x="19"/>
        <item t="default"/>
      </items>
    </pivotField>
    <pivotField showAll="0"/>
    <pivotField showAll="0">
      <items count="8">
        <item x="5"/>
        <item x="0"/>
        <item x="3"/>
        <item x="1"/>
        <item x="4"/>
        <item x="2"/>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s>
  <rowFields count="1">
    <field x="3"/>
  </rowFields>
  <rowItems count="3">
    <i>
      <x/>
    </i>
    <i>
      <x v="1"/>
    </i>
    <i t="grand">
      <x/>
    </i>
  </rowItems>
  <colItems count="1">
    <i/>
  </colItems>
  <dataFields count="1">
    <dataField name="Average of CTR" fld="14" subtotal="average" baseField="3" baseItem="0"/>
  </dataFields>
  <formats count="1">
    <format dxfId="4">
      <pivotArea collapsedLevelsAreSubtotals="1" fieldPosition="0">
        <references count="1">
          <reference field="3" count="0"/>
        </references>
      </pivotArea>
    </format>
  </formats>
  <chartFormats count="14">
    <chartFormat chart="3"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3" count="1" selected="0">
            <x v="0"/>
          </reference>
        </references>
      </pivotArea>
    </chartFormat>
    <chartFormat chart="9" format="9">
      <pivotArea type="data" outline="0" fieldPosition="0">
        <references count="2">
          <reference field="4294967294" count="1" selected="0">
            <x v="0"/>
          </reference>
          <reference field="3" count="1" selected="0">
            <x v="1"/>
          </reference>
        </references>
      </pivotArea>
    </chartFormat>
    <chartFormat chart="9" format="10">
      <pivotArea type="data" outline="0" fieldPosition="0">
        <references count="2">
          <reference field="4294967294" count="1" selected="0">
            <x v="0"/>
          </reference>
          <reference field="3" count="1" selected="0">
            <x v="2"/>
          </reference>
        </references>
      </pivotArea>
    </chartFormat>
    <chartFormat chart="9" format="11">
      <pivotArea type="data" outline="0" fieldPosition="0">
        <references count="2">
          <reference field="4294967294" count="1" selected="0">
            <x v="0"/>
          </reference>
          <reference field="3" count="1" selected="0">
            <x v="3"/>
          </reference>
        </references>
      </pivotArea>
    </chartFormat>
    <chartFormat chart="9" format="12">
      <pivotArea type="data" outline="0" fieldPosition="0">
        <references count="2">
          <reference field="4294967294" count="1" selected="0">
            <x v="0"/>
          </reference>
          <reference field="3" count="1" selected="0">
            <x v="4"/>
          </reference>
        </references>
      </pivotArea>
    </chartFormat>
    <chartFormat chart="9" format="13">
      <pivotArea type="data" outline="0" fieldPosition="0">
        <references count="2">
          <reference field="4294967294" count="1" selected="0">
            <x v="0"/>
          </reference>
          <reference field="3" count="1" selected="0">
            <x v="5"/>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89D41ABC-DCAC-4E97-97AB-175CE54DEF23}" autoFormatId="16" applyNumberFormats="0" applyBorderFormats="0" applyFontFormats="0" applyPatternFormats="0" applyAlignmentFormats="0" applyWidthHeightFormats="0">
  <queryTableRefresh nextId="34" unboundColumnsRight="15">
    <queryTableFields count="21">
      <queryTableField id="1" name="Lead_ID" tableColumnId="1"/>
      <queryTableField id="2" name="Name" tableColumnId="2"/>
      <queryTableField id="3" name="Email" tableColumnId="3"/>
      <queryTableField id="4" name="Lead_Source" tableColumnId="4"/>
      <queryTableField id="5" name="Campaign" tableColumnId="5"/>
      <queryTableField id="6" name="Signup_Date" tableColumnId="6"/>
      <queryTableField id="29" dataBound="0" tableColumnId="7"/>
      <queryTableField id="11" dataBound="0" tableColumnId="11"/>
      <queryTableField id="9" dataBound="0" tableColumnId="9"/>
      <queryTableField id="12" dataBound="0" tableColumnId="12"/>
      <queryTableField id="13" dataBound="0" tableColumnId="13"/>
      <queryTableField id="14" dataBound="0" tableColumnId="14"/>
      <queryTableField id="15" dataBound="0" tableColumnId="15"/>
      <queryTableField id="17" dataBound="0" tableColumnId="17"/>
      <queryTableField id="23" dataBound="0" tableColumnId="23"/>
      <queryTableField id="24" dataBound="0" tableColumnId="24"/>
      <queryTableField id="27" dataBound="0" tableColumnId="27"/>
      <queryTableField id="28" dataBound="0" tableColumnId="28"/>
      <queryTableField id="31" dataBound="0" tableColumnId="8"/>
      <queryTableField id="32" dataBound="0" tableColumnId="10"/>
      <queryTableField id="33" dataBound="0"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8E0D888B-D3B7-49C1-8152-4A25ED8E2882}" autoFormatId="16" applyNumberFormats="0" applyBorderFormats="0" applyFontFormats="0" applyPatternFormats="0" applyAlignmentFormats="0" applyWidthHeightFormats="0">
  <queryTableRefresh nextId="6">
    <queryTableFields count="5">
      <queryTableField id="1" name="campaign name" tableColumnId="1"/>
      <queryTableField id="2" name="lead_sources" tableColumnId="2"/>
      <queryTableField id="3" name="revenue" tableColumnId="3"/>
      <queryTableField id="4" name="availabilities" tableColumnId="4"/>
      <queryTableField id="5" name="ratings"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ed" xr10:uid="{AD06222A-7606-4C44-8F29-EFA126753DB8}" sourceName="churned">
  <pivotTables>
    <pivotTable tabId="11" name="PivotTable14"/>
  </pivotTables>
  <data>
    <tabular pivotCacheId="7853747">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_Source" xr10:uid="{F24DD2BC-A062-49B0-AC09-7C7CAFB1AE5C}" sourceName="Lead_Source">
  <pivotTables>
    <pivotTable tabId="11" name="PivotTable13"/>
    <pivotTable tabId="11" name="PivotTable14"/>
    <pivotTable tabId="11" name="PivotTable2"/>
    <pivotTable tabId="11" name="PivotTable3"/>
    <pivotTable tabId="11" name="PivotTable4"/>
    <pivotTable tabId="11" name="PivotTable6"/>
  </pivotTables>
  <data>
    <tabular pivotCacheId="7853747">
      <items count="6">
        <i x="0" s="1"/>
        <i x="4" s="1"/>
        <i x="1"/>
        <i x="2"/>
        <i x="3"/>
        <i x="5"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9A17B538-F960-4CBF-85AA-5C30FAC1A19A}" sourceName="Campaign">
  <pivotTables>
    <pivotTable tabId="11" name="PivotTable3"/>
    <pivotTable tabId="11" name="PivotTable13"/>
    <pivotTable tabId="11" name="PivotTable14"/>
    <pivotTable tabId="11" name="PivotTable2"/>
    <pivotTable tabId="11" name="PivotTable4"/>
    <pivotTable tabId="11" name="PivotTable6"/>
  </pivotTables>
  <data>
    <tabular pivotCacheId="7853747">
      <items count="20">
        <i x="3" s="1"/>
        <i x="6" s="1"/>
        <i x="16" s="1"/>
        <i x="4" s="1"/>
        <i x="11" s="1"/>
        <i x="12" s="1"/>
        <i x="13" s="1"/>
        <i x="5" s="1"/>
        <i x="8" s="1"/>
        <i x="7" s="1"/>
        <i x="0" s="1"/>
        <i x="9" s="1"/>
        <i x="18" s="1"/>
        <i x="10" s="1"/>
        <i x="2" s="1"/>
        <i x="1" s="1"/>
        <i x="14" s="1" nd="1"/>
        <i x="15" s="1" nd="1"/>
        <i x="17" s="1" nd="1"/>
        <i x="19"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month" xr10:uid="{E4346A08-4EF3-4F87-B34E-3E5FE36207B0}" sourceName="purchased month">
  <pivotTables>
    <pivotTable tabId="11" name="PivotTable3"/>
    <pivotTable tabId="11" name="PivotTable13"/>
    <pivotTable tabId="11" name="PivotTable14"/>
    <pivotTable tabId="11" name="PivotTable2"/>
    <pivotTable tabId="11" name="PivotTable4"/>
    <pivotTable tabId="11" name="PivotTable6"/>
  </pivotTables>
  <data>
    <tabular pivotCacheId="7853747">
      <items count="7">
        <i x="5" s="1"/>
        <i x="0" s="1"/>
        <i x="3" s="1"/>
        <i x="1" s="1"/>
        <i x="4" s="1"/>
        <i x="2" s="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urned" xr10:uid="{01A5BB4D-687C-4549-8B54-F34D47E55E93}" cache="Slicer_churned" caption="churne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ad_Source" xr10:uid="{61194431-327F-4F5C-AC12-39EB575C4B74}" cache="Slicer_Lead_Source" caption="Lead_Source" columnCount="2" style="SlicerStyleDark5 2" rowHeight="257175"/>
  <slicer name="Campaign" xr10:uid="{6851DD89-2004-487F-903B-2F6A7E3B09E3}" cache="Slicer_Campaign" caption="Campaign" columnCount="2" style="SlicerStyleDark5 2" rowHeight="252000"/>
  <slicer name="purchased month" xr10:uid="{93E0E8CF-FF40-44A0-9D8F-56D5AEEB0304}" cache="Slicer_purchased_month" caption="purchased month" columnCount="2" style="SlicerStyleDark5 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620C9A-B0AC-4FE2-A4BB-5B69C85F8B94}" name="leads" displayName="leads" ref="A1:U101" tableType="queryTable" totalsRowShown="0" headerRowDxfId="69">
  <autoFilter ref="A1:U101" xr:uid="{6B620C9A-B0AC-4FE2-A4BB-5B69C85F8B94}"/>
  <tableColumns count="21">
    <tableColumn id="1" xr3:uid="{4FEFA730-C90E-40D1-8623-0DA8295D7E40}" uniqueName="1" name="Lead_ID" queryTableFieldId="1" dataDxfId="68" totalsRowDxfId="67"/>
    <tableColumn id="2" xr3:uid="{CDCB3CAC-822F-401B-A714-0B028A106E98}" uniqueName="2" name="Name" queryTableFieldId="2" dataDxfId="66" totalsRowDxfId="65"/>
    <tableColumn id="3" xr3:uid="{F6AE1CAD-2AE6-4DA9-9F6E-6F89CFE35E38}" uniqueName="3" name="Email" queryTableFieldId="3" dataDxfId="64" totalsRowDxfId="63"/>
    <tableColumn id="4" xr3:uid="{2B8EF78D-46D2-43A7-B0F4-9C3113070111}" uniqueName="4" name="Lead_Source" queryTableFieldId="4" dataDxfId="62" totalsRowDxfId="61"/>
    <tableColumn id="5" xr3:uid="{6EB986FF-25C5-4035-AD9D-5209994884FB}" uniqueName="5" name="Campaign" queryTableFieldId="5" dataDxfId="60" totalsRowDxfId="59"/>
    <tableColumn id="6" xr3:uid="{15D44CFF-D6F8-45AA-8651-C29DDB738245}" uniqueName="6" name="Signup_Date" queryTableFieldId="6" dataDxfId="58" totalsRowDxfId="57"/>
    <tableColumn id="7" xr3:uid="{3461B362-CF36-4187-B3AF-8A67BC83FF93}" uniqueName="7" name="purchased month" queryTableFieldId="29" dataDxfId="56" totalsRowDxfId="55">
      <calculatedColumnFormula>TEXT(H2,"MMM")</calculatedColumnFormula>
    </tableColumn>
    <tableColumn id="11" xr3:uid="{F2848DC8-E792-493F-9E82-D559887215C3}" uniqueName="11" name="purchaase date" queryTableFieldId="11" dataDxfId="54" totalsRowDxfId="53">
      <calculatedColumnFormula>VLOOKUP(A2,#REF!, 3, FALSE)</calculatedColumnFormula>
    </tableColumn>
    <tableColumn id="9" xr3:uid="{ACD20A3A-844F-41A7-BEE1-EBFDC8087E6B}" uniqueName="9" name="churned" queryTableFieldId="9" dataDxfId="52" totalsRowDxfId="51">
      <calculatedColumnFormula>VLOOKUP(A2,#REF!, 4, FALSE)</calculatedColumnFormula>
    </tableColumn>
    <tableColumn id="12" xr3:uid="{293801A9-E3F8-44C3-88BB-B4399E2896A2}" uniqueName="12" name="emails sent" queryTableFieldId="12" dataDxfId="50" totalsRowDxfId="49">
      <calculatedColumnFormula>VLOOKUP(A2,#REF!, 2, FALSE)</calculatedColumnFormula>
    </tableColumn>
    <tableColumn id="13" xr3:uid="{7B19A9E8-3193-4F4E-B58E-7BF8E11E93FD}" uniqueName="13" name="opens" queryTableFieldId="13" dataDxfId="48" totalsRowDxfId="47">
      <calculatedColumnFormula>VLOOKUP(A2,#REF!, 3, FALSE)</calculatedColumnFormula>
    </tableColumn>
    <tableColumn id="14" xr3:uid="{91DE06BE-44BD-4BDE-99C2-5D7BA1B7B82A}" uniqueName="14" name="click" queryTableFieldId="14" dataDxfId="46" totalsRowDxfId="45">
      <calculatedColumnFormula>VLOOKUP(A2,#REF!, 4, FALSE)</calculatedColumnFormula>
    </tableColumn>
    <tableColumn id="15" xr3:uid="{ACE28E24-DA49-4EBD-8FB9-03B7944C1086}" uniqueName="15" name="LTV(revenue)" queryTableFieldId="15" dataDxfId="44" totalsRowDxfId="43">
      <calculatedColumnFormula>INDEX('campaign_data'!C:C, MATCH(E2, 'campaign_data'!A:A, 0))</calculatedColumnFormula>
    </tableColumn>
    <tableColumn id="17" xr3:uid="{2F82A965-CBBD-4EE3-92AF-13C63EBB203B}" uniqueName="17" name="engagement score" queryTableFieldId="17" dataDxfId="42" totalsRowDxfId="41">
      <calculatedColumnFormula>INDEX('campaign_data'!E:E, MATCH(E2, 'campaign_data'!A:A, 0))</calculatedColumnFormula>
    </tableColumn>
    <tableColumn id="23" xr3:uid="{BF59C090-7449-4A71-8BC5-561C4F09B014}" uniqueName="23" name="CTR" queryTableFieldId="23" dataDxfId="40">
      <calculatedColumnFormula>IFERROR(L2/K2, 0)</calculatedColumnFormula>
    </tableColumn>
    <tableColumn id="24" xr3:uid="{99ACA072-31D7-44EF-8A4A-8BADEF46DB2E}" uniqueName="24" name="RPM" queryTableFieldId="24" dataDxfId="39">
      <calculatedColumnFormula>IFERROR(M2/K2,0)</calculatedColumnFormula>
    </tableColumn>
    <tableColumn id="27" xr3:uid="{08353765-29BC-4057-A979-7810C1AAD977}" uniqueName="27" name="open rate" queryTableFieldId="27" dataDxfId="38">
      <calculatedColumnFormula>IFERROR(K2/J2,0)</calculatedColumnFormula>
    </tableColumn>
    <tableColumn id="28" xr3:uid="{C6A0C39E-2B89-4B98-87AD-89E73203F0B8}" uniqueName="28" name="CAC" queryTableFieldId="28" dataDxfId="37">
      <calculatedColumnFormula>_xlfn.XLOOKUP(E2,'campaign_data'!A:A,'campaign_data'!H:H,"not found",0)</calculatedColumnFormula>
    </tableColumn>
    <tableColumn id="8" xr3:uid="{09895B78-0683-48C0-A09B-F7E5AD15177E}" uniqueName="8" name="Column1" queryTableFieldId="31" dataDxfId="36">
      <calculatedColumnFormula>MAX(R:R)</calculatedColumnFormula>
    </tableColumn>
    <tableColumn id="10" xr3:uid="{D8FBE225-89BB-4C11-9210-02BFC15E5F17}" uniqueName="10" name="Column2" queryTableFieldId="32" dataDxfId="35">
      <calculatedColumnFormula>MAX(M:M)</calculatedColumnFormula>
    </tableColumn>
    <tableColumn id="16" xr3:uid="{E27E7C36-A771-457A-A3BA-79EE61C08DCE}" uniqueName="16" name="Column3" queryTableFieldId="33" dataDxfId="34">
      <calculatedColumnFormula>MAX(O:O)</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D8F0E9-7915-4863-973B-765193737CD9}" name="campaign_data" displayName="campaign_data" ref="A1:E20" tableType="queryTable" totalsRowShown="0">
  <autoFilter ref="A1:E20" xr:uid="{0CD8F0E9-7915-4863-973B-765193737CD9}"/>
  <sortState xmlns:xlrd2="http://schemas.microsoft.com/office/spreadsheetml/2017/richdata2" ref="A2:E20">
    <sortCondition ref="A1:A20"/>
  </sortState>
  <tableColumns count="5">
    <tableColumn id="1" xr3:uid="{94D62559-6B51-407B-8A72-6C46A6883FD2}" uniqueName="1" name="Campaign" queryTableFieldId="1" dataDxfId="33"/>
    <tableColumn id="2" xr3:uid="{527806AE-16CD-4DFC-BA7A-C97C3D336049}" uniqueName="2" name="Lead_Source" queryTableFieldId="2" dataDxfId="32"/>
    <tableColumn id="3" xr3:uid="{A41F8F71-0335-485E-B248-5BB35788F582}" uniqueName="3" name="revenue" queryTableFieldId="3"/>
    <tableColumn id="4" xr3:uid="{1189F74C-5D08-4B51-BE83-9918BBC813B2}" uniqueName="4" name="availabilities" queryTableFieldId="4" dataDxfId="31"/>
    <tableColumn id="5" xr3:uid="{0E4A6520-5DA3-4493-B047-ACCDA95859E3}" uniqueName="5" name="ratings" queryTableFieldId="5" dataDxfId="3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28E4997-B048-4D37-8DE5-0BA1DD79DE60}" name="Table7" displayName="Table7" ref="F1:J20" totalsRowShown="0">
  <autoFilter ref="F1:J20" xr:uid="{228E4997-B048-4D37-8DE5-0BA1DD79DE60}"/>
  <tableColumns count="5">
    <tableColumn id="1" xr3:uid="{EB065301-8B0D-42AF-B3B8-7F5591A8B143}" name="Ad_Spend (€)"/>
    <tableColumn id="2" xr3:uid="{65FDC6AB-9B83-47F6-B285-BFBF2E2B64DA}" name="#leads" dataDxfId="29">
      <calculatedColumnFormula>COUNTIF(leads!E:E, A2)</calculatedColumnFormula>
    </tableColumn>
    <tableColumn id="3" xr3:uid="{03DEA6AD-90B2-48EE-A802-8E873859F048}" name="CAC" dataDxfId="28">
      <calculatedColumnFormula>F2/G2</calculatedColumnFormula>
    </tableColumn>
    <tableColumn id="4" xr3:uid="{FBBCB94C-17D3-4105-9747-1A809AF31F45}" name="churn rate" dataDxfId="27">
      <calculatedColumnFormula>IFERROR(COUNTIFS(leads!E:E,A2, leads!I:I, "yes")/G2, 0)</calculatedColumnFormula>
    </tableColumn>
    <tableColumn id="5" xr3:uid="{D390E0DE-232B-47CB-A522-66D3ABB9AD4B}" name="Column1" dataDxfId="26">
      <calculatedColumnFormula>AVERAGE(I:I)</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9442B-DB8A-40C9-9DA6-728A37BD3888}">
  <sheetPr codeName="Sheet1"/>
  <dimension ref="A1:U101"/>
  <sheetViews>
    <sheetView topLeftCell="D1" workbookViewId="0">
      <selection activeCell="G1" sqref="G1:G1048576"/>
    </sheetView>
  </sheetViews>
  <sheetFormatPr defaultColWidth="39.85546875" defaultRowHeight="15" x14ac:dyDescent="0.25"/>
  <cols>
    <col min="1" max="1" width="13" customWidth="1"/>
    <col min="2" max="2" width="22.42578125" customWidth="1"/>
    <col min="3" max="3" width="41.7109375" customWidth="1"/>
    <col min="4" max="4" width="23" customWidth="1"/>
    <col min="5" max="5" width="27.140625" customWidth="1"/>
    <col min="6" max="6" width="19.42578125" customWidth="1"/>
    <col min="8" max="8" width="22" style="1" customWidth="1"/>
    <col min="9" max="9" width="12.5703125" customWidth="1"/>
    <col min="10" max="10" width="19.7109375" customWidth="1"/>
    <col min="11" max="11" width="10.7109375" customWidth="1"/>
    <col min="12" max="12" width="12.28515625" customWidth="1"/>
    <col min="13" max="13" width="18.28515625" customWidth="1"/>
    <col min="14" max="14" width="14.140625" customWidth="1"/>
    <col min="15" max="15" width="13" style="2" customWidth="1"/>
    <col min="16" max="16" width="14.85546875" style="3" customWidth="1"/>
    <col min="17" max="17" width="17.42578125" style="2" customWidth="1"/>
    <col min="18" max="18" width="15.140625" style="9" customWidth="1"/>
  </cols>
  <sheetData>
    <row r="1" spans="1:21" s="4" customFormat="1" ht="18.75" x14ac:dyDescent="0.3">
      <c r="A1" s="4" t="s">
        <v>27</v>
      </c>
      <c r="B1" s="4" t="s">
        <v>28</v>
      </c>
      <c r="C1" s="4" t="s">
        <v>29</v>
      </c>
      <c r="D1" s="4" t="s">
        <v>30</v>
      </c>
      <c r="E1" s="4" t="s">
        <v>31</v>
      </c>
      <c r="F1" s="5" t="s">
        <v>32</v>
      </c>
      <c r="G1" s="4" t="s">
        <v>362</v>
      </c>
      <c r="H1" s="6" t="s">
        <v>336</v>
      </c>
      <c r="I1" s="4" t="s">
        <v>334</v>
      </c>
      <c r="J1" s="4" t="s">
        <v>337</v>
      </c>
      <c r="K1" s="4" t="s">
        <v>338</v>
      </c>
      <c r="L1" s="4" t="s">
        <v>339</v>
      </c>
      <c r="M1" s="4" t="s">
        <v>343</v>
      </c>
      <c r="N1" s="4" t="s">
        <v>354</v>
      </c>
      <c r="O1" s="7" t="s">
        <v>341</v>
      </c>
      <c r="P1" s="8" t="s">
        <v>342</v>
      </c>
      <c r="Q1" s="7" t="s">
        <v>347</v>
      </c>
      <c r="R1" s="12" t="s">
        <v>346</v>
      </c>
      <c r="S1" s="4" t="s">
        <v>360</v>
      </c>
      <c r="T1" s="4" t="s">
        <v>361</v>
      </c>
      <c r="U1" s="4" t="s">
        <v>371</v>
      </c>
    </row>
    <row r="2" spans="1:21" x14ac:dyDescent="0.25">
      <c r="A2" t="s">
        <v>33</v>
      </c>
      <c r="B2" t="s">
        <v>34</v>
      </c>
      <c r="C2" t="s">
        <v>35</v>
      </c>
      <c r="D2" t="s">
        <v>8</v>
      </c>
      <c r="E2" t="s">
        <v>9</v>
      </c>
      <c r="F2" s="1">
        <v>45663</v>
      </c>
      <c r="G2" t="e">
        <f t="shared" ref="G2:G33" si="0">TEXT(H2,"MMM")</f>
        <v>#REF!</v>
      </c>
      <c r="H2" s="1" t="e">
        <f>VLOOKUP(A2,#REF!, 3, FALSE)</f>
        <v>#REF!</v>
      </c>
      <c r="I2" t="e">
        <f>VLOOKUP(A2,#REF!, 4, FALSE)</f>
        <v>#REF!</v>
      </c>
      <c r="J2" t="e">
        <f>VLOOKUP(A2,#REF!, 2, FALSE)</f>
        <v>#REF!</v>
      </c>
      <c r="K2" t="e">
        <f>VLOOKUP(A2,#REF!, 3, FALSE)</f>
        <v>#REF!</v>
      </c>
      <c r="L2" t="e">
        <f>VLOOKUP(A2,#REF!, 4, FALSE)</f>
        <v>#REF!</v>
      </c>
      <c r="M2">
        <f>INDEX('campaign_data'!C:C, MATCH(E2, 'campaign_data'!A:A, 0))</f>
        <v>5177</v>
      </c>
      <c r="N2">
        <f>INDEX('campaign_data'!E:E, MATCH(E2, 'campaign_data'!A:A, 0))</f>
        <v>3</v>
      </c>
      <c r="O2" s="2">
        <f t="shared" ref="O2:O33" si="1">IFERROR(L2/K2, 0)</f>
        <v>0</v>
      </c>
      <c r="P2" s="3">
        <f t="shared" ref="P2:P33" si="2">IFERROR(M2/K2,0)</f>
        <v>0</v>
      </c>
      <c r="Q2" s="2">
        <f t="shared" ref="Q2:Q33" si="3">IFERROR(K2/J2,0)</f>
        <v>0</v>
      </c>
      <c r="R2" s="9">
        <f>_xlfn.XLOOKUP(E2,'campaign_data'!A:A,'campaign_data'!H:H,"not found",0)</f>
        <v>48.166666666666664</v>
      </c>
      <c r="S2" s="9">
        <f t="shared" ref="S2:S33" si="4">MAX(R:R)</f>
        <v>954</v>
      </c>
      <c r="T2">
        <f t="shared" ref="T2:T33" si="5">MAX(M:M)</f>
        <v>5725</v>
      </c>
      <c r="U2" s="2">
        <f t="shared" ref="U2:U33" si="6">MAX(O:O)</f>
        <v>0</v>
      </c>
    </row>
    <row r="3" spans="1:21" x14ac:dyDescent="0.25">
      <c r="A3" t="s">
        <v>36</v>
      </c>
      <c r="B3" t="s">
        <v>37</v>
      </c>
      <c r="C3" t="s">
        <v>38</v>
      </c>
      <c r="D3" t="s">
        <v>6</v>
      </c>
      <c r="E3" t="s">
        <v>10</v>
      </c>
      <c r="F3" s="1">
        <v>45691</v>
      </c>
      <c r="G3" t="e">
        <f t="shared" si="0"/>
        <v>#REF!</v>
      </c>
      <c r="H3" s="1" t="e">
        <f>VLOOKUP(A3,#REF!, 3, FALSE)</f>
        <v>#REF!</v>
      </c>
      <c r="I3" t="e">
        <f>VLOOKUP(A3,#REF!, 4, FALSE)</f>
        <v>#REF!</v>
      </c>
      <c r="J3" t="e">
        <f>VLOOKUP(A3,#REF!, 2, FALSE)</f>
        <v>#REF!</v>
      </c>
      <c r="K3" t="e">
        <f>VLOOKUP(A3,#REF!, 3, FALSE)</f>
        <v>#REF!</v>
      </c>
      <c r="L3" t="e">
        <f>VLOOKUP(A3,#REF!, 4, FALSE)</f>
        <v>#REF!</v>
      </c>
      <c r="M3">
        <f>INDEX('campaign_data'!C:C, MATCH(E3, 'campaign_data'!A:A, 0))</f>
        <v>5374</v>
      </c>
      <c r="N3">
        <f>INDEX('campaign_data'!E:E, MATCH(E3, 'campaign_data'!A:A, 0))</f>
        <v>1</v>
      </c>
      <c r="O3" s="2">
        <f t="shared" si="1"/>
        <v>0</v>
      </c>
      <c r="P3" s="3">
        <f t="shared" si="2"/>
        <v>0</v>
      </c>
      <c r="Q3" s="2">
        <f t="shared" si="3"/>
        <v>0</v>
      </c>
      <c r="R3" s="9">
        <f>_xlfn.XLOOKUP(E3,'campaign_data'!A:A,'campaign_data'!H:H,"not found",0)</f>
        <v>32.777777777777779</v>
      </c>
      <c r="S3" s="9">
        <f t="shared" si="4"/>
        <v>954</v>
      </c>
      <c r="T3">
        <f t="shared" si="5"/>
        <v>5725</v>
      </c>
      <c r="U3" s="2">
        <f t="shared" si="6"/>
        <v>0</v>
      </c>
    </row>
    <row r="4" spans="1:21" x14ac:dyDescent="0.25">
      <c r="A4" t="s">
        <v>39</v>
      </c>
      <c r="B4" t="s">
        <v>40</v>
      </c>
      <c r="C4" t="s">
        <v>41</v>
      </c>
      <c r="D4" t="s">
        <v>7</v>
      </c>
      <c r="E4" t="s">
        <v>11</v>
      </c>
      <c r="F4" s="1">
        <v>45679</v>
      </c>
      <c r="G4" t="e">
        <f t="shared" si="0"/>
        <v>#REF!</v>
      </c>
      <c r="H4" s="1" t="e">
        <f>VLOOKUP(A4,#REF!, 3, FALSE)</f>
        <v>#REF!</v>
      </c>
      <c r="I4" t="e">
        <f>VLOOKUP(A4,#REF!, 4, FALSE)</f>
        <v>#REF!</v>
      </c>
      <c r="J4" t="e">
        <f>VLOOKUP(A4,#REF!, 2, FALSE)</f>
        <v>#REF!</v>
      </c>
      <c r="K4" t="e">
        <f>VLOOKUP(A4,#REF!, 3, FALSE)</f>
        <v>#REF!</v>
      </c>
      <c r="L4" t="e">
        <f>VLOOKUP(A4,#REF!, 4, FALSE)</f>
        <v>#REF!</v>
      </c>
      <c r="M4">
        <f>INDEX('campaign_data'!C:C, MATCH(E4, 'campaign_data'!A:A, 0))</f>
        <v>5010</v>
      </c>
      <c r="N4">
        <f>INDEX('campaign_data'!E:E, MATCH(E4, 'campaign_data'!A:A, 0))</f>
        <v>1</v>
      </c>
      <c r="O4" s="2">
        <f t="shared" si="1"/>
        <v>0</v>
      </c>
      <c r="P4" s="3">
        <f t="shared" si="2"/>
        <v>0</v>
      </c>
      <c r="Q4" s="2">
        <f t="shared" si="3"/>
        <v>0</v>
      </c>
      <c r="R4" s="9">
        <f>_xlfn.XLOOKUP(E4,'campaign_data'!A:A,'campaign_data'!H:H,"not found",0)</f>
        <v>28.75</v>
      </c>
      <c r="S4" s="9">
        <f t="shared" si="4"/>
        <v>954</v>
      </c>
      <c r="T4">
        <f t="shared" si="5"/>
        <v>5725</v>
      </c>
      <c r="U4" s="2">
        <f t="shared" si="6"/>
        <v>0</v>
      </c>
    </row>
    <row r="5" spans="1:21" x14ac:dyDescent="0.25">
      <c r="A5" t="s">
        <v>42</v>
      </c>
      <c r="B5" t="s">
        <v>43</v>
      </c>
      <c r="C5" t="s">
        <v>44</v>
      </c>
      <c r="D5" t="s">
        <v>3</v>
      </c>
      <c r="E5" t="s">
        <v>11</v>
      </c>
      <c r="F5" s="1">
        <v>45680</v>
      </c>
      <c r="G5" t="e">
        <f t="shared" si="0"/>
        <v>#REF!</v>
      </c>
      <c r="H5" s="1" t="e">
        <f>VLOOKUP(A5,#REF!, 3, FALSE)</f>
        <v>#REF!</v>
      </c>
      <c r="I5" t="e">
        <f>VLOOKUP(A5,#REF!, 4, FALSE)</f>
        <v>#REF!</v>
      </c>
      <c r="J5" t="e">
        <f>VLOOKUP(A5,#REF!, 2, FALSE)</f>
        <v>#REF!</v>
      </c>
      <c r="K5" t="e">
        <f>VLOOKUP(A5,#REF!, 3, FALSE)</f>
        <v>#REF!</v>
      </c>
      <c r="L5" t="e">
        <f>VLOOKUP(A5,#REF!, 4, FALSE)</f>
        <v>#REF!</v>
      </c>
      <c r="M5">
        <f>INDEX('campaign_data'!C:C, MATCH(E5, 'campaign_data'!A:A, 0))</f>
        <v>5010</v>
      </c>
      <c r="N5">
        <f>INDEX('campaign_data'!E:E, MATCH(E5, 'campaign_data'!A:A, 0))</f>
        <v>1</v>
      </c>
      <c r="O5" s="2">
        <f t="shared" si="1"/>
        <v>0</v>
      </c>
      <c r="P5" s="3">
        <f t="shared" si="2"/>
        <v>0</v>
      </c>
      <c r="Q5" s="2">
        <f t="shared" si="3"/>
        <v>0</v>
      </c>
      <c r="R5" s="9">
        <f>_xlfn.XLOOKUP(E5,'campaign_data'!A:A,'campaign_data'!H:H,"not found",0)</f>
        <v>28.75</v>
      </c>
      <c r="S5" s="9">
        <f t="shared" si="4"/>
        <v>954</v>
      </c>
      <c r="T5">
        <f t="shared" si="5"/>
        <v>5725</v>
      </c>
      <c r="U5" s="2">
        <f t="shared" si="6"/>
        <v>0</v>
      </c>
    </row>
    <row r="6" spans="1:21" x14ac:dyDescent="0.25">
      <c r="A6" t="s">
        <v>45</v>
      </c>
      <c r="B6" t="s">
        <v>46</v>
      </c>
      <c r="C6" t="s">
        <v>47</v>
      </c>
      <c r="D6" t="s">
        <v>8</v>
      </c>
      <c r="E6" t="s">
        <v>12</v>
      </c>
      <c r="F6" s="1">
        <v>45721</v>
      </c>
      <c r="G6" t="e">
        <f t="shared" si="0"/>
        <v>#REF!</v>
      </c>
      <c r="H6" s="1" t="e">
        <f>VLOOKUP(A6,#REF!, 3, FALSE)</f>
        <v>#REF!</v>
      </c>
      <c r="I6" t="e">
        <f>VLOOKUP(A6,#REF!, 4, FALSE)</f>
        <v>#REF!</v>
      </c>
      <c r="J6" t="e">
        <f>VLOOKUP(A6,#REF!, 2, FALSE)</f>
        <v>#REF!</v>
      </c>
      <c r="K6" t="e">
        <f>VLOOKUP(A6,#REF!, 3, FALSE)</f>
        <v>#REF!</v>
      </c>
      <c r="L6" t="e">
        <f>VLOOKUP(A6,#REF!, 4, FALSE)</f>
        <v>#REF!</v>
      </c>
      <c r="M6">
        <f>INDEX('campaign_data'!C:C, MATCH(E6, 'campaign_data'!A:A, 0))</f>
        <v>4782</v>
      </c>
      <c r="N6">
        <f>INDEX('campaign_data'!E:E, MATCH(E6, 'campaign_data'!A:A, 0))</f>
        <v>4</v>
      </c>
      <c r="O6" s="2">
        <f t="shared" si="1"/>
        <v>0</v>
      </c>
      <c r="P6" s="3">
        <f t="shared" si="2"/>
        <v>0</v>
      </c>
      <c r="Q6" s="2">
        <f t="shared" si="3"/>
        <v>0</v>
      </c>
      <c r="R6" s="9">
        <f>_xlfn.XLOOKUP(E6,'campaign_data'!A:A,'campaign_data'!H:H,"not found",0)</f>
        <v>427</v>
      </c>
      <c r="S6" s="9">
        <f t="shared" si="4"/>
        <v>954</v>
      </c>
      <c r="T6">
        <f t="shared" si="5"/>
        <v>5725</v>
      </c>
      <c r="U6" s="2">
        <f t="shared" si="6"/>
        <v>0</v>
      </c>
    </row>
    <row r="7" spans="1:21" x14ac:dyDescent="0.25">
      <c r="A7" t="s">
        <v>48</v>
      </c>
      <c r="B7" t="s">
        <v>49</v>
      </c>
      <c r="C7" t="s">
        <v>50</v>
      </c>
      <c r="D7" t="s">
        <v>8</v>
      </c>
      <c r="E7" t="s">
        <v>13</v>
      </c>
      <c r="F7" s="1">
        <v>45688</v>
      </c>
      <c r="G7" t="e">
        <f t="shared" si="0"/>
        <v>#REF!</v>
      </c>
      <c r="H7" s="1" t="e">
        <f>VLOOKUP(A7,#REF!, 3, FALSE)</f>
        <v>#REF!</v>
      </c>
      <c r="I7" t="e">
        <f>VLOOKUP(A7,#REF!, 4, FALSE)</f>
        <v>#REF!</v>
      </c>
      <c r="J7" t="e">
        <f>VLOOKUP(A7,#REF!, 2, FALSE)</f>
        <v>#REF!</v>
      </c>
      <c r="K7" t="e">
        <f>VLOOKUP(A7,#REF!, 3, FALSE)</f>
        <v>#REF!</v>
      </c>
      <c r="L7" t="e">
        <f>VLOOKUP(A7,#REF!, 4, FALSE)</f>
        <v>#REF!</v>
      </c>
      <c r="M7">
        <f>INDEX('campaign_data'!C:C, MATCH(E7, 'campaign_data'!A:A, 0))</f>
        <v>5423</v>
      </c>
      <c r="N7">
        <f>INDEX('campaign_data'!E:E, MATCH(E7, 'campaign_data'!A:A, 0))</f>
        <v>5</v>
      </c>
      <c r="O7" s="2">
        <f t="shared" si="1"/>
        <v>0</v>
      </c>
      <c r="P7" s="3">
        <f t="shared" si="2"/>
        <v>0</v>
      </c>
      <c r="Q7" s="2">
        <f t="shared" si="3"/>
        <v>0</v>
      </c>
      <c r="R7" s="9">
        <f>_xlfn.XLOOKUP(E7,'campaign_data'!A:A,'campaign_data'!H:H,"not found",0)</f>
        <v>68.714285714285708</v>
      </c>
      <c r="S7" s="9">
        <f t="shared" si="4"/>
        <v>954</v>
      </c>
      <c r="T7">
        <f t="shared" si="5"/>
        <v>5725</v>
      </c>
      <c r="U7" s="2">
        <f t="shared" si="6"/>
        <v>0</v>
      </c>
    </row>
    <row r="8" spans="1:21" x14ac:dyDescent="0.25">
      <c r="A8" t="s">
        <v>51</v>
      </c>
      <c r="B8" t="s">
        <v>52</v>
      </c>
      <c r="C8" t="s">
        <v>53</v>
      </c>
      <c r="D8" t="s">
        <v>7</v>
      </c>
      <c r="E8" t="s">
        <v>10</v>
      </c>
      <c r="F8" s="1">
        <v>45717</v>
      </c>
      <c r="G8" t="e">
        <f t="shared" si="0"/>
        <v>#REF!</v>
      </c>
      <c r="H8" s="1" t="e">
        <f>VLOOKUP(A8,#REF!, 3, FALSE)</f>
        <v>#REF!</v>
      </c>
      <c r="I8" t="e">
        <f>VLOOKUP(A8,#REF!, 4, FALSE)</f>
        <v>#REF!</v>
      </c>
      <c r="J8" t="e">
        <f>VLOOKUP(A8,#REF!, 2, FALSE)</f>
        <v>#REF!</v>
      </c>
      <c r="K8" t="e">
        <f>VLOOKUP(A8,#REF!, 3, FALSE)</f>
        <v>#REF!</v>
      </c>
      <c r="L8" t="e">
        <f>VLOOKUP(A8,#REF!, 4, FALSE)</f>
        <v>#REF!</v>
      </c>
      <c r="M8">
        <f>INDEX('campaign_data'!C:C, MATCH(E8, 'campaign_data'!A:A, 0))</f>
        <v>5374</v>
      </c>
      <c r="N8">
        <f>INDEX('campaign_data'!E:E, MATCH(E8, 'campaign_data'!A:A, 0))</f>
        <v>1</v>
      </c>
      <c r="O8" s="2">
        <f t="shared" si="1"/>
        <v>0</v>
      </c>
      <c r="P8" s="3">
        <f t="shared" si="2"/>
        <v>0</v>
      </c>
      <c r="Q8" s="2">
        <f t="shared" si="3"/>
        <v>0</v>
      </c>
      <c r="R8" s="9">
        <f>_xlfn.XLOOKUP(E8,'campaign_data'!A:A,'campaign_data'!H:H,"not found",0)</f>
        <v>32.777777777777779</v>
      </c>
      <c r="S8" s="9">
        <f t="shared" si="4"/>
        <v>954</v>
      </c>
      <c r="T8">
        <f t="shared" si="5"/>
        <v>5725</v>
      </c>
      <c r="U8" s="2">
        <f t="shared" si="6"/>
        <v>0</v>
      </c>
    </row>
    <row r="9" spans="1:21" x14ac:dyDescent="0.25">
      <c r="A9" t="s">
        <v>54</v>
      </c>
      <c r="B9" t="s">
        <v>55</v>
      </c>
      <c r="C9" t="s">
        <v>56</v>
      </c>
      <c r="D9" t="s">
        <v>7</v>
      </c>
      <c r="E9" t="s">
        <v>11</v>
      </c>
      <c r="F9" s="1">
        <v>45746</v>
      </c>
      <c r="G9" t="e">
        <f t="shared" si="0"/>
        <v>#REF!</v>
      </c>
      <c r="H9" s="1" t="e">
        <f>VLOOKUP(A9,#REF!, 3, FALSE)</f>
        <v>#REF!</v>
      </c>
      <c r="I9" t="e">
        <f>VLOOKUP(A9,#REF!, 4, FALSE)</f>
        <v>#REF!</v>
      </c>
      <c r="J9" t="e">
        <f>VLOOKUP(A9,#REF!, 2, FALSE)</f>
        <v>#REF!</v>
      </c>
      <c r="K9" t="e">
        <f>VLOOKUP(A9,#REF!, 3, FALSE)</f>
        <v>#REF!</v>
      </c>
      <c r="L9" t="e">
        <f>VLOOKUP(A9,#REF!, 4, FALSE)</f>
        <v>#REF!</v>
      </c>
      <c r="M9">
        <f>INDEX('campaign_data'!C:C, MATCH(E9, 'campaign_data'!A:A, 0))</f>
        <v>5010</v>
      </c>
      <c r="N9">
        <f>INDEX('campaign_data'!E:E, MATCH(E9, 'campaign_data'!A:A, 0))</f>
        <v>1</v>
      </c>
      <c r="O9" s="2">
        <f t="shared" si="1"/>
        <v>0</v>
      </c>
      <c r="P9" s="3">
        <f t="shared" si="2"/>
        <v>0</v>
      </c>
      <c r="Q9" s="2">
        <f t="shared" si="3"/>
        <v>0</v>
      </c>
      <c r="R9" s="9">
        <f>_xlfn.XLOOKUP(E9,'campaign_data'!A:A,'campaign_data'!H:H,"not found",0)</f>
        <v>28.75</v>
      </c>
      <c r="S9" s="9">
        <f t="shared" si="4"/>
        <v>954</v>
      </c>
      <c r="T9">
        <f t="shared" si="5"/>
        <v>5725</v>
      </c>
      <c r="U9" s="2">
        <f t="shared" si="6"/>
        <v>0</v>
      </c>
    </row>
    <row r="10" spans="1:21" x14ac:dyDescent="0.25">
      <c r="A10" t="s">
        <v>57</v>
      </c>
      <c r="B10" t="s">
        <v>58</v>
      </c>
      <c r="C10" t="s">
        <v>59</v>
      </c>
      <c r="D10" t="s">
        <v>8</v>
      </c>
      <c r="E10" t="s">
        <v>14</v>
      </c>
      <c r="F10" s="1">
        <v>45709</v>
      </c>
      <c r="G10" t="e">
        <f t="shared" si="0"/>
        <v>#REF!</v>
      </c>
      <c r="H10" s="1" t="e">
        <f>VLOOKUP(A10,#REF!, 3, FALSE)</f>
        <v>#REF!</v>
      </c>
      <c r="I10" t="e">
        <f>VLOOKUP(A10,#REF!, 4, FALSE)</f>
        <v>#REF!</v>
      </c>
      <c r="J10" t="e">
        <f>VLOOKUP(A10,#REF!, 2, FALSE)</f>
        <v>#REF!</v>
      </c>
      <c r="K10" t="e">
        <f>VLOOKUP(A10,#REF!, 3, FALSE)</f>
        <v>#REF!</v>
      </c>
      <c r="L10" t="e">
        <f>VLOOKUP(A10,#REF!, 4, FALSE)</f>
        <v>#REF!</v>
      </c>
      <c r="M10">
        <f>INDEX('campaign_data'!C:C, MATCH(E10, 'campaign_data'!A:A, 0))</f>
        <v>2265</v>
      </c>
      <c r="N10">
        <f>INDEX('campaign_data'!E:E, MATCH(E10, 'campaign_data'!A:A, 0))</f>
        <v>1</v>
      </c>
      <c r="O10" s="2">
        <f t="shared" si="1"/>
        <v>0</v>
      </c>
      <c r="P10" s="3">
        <f t="shared" si="2"/>
        <v>0</v>
      </c>
      <c r="Q10" s="2">
        <f t="shared" si="3"/>
        <v>0</v>
      </c>
      <c r="R10" s="9">
        <f>_xlfn.XLOOKUP(E10,'campaign_data'!A:A,'campaign_data'!H:H,"not found",0)</f>
        <v>223</v>
      </c>
      <c r="S10" s="9">
        <f t="shared" si="4"/>
        <v>954</v>
      </c>
      <c r="T10">
        <f t="shared" si="5"/>
        <v>5725</v>
      </c>
      <c r="U10" s="2">
        <f t="shared" si="6"/>
        <v>0</v>
      </c>
    </row>
    <row r="11" spans="1:21" x14ac:dyDescent="0.25">
      <c r="A11" t="s">
        <v>60</v>
      </c>
      <c r="B11" t="s">
        <v>61</v>
      </c>
      <c r="C11" t="s">
        <v>62</v>
      </c>
      <c r="D11" t="s">
        <v>3</v>
      </c>
      <c r="E11" t="s">
        <v>15</v>
      </c>
      <c r="F11" s="1">
        <v>45686</v>
      </c>
      <c r="G11" t="e">
        <f t="shared" si="0"/>
        <v>#REF!</v>
      </c>
      <c r="H11" s="1" t="e">
        <f>VLOOKUP(A11,#REF!, 3, FALSE)</f>
        <v>#REF!</v>
      </c>
      <c r="I11" t="e">
        <f>VLOOKUP(A11,#REF!, 4, FALSE)</f>
        <v>#REF!</v>
      </c>
      <c r="J11" t="e">
        <f>VLOOKUP(A11,#REF!, 2, FALSE)</f>
        <v>#REF!</v>
      </c>
      <c r="K11" t="e">
        <f>VLOOKUP(A11,#REF!, 3, FALSE)</f>
        <v>#REF!</v>
      </c>
      <c r="L11" t="e">
        <f>VLOOKUP(A11,#REF!, 4, FALSE)</f>
        <v>#REF!</v>
      </c>
      <c r="M11">
        <f>INDEX('campaign_data'!C:C, MATCH(E11, 'campaign_data'!A:A, 0))</f>
        <v>3334</v>
      </c>
      <c r="N11">
        <f>INDEX('campaign_data'!E:E, MATCH(E11, 'campaign_data'!A:A, 0))</f>
        <v>4</v>
      </c>
      <c r="O11" s="2">
        <f t="shared" si="1"/>
        <v>0</v>
      </c>
      <c r="P11" s="3">
        <f t="shared" si="2"/>
        <v>0</v>
      </c>
      <c r="Q11" s="2">
        <f t="shared" si="3"/>
        <v>0</v>
      </c>
      <c r="R11" s="9">
        <f>_xlfn.XLOOKUP(E11,'campaign_data'!A:A,'campaign_data'!H:H,"not found",0)</f>
        <v>34.888888888888886</v>
      </c>
      <c r="S11" s="9">
        <f t="shared" si="4"/>
        <v>954</v>
      </c>
      <c r="T11">
        <f t="shared" si="5"/>
        <v>5725</v>
      </c>
      <c r="U11" s="2">
        <f t="shared" si="6"/>
        <v>0</v>
      </c>
    </row>
    <row r="12" spans="1:21" x14ac:dyDescent="0.25">
      <c r="A12" t="s">
        <v>63</v>
      </c>
      <c r="B12" t="s">
        <v>64</v>
      </c>
      <c r="C12" t="s">
        <v>65</v>
      </c>
      <c r="D12" t="s">
        <v>6</v>
      </c>
      <c r="E12" t="s">
        <v>9</v>
      </c>
      <c r="F12" s="1">
        <v>45724</v>
      </c>
      <c r="G12" t="e">
        <f t="shared" si="0"/>
        <v>#REF!</v>
      </c>
      <c r="H12" s="1" t="e">
        <f>VLOOKUP(A12,#REF!, 3, FALSE)</f>
        <v>#REF!</v>
      </c>
      <c r="I12" t="e">
        <f>VLOOKUP(A12,#REF!, 4, FALSE)</f>
        <v>#REF!</v>
      </c>
      <c r="J12" t="e">
        <f>VLOOKUP(A12,#REF!, 2, FALSE)</f>
        <v>#REF!</v>
      </c>
      <c r="K12" t="e">
        <f>VLOOKUP(A12,#REF!, 3, FALSE)</f>
        <v>#REF!</v>
      </c>
      <c r="L12" t="e">
        <f>VLOOKUP(A12,#REF!, 4, FALSE)</f>
        <v>#REF!</v>
      </c>
      <c r="M12">
        <f>INDEX('campaign_data'!C:C, MATCH(E12, 'campaign_data'!A:A, 0))</f>
        <v>5177</v>
      </c>
      <c r="N12">
        <f>INDEX('campaign_data'!E:E, MATCH(E12, 'campaign_data'!A:A, 0))</f>
        <v>3</v>
      </c>
      <c r="O12" s="2">
        <f t="shared" si="1"/>
        <v>0</v>
      </c>
      <c r="P12" s="3">
        <f t="shared" si="2"/>
        <v>0</v>
      </c>
      <c r="Q12" s="2">
        <f t="shared" si="3"/>
        <v>0</v>
      </c>
      <c r="R12" s="9">
        <f>_xlfn.XLOOKUP(E12,'campaign_data'!A:A,'campaign_data'!H:H,"not found",0)</f>
        <v>48.166666666666664</v>
      </c>
      <c r="S12" s="9">
        <f t="shared" si="4"/>
        <v>954</v>
      </c>
      <c r="T12">
        <f t="shared" si="5"/>
        <v>5725</v>
      </c>
      <c r="U12" s="2">
        <f t="shared" si="6"/>
        <v>0</v>
      </c>
    </row>
    <row r="13" spans="1:21" x14ac:dyDescent="0.25">
      <c r="A13" t="s">
        <v>66</v>
      </c>
      <c r="B13" t="s">
        <v>67</v>
      </c>
      <c r="C13" t="s">
        <v>68</v>
      </c>
      <c r="D13" t="s">
        <v>8</v>
      </c>
      <c r="E13" t="s">
        <v>13</v>
      </c>
      <c r="F13" s="1">
        <v>45662</v>
      </c>
      <c r="G13" t="e">
        <f t="shared" si="0"/>
        <v>#REF!</v>
      </c>
      <c r="H13" s="1" t="e">
        <f>VLOOKUP(A13,#REF!, 3, FALSE)</f>
        <v>#REF!</v>
      </c>
      <c r="I13" t="e">
        <f>VLOOKUP(A13,#REF!, 4, FALSE)</f>
        <v>#REF!</v>
      </c>
      <c r="J13" t="e">
        <f>VLOOKUP(A13,#REF!, 2, FALSE)</f>
        <v>#REF!</v>
      </c>
      <c r="K13" t="e">
        <f>VLOOKUP(A13,#REF!, 3, FALSE)</f>
        <v>#REF!</v>
      </c>
      <c r="L13" t="e">
        <f>VLOOKUP(A13,#REF!, 4, FALSE)</f>
        <v>#REF!</v>
      </c>
      <c r="M13">
        <f>INDEX('campaign_data'!C:C, MATCH(E13, 'campaign_data'!A:A, 0))</f>
        <v>5423</v>
      </c>
      <c r="N13">
        <f>INDEX('campaign_data'!E:E, MATCH(E13, 'campaign_data'!A:A, 0))</f>
        <v>5</v>
      </c>
      <c r="O13" s="2">
        <f t="shared" si="1"/>
        <v>0</v>
      </c>
      <c r="P13" s="3">
        <f t="shared" si="2"/>
        <v>0</v>
      </c>
      <c r="Q13" s="2">
        <f t="shared" si="3"/>
        <v>0</v>
      </c>
      <c r="R13" s="9">
        <f>_xlfn.XLOOKUP(E13,'campaign_data'!A:A,'campaign_data'!H:H,"not found",0)</f>
        <v>68.714285714285708</v>
      </c>
      <c r="S13" s="9">
        <f t="shared" si="4"/>
        <v>954</v>
      </c>
      <c r="T13">
        <f t="shared" si="5"/>
        <v>5725</v>
      </c>
      <c r="U13" s="2">
        <f t="shared" si="6"/>
        <v>0</v>
      </c>
    </row>
    <row r="14" spans="1:21" x14ac:dyDescent="0.25">
      <c r="A14" t="s">
        <v>69</v>
      </c>
      <c r="B14" t="s">
        <v>70</v>
      </c>
      <c r="C14" t="s">
        <v>71</v>
      </c>
      <c r="D14" t="s">
        <v>5</v>
      </c>
      <c r="E14" t="s">
        <v>10</v>
      </c>
      <c r="F14" s="1">
        <v>45696</v>
      </c>
      <c r="G14" t="e">
        <f t="shared" si="0"/>
        <v>#REF!</v>
      </c>
      <c r="H14" s="1" t="e">
        <f>VLOOKUP(A14,#REF!, 3, FALSE)</f>
        <v>#REF!</v>
      </c>
      <c r="I14" t="e">
        <f>VLOOKUP(A14,#REF!, 4, FALSE)</f>
        <v>#REF!</v>
      </c>
      <c r="J14" t="e">
        <f>VLOOKUP(A14,#REF!, 2, FALSE)</f>
        <v>#REF!</v>
      </c>
      <c r="K14" t="e">
        <f>VLOOKUP(A14,#REF!, 3, FALSE)</f>
        <v>#REF!</v>
      </c>
      <c r="L14" t="e">
        <f>VLOOKUP(A14,#REF!, 4, FALSE)</f>
        <v>#REF!</v>
      </c>
      <c r="M14">
        <f>INDEX('campaign_data'!C:C, MATCH(E14, 'campaign_data'!A:A, 0))</f>
        <v>5374</v>
      </c>
      <c r="N14">
        <f>INDEX('campaign_data'!E:E, MATCH(E14, 'campaign_data'!A:A, 0))</f>
        <v>1</v>
      </c>
      <c r="O14" s="2">
        <f t="shared" si="1"/>
        <v>0</v>
      </c>
      <c r="P14" s="3">
        <f t="shared" si="2"/>
        <v>0</v>
      </c>
      <c r="Q14" s="2">
        <f t="shared" si="3"/>
        <v>0</v>
      </c>
      <c r="R14" s="9">
        <f>_xlfn.XLOOKUP(E14,'campaign_data'!A:A,'campaign_data'!H:H,"not found",0)</f>
        <v>32.777777777777779</v>
      </c>
      <c r="S14" s="9">
        <f t="shared" si="4"/>
        <v>954</v>
      </c>
      <c r="T14">
        <f t="shared" si="5"/>
        <v>5725</v>
      </c>
      <c r="U14" s="2">
        <f t="shared" si="6"/>
        <v>0</v>
      </c>
    </row>
    <row r="15" spans="1:21" x14ac:dyDescent="0.25">
      <c r="A15" t="s">
        <v>72</v>
      </c>
      <c r="B15" t="s">
        <v>73</v>
      </c>
      <c r="C15" t="s">
        <v>74</v>
      </c>
      <c r="D15" t="s">
        <v>8</v>
      </c>
      <c r="E15" t="s">
        <v>13</v>
      </c>
      <c r="F15" s="1">
        <v>45714</v>
      </c>
      <c r="G15" t="e">
        <f t="shared" si="0"/>
        <v>#REF!</v>
      </c>
      <c r="H15" s="1" t="e">
        <f>VLOOKUP(A15,#REF!, 3, FALSE)</f>
        <v>#REF!</v>
      </c>
      <c r="I15" t="e">
        <f>VLOOKUP(A15,#REF!, 4, FALSE)</f>
        <v>#REF!</v>
      </c>
      <c r="J15" t="e">
        <f>VLOOKUP(A15,#REF!, 2, FALSE)</f>
        <v>#REF!</v>
      </c>
      <c r="K15" t="e">
        <f>VLOOKUP(A15,#REF!, 3, FALSE)</f>
        <v>#REF!</v>
      </c>
      <c r="L15" t="e">
        <f>VLOOKUP(A15,#REF!, 4, FALSE)</f>
        <v>#REF!</v>
      </c>
      <c r="M15">
        <f>INDEX('campaign_data'!C:C, MATCH(E15, 'campaign_data'!A:A, 0))</f>
        <v>5423</v>
      </c>
      <c r="N15">
        <f>INDEX('campaign_data'!E:E, MATCH(E15, 'campaign_data'!A:A, 0))</f>
        <v>5</v>
      </c>
      <c r="O15" s="2">
        <f t="shared" si="1"/>
        <v>0</v>
      </c>
      <c r="P15" s="3">
        <f t="shared" si="2"/>
        <v>0</v>
      </c>
      <c r="Q15" s="2">
        <f t="shared" si="3"/>
        <v>0</v>
      </c>
      <c r="R15" s="9">
        <f>_xlfn.XLOOKUP(E15,'campaign_data'!A:A,'campaign_data'!H:H,"not found",0)</f>
        <v>68.714285714285708</v>
      </c>
      <c r="S15" s="9">
        <f t="shared" si="4"/>
        <v>954</v>
      </c>
      <c r="T15">
        <f t="shared" si="5"/>
        <v>5725</v>
      </c>
      <c r="U15" s="2">
        <f t="shared" si="6"/>
        <v>0</v>
      </c>
    </row>
    <row r="16" spans="1:21" x14ac:dyDescent="0.25">
      <c r="A16" t="s">
        <v>75</v>
      </c>
      <c r="B16" t="s">
        <v>76</v>
      </c>
      <c r="C16" t="s">
        <v>77</v>
      </c>
      <c r="D16" t="s">
        <v>7</v>
      </c>
      <c r="E16" t="s">
        <v>15</v>
      </c>
      <c r="F16" s="1">
        <v>45648</v>
      </c>
      <c r="G16" t="e">
        <f t="shared" si="0"/>
        <v>#REF!</v>
      </c>
      <c r="H16" s="1" t="e">
        <f>VLOOKUP(A16,#REF!, 3, FALSE)</f>
        <v>#REF!</v>
      </c>
      <c r="I16" t="e">
        <f>VLOOKUP(A16,#REF!, 4, FALSE)</f>
        <v>#REF!</v>
      </c>
      <c r="J16" t="e">
        <f>VLOOKUP(A16,#REF!, 2, FALSE)</f>
        <v>#REF!</v>
      </c>
      <c r="K16" t="e">
        <f>VLOOKUP(A16,#REF!, 3, FALSE)</f>
        <v>#REF!</v>
      </c>
      <c r="L16" t="e">
        <f>VLOOKUP(A16,#REF!, 4, FALSE)</f>
        <v>#REF!</v>
      </c>
      <c r="M16">
        <f>INDEX('campaign_data'!C:C, MATCH(E16, 'campaign_data'!A:A, 0))</f>
        <v>3334</v>
      </c>
      <c r="N16">
        <f>INDEX('campaign_data'!E:E, MATCH(E16, 'campaign_data'!A:A, 0))</f>
        <v>4</v>
      </c>
      <c r="O16" s="2">
        <f t="shared" si="1"/>
        <v>0</v>
      </c>
      <c r="P16" s="3">
        <f t="shared" si="2"/>
        <v>0</v>
      </c>
      <c r="Q16" s="2">
        <f t="shared" si="3"/>
        <v>0</v>
      </c>
      <c r="R16" s="9">
        <f>_xlfn.XLOOKUP(E16,'campaign_data'!A:A,'campaign_data'!H:H,"not found",0)</f>
        <v>34.888888888888886</v>
      </c>
      <c r="S16" s="9">
        <f t="shared" si="4"/>
        <v>954</v>
      </c>
      <c r="T16">
        <f t="shared" si="5"/>
        <v>5725</v>
      </c>
      <c r="U16" s="2">
        <f t="shared" si="6"/>
        <v>0</v>
      </c>
    </row>
    <row r="17" spans="1:21" x14ac:dyDescent="0.25">
      <c r="A17" t="s">
        <v>78</v>
      </c>
      <c r="B17" t="s">
        <v>79</v>
      </c>
      <c r="C17" t="s">
        <v>80</v>
      </c>
      <c r="D17" t="s">
        <v>5</v>
      </c>
      <c r="E17" t="s">
        <v>16</v>
      </c>
      <c r="F17" s="1">
        <v>45676</v>
      </c>
      <c r="G17" t="e">
        <f t="shared" si="0"/>
        <v>#REF!</v>
      </c>
      <c r="H17" s="1" t="e">
        <f>VLOOKUP(A17,#REF!, 3, FALSE)</f>
        <v>#REF!</v>
      </c>
      <c r="I17" t="e">
        <f>VLOOKUP(A17,#REF!, 4, FALSE)</f>
        <v>#REF!</v>
      </c>
      <c r="J17" t="e">
        <f>VLOOKUP(A17,#REF!, 2, FALSE)</f>
        <v>#REF!</v>
      </c>
      <c r="K17" t="e">
        <f>VLOOKUP(A17,#REF!, 3, FALSE)</f>
        <v>#REF!</v>
      </c>
      <c r="L17" t="e">
        <f>VLOOKUP(A17,#REF!, 4, FALSE)</f>
        <v>#REF!</v>
      </c>
      <c r="M17">
        <f>INDEX('campaign_data'!C:C, MATCH(E17, 'campaign_data'!A:A, 0))</f>
        <v>1793</v>
      </c>
      <c r="N17">
        <f>INDEX('campaign_data'!E:E, MATCH(E17, 'campaign_data'!A:A, 0))</f>
        <v>3</v>
      </c>
      <c r="O17" s="2">
        <f t="shared" si="1"/>
        <v>0</v>
      </c>
      <c r="P17" s="3">
        <f t="shared" si="2"/>
        <v>0</v>
      </c>
      <c r="Q17" s="2">
        <f t="shared" si="3"/>
        <v>0</v>
      </c>
      <c r="R17" s="9">
        <f>_xlfn.XLOOKUP(E17,'campaign_data'!A:A,'campaign_data'!H:H,"not found",0)</f>
        <v>126.33333333333333</v>
      </c>
      <c r="S17" s="9">
        <f t="shared" si="4"/>
        <v>954</v>
      </c>
      <c r="T17">
        <f t="shared" si="5"/>
        <v>5725</v>
      </c>
      <c r="U17" s="2">
        <f t="shared" si="6"/>
        <v>0</v>
      </c>
    </row>
    <row r="18" spans="1:21" x14ac:dyDescent="0.25">
      <c r="A18" t="s">
        <v>81</v>
      </c>
      <c r="B18" t="s">
        <v>82</v>
      </c>
      <c r="C18" t="s">
        <v>83</v>
      </c>
      <c r="D18" t="s">
        <v>5</v>
      </c>
      <c r="E18" t="s">
        <v>10</v>
      </c>
      <c r="F18" s="1">
        <v>45693</v>
      </c>
      <c r="G18" t="e">
        <f t="shared" si="0"/>
        <v>#REF!</v>
      </c>
      <c r="H18" s="1" t="e">
        <f>VLOOKUP(A18,#REF!, 3, FALSE)</f>
        <v>#REF!</v>
      </c>
      <c r="I18" t="e">
        <f>VLOOKUP(A18,#REF!, 4, FALSE)</f>
        <v>#REF!</v>
      </c>
      <c r="J18" t="e">
        <f>VLOOKUP(A18,#REF!, 2, FALSE)</f>
        <v>#REF!</v>
      </c>
      <c r="K18" t="e">
        <f>VLOOKUP(A18,#REF!, 3, FALSE)</f>
        <v>#REF!</v>
      </c>
      <c r="L18" t="e">
        <f>VLOOKUP(A18,#REF!, 4, FALSE)</f>
        <v>#REF!</v>
      </c>
      <c r="M18">
        <f>INDEX('campaign_data'!C:C, MATCH(E18, 'campaign_data'!A:A, 0))</f>
        <v>5374</v>
      </c>
      <c r="N18">
        <f>INDEX('campaign_data'!E:E, MATCH(E18, 'campaign_data'!A:A, 0))</f>
        <v>1</v>
      </c>
      <c r="O18" s="2">
        <f t="shared" si="1"/>
        <v>0</v>
      </c>
      <c r="P18" s="3">
        <f t="shared" si="2"/>
        <v>0</v>
      </c>
      <c r="Q18" s="2">
        <f t="shared" si="3"/>
        <v>0</v>
      </c>
      <c r="R18" s="9">
        <f>_xlfn.XLOOKUP(E18,'campaign_data'!A:A,'campaign_data'!H:H,"not found",0)</f>
        <v>32.777777777777779</v>
      </c>
      <c r="S18" s="9">
        <f t="shared" si="4"/>
        <v>954</v>
      </c>
      <c r="T18">
        <f t="shared" si="5"/>
        <v>5725</v>
      </c>
      <c r="U18" s="2">
        <f t="shared" si="6"/>
        <v>0</v>
      </c>
    </row>
    <row r="19" spans="1:21" x14ac:dyDescent="0.25">
      <c r="A19" t="s">
        <v>84</v>
      </c>
      <c r="B19" t="s">
        <v>85</v>
      </c>
      <c r="C19" t="s">
        <v>86</v>
      </c>
      <c r="D19" t="s">
        <v>8</v>
      </c>
      <c r="E19" t="s">
        <v>12</v>
      </c>
      <c r="F19" s="1">
        <v>45701</v>
      </c>
      <c r="G19" t="e">
        <f t="shared" si="0"/>
        <v>#REF!</v>
      </c>
      <c r="H19" s="1" t="e">
        <f>VLOOKUP(A19,#REF!, 3, FALSE)</f>
        <v>#REF!</v>
      </c>
      <c r="I19" t="e">
        <f>VLOOKUP(A19,#REF!, 4, FALSE)</f>
        <v>#REF!</v>
      </c>
      <c r="J19" t="e">
        <f>VLOOKUP(A19,#REF!, 2, FALSE)</f>
        <v>#REF!</v>
      </c>
      <c r="K19" t="e">
        <f>VLOOKUP(A19,#REF!, 3, FALSE)</f>
        <v>#REF!</v>
      </c>
      <c r="L19" t="e">
        <f>VLOOKUP(A19,#REF!, 4, FALSE)</f>
        <v>#REF!</v>
      </c>
      <c r="M19">
        <f>INDEX('campaign_data'!C:C, MATCH(E19, 'campaign_data'!A:A, 0))</f>
        <v>4782</v>
      </c>
      <c r="N19">
        <f>INDEX('campaign_data'!E:E, MATCH(E19, 'campaign_data'!A:A, 0))</f>
        <v>4</v>
      </c>
      <c r="O19" s="2">
        <f t="shared" si="1"/>
        <v>0</v>
      </c>
      <c r="P19" s="3">
        <f t="shared" si="2"/>
        <v>0</v>
      </c>
      <c r="Q19" s="2">
        <f t="shared" si="3"/>
        <v>0</v>
      </c>
      <c r="R19" s="9">
        <f>_xlfn.XLOOKUP(E19,'campaign_data'!A:A,'campaign_data'!H:H,"not found",0)</f>
        <v>427</v>
      </c>
      <c r="S19" s="9">
        <f t="shared" si="4"/>
        <v>954</v>
      </c>
      <c r="T19">
        <f t="shared" si="5"/>
        <v>5725</v>
      </c>
      <c r="U19" s="2">
        <f t="shared" si="6"/>
        <v>0</v>
      </c>
    </row>
    <row r="20" spans="1:21" x14ac:dyDescent="0.25">
      <c r="A20" t="s">
        <v>87</v>
      </c>
      <c r="B20" t="s">
        <v>88</v>
      </c>
      <c r="C20" t="s">
        <v>89</v>
      </c>
      <c r="D20" t="s">
        <v>8</v>
      </c>
      <c r="E20" t="s">
        <v>90</v>
      </c>
      <c r="F20" s="1">
        <v>45642</v>
      </c>
      <c r="G20" t="e">
        <f t="shared" si="0"/>
        <v>#REF!</v>
      </c>
      <c r="H20" s="1" t="e">
        <f>VLOOKUP(A20,#REF!, 3, FALSE)</f>
        <v>#REF!</v>
      </c>
      <c r="I20" t="e">
        <f>VLOOKUP(A20,#REF!, 4, FALSE)</f>
        <v>#REF!</v>
      </c>
      <c r="J20" t="e">
        <f>VLOOKUP(A20,#REF!, 2, FALSE)</f>
        <v>#REF!</v>
      </c>
      <c r="K20" t="e">
        <f>VLOOKUP(A20,#REF!, 3, FALSE)</f>
        <v>#REF!</v>
      </c>
      <c r="L20" t="e">
        <f>VLOOKUP(A20,#REF!, 4, FALSE)</f>
        <v>#REF!</v>
      </c>
      <c r="M20">
        <f>INDEX('campaign_data'!C:C, MATCH(E20, 'campaign_data'!A:A, 0))</f>
        <v>2260</v>
      </c>
      <c r="N20">
        <f>INDEX('campaign_data'!E:E, MATCH(E20, 'campaign_data'!A:A, 0))</f>
        <v>4</v>
      </c>
      <c r="O20" s="2">
        <f t="shared" si="1"/>
        <v>0</v>
      </c>
      <c r="P20" s="3">
        <f t="shared" si="2"/>
        <v>0</v>
      </c>
      <c r="Q20" s="2">
        <f t="shared" si="3"/>
        <v>0</v>
      </c>
      <c r="R20" s="9">
        <f>_xlfn.XLOOKUP(E20,'campaign_data'!A:A,'campaign_data'!H:H,"not found",0)</f>
        <v>191.6</v>
      </c>
      <c r="S20" s="9">
        <f t="shared" si="4"/>
        <v>954</v>
      </c>
      <c r="T20">
        <f t="shared" si="5"/>
        <v>5725</v>
      </c>
      <c r="U20" s="2">
        <f t="shared" si="6"/>
        <v>0</v>
      </c>
    </row>
    <row r="21" spans="1:21" x14ac:dyDescent="0.25">
      <c r="A21" t="s">
        <v>91</v>
      </c>
      <c r="B21" t="s">
        <v>92</v>
      </c>
      <c r="C21" t="s">
        <v>93</v>
      </c>
      <c r="D21" t="s">
        <v>6</v>
      </c>
      <c r="E21" t="s">
        <v>9</v>
      </c>
      <c r="F21" s="1">
        <v>45687</v>
      </c>
      <c r="G21" t="e">
        <f t="shared" si="0"/>
        <v>#REF!</v>
      </c>
      <c r="H21" s="1" t="e">
        <f>VLOOKUP(A21,#REF!, 3, FALSE)</f>
        <v>#REF!</v>
      </c>
      <c r="I21" t="e">
        <f>VLOOKUP(A21,#REF!, 4, FALSE)</f>
        <v>#REF!</v>
      </c>
      <c r="J21" t="e">
        <f>VLOOKUP(A21,#REF!, 2, FALSE)</f>
        <v>#REF!</v>
      </c>
      <c r="K21" t="e">
        <f>VLOOKUP(A21,#REF!, 3, FALSE)</f>
        <v>#REF!</v>
      </c>
      <c r="L21" t="e">
        <f>VLOOKUP(A21,#REF!, 4, FALSE)</f>
        <v>#REF!</v>
      </c>
      <c r="M21">
        <f>INDEX('campaign_data'!C:C, MATCH(E21, 'campaign_data'!A:A, 0))</f>
        <v>5177</v>
      </c>
      <c r="N21">
        <f>INDEX('campaign_data'!E:E, MATCH(E21, 'campaign_data'!A:A, 0))</f>
        <v>3</v>
      </c>
      <c r="O21" s="2">
        <f t="shared" si="1"/>
        <v>0</v>
      </c>
      <c r="P21" s="3">
        <f t="shared" si="2"/>
        <v>0</v>
      </c>
      <c r="Q21" s="2">
        <f t="shared" si="3"/>
        <v>0</v>
      </c>
      <c r="R21" s="9">
        <f>_xlfn.XLOOKUP(E21,'campaign_data'!A:A,'campaign_data'!H:H,"not found",0)</f>
        <v>48.166666666666664</v>
      </c>
      <c r="S21" s="9">
        <f t="shared" si="4"/>
        <v>954</v>
      </c>
      <c r="T21">
        <f t="shared" si="5"/>
        <v>5725</v>
      </c>
      <c r="U21" s="2">
        <f t="shared" si="6"/>
        <v>0</v>
      </c>
    </row>
    <row r="22" spans="1:21" x14ac:dyDescent="0.25">
      <c r="A22" t="s">
        <v>94</v>
      </c>
      <c r="B22" t="s">
        <v>95</v>
      </c>
      <c r="C22" t="s">
        <v>96</v>
      </c>
      <c r="D22" t="s">
        <v>7</v>
      </c>
      <c r="E22" t="s">
        <v>10</v>
      </c>
      <c r="F22" s="1">
        <v>45720</v>
      </c>
      <c r="G22" t="e">
        <f t="shared" si="0"/>
        <v>#REF!</v>
      </c>
      <c r="H22" s="1" t="e">
        <f>VLOOKUP(A22,#REF!, 3, FALSE)</f>
        <v>#REF!</v>
      </c>
      <c r="I22" t="e">
        <f>VLOOKUP(A22,#REF!, 4, FALSE)</f>
        <v>#REF!</v>
      </c>
      <c r="J22" t="e">
        <f>VLOOKUP(A22,#REF!, 2, FALSE)</f>
        <v>#REF!</v>
      </c>
      <c r="K22" t="e">
        <f>VLOOKUP(A22,#REF!, 3, FALSE)</f>
        <v>#REF!</v>
      </c>
      <c r="L22" t="e">
        <f>VLOOKUP(A22,#REF!, 4, FALSE)</f>
        <v>#REF!</v>
      </c>
      <c r="M22">
        <f>INDEX('campaign_data'!C:C, MATCH(E22, 'campaign_data'!A:A, 0))</f>
        <v>5374</v>
      </c>
      <c r="N22">
        <f>INDEX('campaign_data'!E:E, MATCH(E22, 'campaign_data'!A:A, 0))</f>
        <v>1</v>
      </c>
      <c r="O22" s="2">
        <f t="shared" si="1"/>
        <v>0</v>
      </c>
      <c r="P22" s="3">
        <f t="shared" si="2"/>
        <v>0</v>
      </c>
      <c r="Q22" s="2">
        <f t="shared" si="3"/>
        <v>0</v>
      </c>
      <c r="R22" s="9">
        <f>_xlfn.XLOOKUP(E22,'campaign_data'!A:A,'campaign_data'!H:H,"not found",0)</f>
        <v>32.777777777777779</v>
      </c>
      <c r="S22" s="9">
        <f t="shared" si="4"/>
        <v>954</v>
      </c>
      <c r="T22">
        <f t="shared" si="5"/>
        <v>5725</v>
      </c>
      <c r="U22" s="2">
        <f t="shared" si="6"/>
        <v>0</v>
      </c>
    </row>
    <row r="23" spans="1:21" x14ac:dyDescent="0.25">
      <c r="A23" t="s">
        <v>97</v>
      </c>
      <c r="B23" t="s">
        <v>98</v>
      </c>
      <c r="C23" t="s">
        <v>99</v>
      </c>
      <c r="D23" t="s">
        <v>8</v>
      </c>
      <c r="E23" t="s">
        <v>16</v>
      </c>
      <c r="F23" s="1">
        <v>45696</v>
      </c>
      <c r="G23" t="e">
        <f t="shared" si="0"/>
        <v>#REF!</v>
      </c>
      <c r="H23" s="1" t="e">
        <f>VLOOKUP(A23,#REF!, 3, FALSE)</f>
        <v>#REF!</v>
      </c>
      <c r="I23" t="e">
        <f>VLOOKUP(A23,#REF!, 4, FALSE)</f>
        <v>#REF!</v>
      </c>
      <c r="J23" t="e">
        <f>VLOOKUP(A23,#REF!, 2, FALSE)</f>
        <v>#REF!</v>
      </c>
      <c r="K23" t="e">
        <f>VLOOKUP(A23,#REF!, 3, FALSE)</f>
        <v>#REF!</v>
      </c>
      <c r="L23" t="e">
        <f>VLOOKUP(A23,#REF!, 4, FALSE)</f>
        <v>#REF!</v>
      </c>
      <c r="M23">
        <f>INDEX('campaign_data'!C:C, MATCH(E23, 'campaign_data'!A:A, 0))</f>
        <v>1793</v>
      </c>
      <c r="N23">
        <f>INDEX('campaign_data'!E:E, MATCH(E23, 'campaign_data'!A:A, 0))</f>
        <v>3</v>
      </c>
      <c r="O23" s="2">
        <f t="shared" si="1"/>
        <v>0</v>
      </c>
      <c r="P23" s="3">
        <f t="shared" si="2"/>
        <v>0</v>
      </c>
      <c r="Q23" s="2">
        <f t="shared" si="3"/>
        <v>0</v>
      </c>
      <c r="R23" s="9">
        <f>_xlfn.XLOOKUP(E23,'campaign_data'!A:A,'campaign_data'!H:H,"not found",0)</f>
        <v>126.33333333333333</v>
      </c>
      <c r="S23" s="9">
        <f t="shared" si="4"/>
        <v>954</v>
      </c>
      <c r="T23">
        <f t="shared" si="5"/>
        <v>5725</v>
      </c>
      <c r="U23" s="2">
        <f t="shared" si="6"/>
        <v>0</v>
      </c>
    </row>
    <row r="24" spans="1:21" x14ac:dyDescent="0.25">
      <c r="A24" t="s">
        <v>100</v>
      </c>
      <c r="B24" t="s">
        <v>101</v>
      </c>
      <c r="C24" t="s">
        <v>102</v>
      </c>
      <c r="D24" t="s">
        <v>5</v>
      </c>
      <c r="E24" t="s">
        <v>17</v>
      </c>
      <c r="F24" s="1">
        <v>45627</v>
      </c>
      <c r="G24" t="e">
        <f t="shared" si="0"/>
        <v>#REF!</v>
      </c>
      <c r="H24" s="1" t="e">
        <f>VLOOKUP(A24,#REF!, 3, FALSE)</f>
        <v>#REF!</v>
      </c>
      <c r="I24" t="e">
        <f>VLOOKUP(A24,#REF!, 4, FALSE)</f>
        <v>#REF!</v>
      </c>
      <c r="J24" t="e">
        <f>VLOOKUP(A24,#REF!, 2, FALSE)</f>
        <v>#REF!</v>
      </c>
      <c r="K24" t="e">
        <f>VLOOKUP(A24,#REF!, 3, FALSE)</f>
        <v>#REF!</v>
      </c>
      <c r="L24" t="e">
        <f>VLOOKUP(A24,#REF!, 4, FALSE)</f>
        <v>#REF!</v>
      </c>
      <c r="M24">
        <f>INDEX('campaign_data'!C:C, MATCH(E24, 'campaign_data'!A:A, 0))</f>
        <v>5215</v>
      </c>
      <c r="N24">
        <f>INDEX('campaign_data'!E:E, MATCH(E24, 'campaign_data'!A:A, 0))</f>
        <v>1</v>
      </c>
      <c r="O24" s="2">
        <f t="shared" si="1"/>
        <v>0</v>
      </c>
      <c r="P24" s="3">
        <f t="shared" si="2"/>
        <v>0</v>
      </c>
      <c r="Q24" s="2">
        <f t="shared" si="3"/>
        <v>0</v>
      </c>
      <c r="R24" s="9">
        <f>_xlfn.XLOOKUP(E24,'campaign_data'!A:A,'campaign_data'!H:H,"not found",0)</f>
        <v>160.80000000000001</v>
      </c>
      <c r="S24" s="9">
        <f t="shared" si="4"/>
        <v>954</v>
      </c>
      <c r="T24">
        <f t="shared" si="5"/>
        <v>5725</v>
      </c>
      <c r="U24" s="2">
        <f t="shared" si="6"/>
        <v>0</v>
      </c>
    </row>
    <row r="25" spans="1:21" x14ac:dyDescent="0.25">
      <c r="A25" t="s">
        <v>103</v>
      </c>
      <c r="B25" t="s">
        <v>104</v>
      </c>
      <c r="C25" t="s">
        <v>105</v>
      </c>
      <c r="D25" t="s">
        <v>8</v>
      </c>
      <c r="E25" t="s">
        <v>13</v>
      </c>
      <c r="F25" s="1">
        <v>45642</v>
      </c>
      <c r="G25" t="e">
        <f t="shared" si="0"/>
        <v>#REF!</v>
      </c>
      <c r="H25" s="1" t="e">
        <f>VLOOKUP(A25,#REF!, 3, FALSE)</f>
        <v>#REF!</v>
      </c>
      <c r="I25" t="e">
        <f>VLOOKUP(A25,#REF!, 4, FALSE)</f>
        <v>#REF!</v>
      </c>
      <c r="J25" t="e">
        <f>VLOOKUP(A25,#REF!, 2, FALSE)</f>
        <v>#REF!</v>
      </c>
      <c r="K25" t="e">
        <f>VLOOKUP(A25,#REF!, 3, FALSE)</f>
        <v>#REF!</v>
      </c>
      <c r="L25" t="e">
        <f>VLOOKUP(A25,#REF!, 4, FALSE)</f>
        <v>#REF!</v>
      </c>
      <c r="M25">
        <f>INDEX('campaign_data'!C:C, MATCH(E25, 'campaign_data'!A:A, 0))</f>
        <v>5423</v>
      </c>
      <c r="N25">
        <f>INDEX('campaign_data'!E:E, MATCH(E25, 'campaign_data'!A:A, 0))</f>
        <v>5</v>
      </c>
      <c r="O25" s="2">
        <f t="shared" si="1"/>
        <v>0</v>
      </c>
      <c r="P25" s="3">
        <f t="shared" si="2"/>
        <v>0</v>
      </c>
      <c r="Q25" s="2">
        <f t="shared" si="3"/>
        <v>0</v>
      </c>
      <c r="R25" s="9">
        <f>_xlfn.XLOOKUP(E25,'campaign_data'!A:A,'campaign_data'!H:H,"not found",0)</f>
        <v>68.714285714285708</v>
      </c>
      <c r="S25" s="9">
        <f t="shared" si="4"/>
        <v>954</v>
      </c>
      <c r="T25">
        <f t="shared" si="5"/>
        <v>5725</v>
      </c>
      <c r="U25" s="2">
        <f t="shared" si="6"/>
        <v>0</v>
      </c>
    </row>
    <row r="26" spans="1:21" x14ac:dyDescent="0.25">
      <c r="A26" t="s">
        <v>106</v>
      </c>
      <c r="B26" t="s">
        <v>107</v>
      </c>
      <c r="C26" t="s">
        <v>108</v>
      </c>
      <c r="D26" t="s">
        <v>8</v>
      </c>
      <c r="E26" t="s">
        <v>14</v>
      </c>
      <c r="F26" s="1">
        <v>45634</v>
      </c>
      <c r="G26" t="e">
        <f t="shared" si="0"/>
        <v>#REF!</v>
      </c>
      <c r="H26" s="1" t="e">
        <f>VLOOKUP(A26,#REF!, 3, FALSE)</f>
        <v>#REF!</v>
      </c>
      <c r="I26" t="e">
        <f>VLOOKUP(A26,#REF!, 4, FALSE)</f>
        <v>#REF!</v>
      </c>
      <c r="J26" t="e">
        <f>VLOOKUP(A26,#REF!, 2, FALSE)</f>
        <v>#REF!</v>
      </c>
      <c r="K26" t="e">
        <f>VLOOKUP(A26,#REF!, 3, FALSE)</f>
        <v>#REF!</v>
      </c>
      <c r="L26" t="e">
        <f>VLOOKUP(A26,#REF!, 4, FALSE)</f>
        <v>#REF!</v>
      </c>
      <c r="M26">
        <f>INDEX('campaign_data'!C:C, MATCH(E26, 'campaign_data'!A:A, 0))</f>
        <v>2265</v>
      </c>
      <c r="N26">
        <f>INDEX('campaign_data'!E:E, MATCH(E26, 'campaign_data'!A:A, 0))</f>
        <v>1</v>
      </c>
      <c r="O26" s="2">
        <f t="shared" si="1"/>
        <v>0</v>
      </c>
      <c r="P26" s="3">
        <f t="shared" si="2"/>
        <v>0</v>
      </c>
      <c r="Q26" s="2">
        <f t="shared" si="3"/>
        <v>0</v>
      </c>
      <c r="R26" s="9">
        <f>_xlfn.XLOOKUP(E26,'campaign_data'!A:A,'campaign_data'!H:H,"not found",0)</f>
        <v>223</v>
      </c>
      <c r="S26" s="9">
        <f t="shared" si="4"/>
        <v>954</v>
      </c>
      <c r="T26">
        <f t="shared" si="5"/>
        <v>5725</v>
      </c>
      <c r="U26" s="2">
        <f t="shared" si="6"/>
        <v>0</v>
      </c>
    </row>
    <row r="27" spans="1:21" x14ac:dyDescent="0.25">
      <c r="A27" t="s">
        <v>109</v>
      </c>
      <c r="B27" t="s">
        <v>110</v>
      </c>
      <c r="C27" t="s">
        <v>111</v>
      </c>
      <c r="D27" t="s">
        <v>6</v>
      </c>
      <c r="E27" t="s">
        <v>18</v>
      </c>
      <c r="F27" s="1">
        <v>45687</v>
      </c>
      <c r="G27" t="e">
        <f t="shared" si="0"/>
        <v>#REF!</v>
      </c>
      <c r="H27" s="1" t="e">
        <f>VLOOKUP(A27,#REF!, 3, FALSE)</f>
        <v>#REF!</v>
      </c>
      <c r="I27" t="e">
        <f>VLOOKUP(A27,#REF!, 4, FALSE)</f>
        <v>#REF!</v>
      </c>
      <c r="J27" t="e">
        <f>VLOOKUP(A27,#REF!, 2, FALSE)</f>
        <v>#REF!</v>
      </c>
      <c r="K27" t="e">
        <f>VLOOKUP(A27,#REF!, 3, FALSE)</f>
        <v>#REF!</v>
      </c>
      <c r="L27" t="e">
        <f>VLOOKUP(A27,#REF!, 4, FALSE)</f>
        <v>#REF!</v>
      </c>
      <c r="M27">
        <f>INDEX('campaign_data'!C:C, MATCH(E27, 'campaign_data'!A:A, 0))</f>
        <v>1399</v>
      </c>
      <c r="N27">
        <f>INDEX('campaign_data'!E:E, MATCH(E27, 'campaign_data'!A:A, 0))</f>
        <v>2</v>
      </c>
      <c r="O27" s="2">
        <f t="shared" si="1"/>
        <v>0</v>
      </c>
      <c r="P27" s="3">
        <f t="shared" si="2"/>
        <v>0</v>
      </c>
      <c r="Q27" s="2">
        <f t="shared" si="3"/>
        <v>0</v>
      </c>
      <c r="R27" s="9">
        <f>_xlfn.XLOOKUP(E27,'campaign_data'!A:A,'campaign_data'!H:H,"not found",0)</f>
        <v>38.666666666666664</v>
      </c>
      <c r="S27" s="9">
        <f t="shared" si="4"/>
        <v>954</v>
      </c>
      <c r="T27">
        <f t="shared" si="5"/>
        <v>5725</v>
      </c>
      <c r="U27" s="2">
        <f t="shared" si="6"/>
        <v>0</v>
      </c>
    </row>
    <row r="28" spans="1:21" x14ac:dyDescent="0.25">
      <c r="A28" t="s">
        <v>112</v>
      </c>
      <c r="B28" t="s">
        <v>113</v>
      </c>
      <c r="C28" t="s">
        <v>114</v>
      </c>
      <c r="D28" t="s">
        <v>6</v>
      </c>
      <c r="E28" t="s">
        <v>9</v>
      </c>
      <c r="F28" s="1">
        <v>45652</v>
      </c>
      <c r="G28" t="e">
        <f t="shared" si="0"/>
        <v>#REF!</v>
      </c>
      <c r="H28" s="1" t="e">
        <f>VLOOKUP(A28,#REF!, 3, FALSE)</f>
        <v>#REF!</v>
      </c>
      <c r="I28" t="e">
        <f>VLOOKUP(A28,#REF!, 4, FALSE)</f>
        <v>#REF!</v>
      </c>
      <c r="J28" t="e">
        <f>VLOOKUP(A28,#REF!, 2, FALSE)</f>
        <v>#REF!</v>
      </c>
      <c r="K28" t="e">
        <f>VLOOKUP(A28,#REF!, 3, FALSE)</f>
        <v>#REF!</v>
      </c>
      <c r="L28" t="e">
        <f>VLOOKUP(A28,#REF!, 4, FALSE)</f>
        <v>#REF!</v>
      </c>
      <c r="M28">
        <f>INDEX('campaign_data'!C:C, MATCH(E28, 'campaign_data'!A:A, 0))</f>
        <v>5177</v>
      </c>
      <c r="N28">
        <f>INDEX('campaign_data'!E:E, MATCH(E28, 'campaign_data'!A:A, 0))</f>
        <v>3</v>
      </c>
      <c r="O28" s="2">
        <f t="shared" si="1"/>
        <v>0</v>
      </c>
      <c r="P28" s="3">
        <f t="shared" si="2"/>
        <v>0</v>
      </c>
      <c r="Q28" s="2">
        <f t="shared" si="3"/>
        <v>0</v>
      </c>
      <c r="R28" s="9">
        <f>_xlfn.XLOOKUP(E28,'campaign_data'!A:A,'campaign_data'!H:H,"not found",0)</f>
        <v>48.166666666666664</v>
      </c>
      <c r="S28" s="9">
        <f t="shared" si="4"/>
        <v>954</v>
      </c>
      <c r="T28">
        <f t="shared" si="5"/>
        <v>5725</v>
      </c>
      <c r="U28" s="2">
        <f t="shared" si="6"/>
        <v>0</v>
      </c>
    </row>
    <row r="29" spans="1:21" x14ac:dyDescent="0.25">
      <c r="A29" t="s">
        <v>115</v>
      </c>
      <c r="B29" t="s">
        <v>116</v>
      </c>
      <c r="C29" t="s">
        <v>117</v>
      </c>
      <c r="D29" t="s">
        <v>8</v>
      </c>
      <c r="E29" t="s">
        <v>11</v>
      </c>
      <c r="F29" s="1">
        <v>45675</v>
      </c>
      <c r="G29" t="e">
        <f t="shared" si="0"/>
        <v>#REF!</v>
      </c>
      <c r="H29" s="1" t="e">
        <f>VLOOKUP(A29,#REF!, 3, FALSE)</f>
        <v>#REF!</v>
      </c>
      <c r="I29" t="e">
        <f>VLOOKUP(A29,#REF!, 4, FALSE)</f>
        <v>#REF!</v>
      </c>
      <c r="J29" t="e">
        <f>VLOOKUP(A29,#REF!, 2, FALSE)</f>
        <v>#REF!</v>
      </c>
      <c r="K29" t="e">
        <f>VLOOKUP(A29,#REF!, 3, FALSE)</f>
        <v>#REF!</v>
      </c>
      <c r="L29" t="e">
        <f>VLOOKUP(A29,#REF!, 4, FALSE)</f>
        <v>#REF!</v>
      </c>
      <c r="M29">
        <f>INDEX('campaign_data'!C:C, MATCH(E29, 'campaign_data'!A:A, 0))</f>
        <v>5010</v>
      </c>
      <c r="N29">
        <f>INDEX('campaign_data'!E:E, MATCH(E29, 'campaign_data'!A:A, 0))</f>
        <v>1</v>
      </c>
      <c r="O29" s="2">
        <f t="shared" si="1"/>
        <v>0</v>
      </c>
      <c r="P29" s="3">
        <f t="shared" si="2"/>
        <v>0</v>
      </c>
      <c r="Q29" s="2">
        <f t="shared" si="3"/>
        <v>0</v>
      </c>
      <c r="R29" s="9">
        <f>_xlfn.XLOOKUP(E29,'campaign_data'!A:A,'campaign_data'!H:H,"not found",0)</f>
        <v>28.75</v>
      </c>
      <c r="S29" s="9">
        <f t="shared" si="4"/>
        <v>954</v>
      </c>
      <c r="T29">
        <f t="shared" si="5"/>
        <v>5725</v>
      </c>
      <c r="U29" s="2">
        <f t="shared" si="6"/>
        <v>0</v>
      </c>
    </row>
    <row r="30" spans="1:21" x14ac:dyDescent="0.25">
      <c r="A30" t="s">
        <v>118</v>
      </c>
      <c r="B30" t="s">
        <v>119</v>
      </c>
      <c r="C30" t="s">
        <v>120</v>
      </c>
      <c r="D30" t="s">
        <v>5</v>
      </c>
      <c r="E30" t="s">
        <v>90</v>
      </c>
      <c r="F30" s="1">
        <v>45719</v>
      </c>
      <c r="G30" t="e">
        <f t="shared" si="0"/>
        <v>#REF!</v>
      </c>
      <c r="H30" s="1" t="e">
        <f>VLOOKUP(A30,#REF!, 3, FALSE)</f>
        <v>#REF!</v>
      </c>
      <c r="I30" t="e">
        <f>VLOOKUP(A30,#REF!, 4, FALSE)</f>
        <v>#REF!</v>
      </c>
      <c r="J30" t="e">
        <f>VLOOKUP(A30,#REF!, 2, FALSE)</f>
        <v>#REF!</v>
      </c>
      <c r="K30" t="e">
        <f>VLOOKUP(A30,#REF!, 3, FALSE)</f>
        <v>#REF!</v>
      </c>
      <c r="L30" t="e">
        <f>VLOOKUP(A30,#REF!, 4, FALSE)</f>
        <v>#REF!</v>
      </c>
      <c r="M30">
        <f>INDEX('campaign_data'!C:C, MATCH(E30, 'campaign_data'!A:A, 0))</f>
        <v>2260</v>
      </c>
      <c r="N30">
        <f>INDEX('campaign_data'!E:E, MATCH(E30, 'campaign_data'!A:A, 0))</f>
        <v>4</v>
      </c>
      <c r="O30" s="2">
        <f t="shared" si="1"/>
        <v>0</v>
      </c>
      <c r="P30" s="3">
        <f t="shared" si="2"/>
        <v>0</v>
      </c>
      <c r="Q30" s="2">
        <f t="shared" si="3"/>
        <v>0</v>
      </c>
      <c r="R30" s="9">
        <f>_xlfn.XLOOKUP(E30,'campaign_data'!A:A,'campaign_data'!H:H,"not found",0)</f>
        <v>191.6</v>
      </c>
      <c r="S30" s="9">
        <f t="shared" si="4"/>
        <v>954</v>
      </c>
      <c r="T30">
        <f t="shared" si="5"/>
        <v>5725</v>
      </c>
      <c r="U30" s="2">
        <f t="shared" si="6"/>
        <v>0</v>
      </c>
    </row>
    <row r="31" spans="1:21" x14ac:dyDescent="0.25">
      <c r="A31" t="s">
        <v>121</v>
      </c>
      <c r="B31" t="s">
        <v>122</v>
      </c>
      <c r="C31" t="s">
        <v>123</v>
      </c>
      <c r="D31" t="s">
        <v>5</v>
      </c>
      <c r="E31" t="s">
        <v>10</v>
      </c>
      <c r="F31" s="1">
        <v>45683</v>
      </c>
      <c r="G31" t="e">
        <f t="shared" si="0"/>
        <v>#REF!</v>
      </c>
      <c r="H31" s="1" t="e">
        <f>VLOOKUP(A31,#REF!, 3, FALSE)</f>
        <v>#REF!</v>
      </c>
      <c r="I31" t="e">
        <f>VLOOKUP(A31,#REF!, 4, FALSE)</f>
        <v>#REF!</v>
      </c>
      <c r="J31" t="e">
        <f>VLOOKUP(A31,#REF!, 2, FALSE)</f>
        <v>#REF!</v>
      </c>
      <c r="K31" t="e">
        <f>VLOOKUP(A31,#REF!, 3, FALSE)</f>
        <v>#REF!</v>
      </c>
      <c r="L31" t="e">
        <f>VLOOKUP(A31,#REF!, 4, FALSE)</f>
        <v>#REF!</v>
      </c>
      <c r="M31">
        <f>INDEX('campaign_data'!C:C, MATCH(E31, 'campaign_data'!A:A, 0))</f>
        <v>5374</v>
      </c>
      <c r="N31">
        <f>INDEX('campaign_data'!E:E, MATCH(E31, 'campaign_data'!A:A, 0))</f>
        <v>1</v>
      </c>
      <c r="O31" s="2">
        <f t="shared" si="1"/>
        <v>0</v>
      </c>
      <c r="P31" s="3">
        <f t="shared" si="2"/>
        <v>0</v>
      </c>
      <c r="Q31" s="2">
        <f t="shared" si="3"/>
        <v>0</v>
      </c>
      <c r="R31" s="9">
        <f>_xlfn.XLOOKUP(E31,'campaign_data'!A:A,'campaign_data'!H:H,"not found",0)</f>
        <v>32.777777777777779</v>
      </c>
      <c r="S31" s="9">
        <f t="shared" si="4"/>
        <v>954</v>
      </c>
      <c r="T31">
        <f t="shared" si="5"/>
        <v>5725</v>
      </c>
      <c r="U31" s="2">
        <f t="shared" si="6"/>
        <v>0</v>
      </c>
    </row>
    <row r="32" spans="1:21" x14ac:dyDescent="0.25">
      <c r="A32" t="s">
        <v>124</v>
      </c>
      <c r="B32" t="s">
        <v>125</v>
      </c>
      <c r="C32" t="s">
        <v>126</v>
      </c>
      <c r="D32" t="s">
        <v>3</v>
      </c>
      <c r="E32" t="s">
        <v>19</v>
      </c>
      <c r="F32" s="1">
        <v>45682</v>
      </c>
      <c r="G32" t="e">
        <f t="shared" si="0"/>
        <v>#REF!</v>
      </c>
      <c r="H32" s="1" t="e">
        <f>VLOOKUP(A32,#REF!, 3, FALSE)</f>
        <v>#REF!</v>
      </c>
      <c r="I32" t="e">
        <f>VLOOKUP(A32,#REF!, 4, FALSE)</f>
        <v>#REF!</v>
      </c>
      <c r="J32" t="e">
        <f>VLOOKUP(A32,#REF!, 2, FALSE)</f>
        <v>#REF!</v>
      </c>
      <c r="K32" t="e">
        <f>VLOOKUP(A32,#REF!, 3, FALSE)</f>
        <v>#REF!</v>
      </c>
      <c r="L32" t="e">
        <f>VLOOKUP(A32,#REF!, 4, FALSE)</f>
        <v>#REF!</v>
      </c>
      <c r="M32">
        <f>INDEX('campaign_data'!C:C, MATCH(E32, 'campaign_data'!A:A, 0))</f>
        <v>2066</v>
      </c>
      <c r="N32">
        <f>INDEX('campaign_data'!E:E, MATCH(E32, 'campaign_data'!A:A, 0))</f>
        <v>4</v>
      </c>
      <c r="O32" s="2">
        <f t="shared" si="1"/>
        <v>0</v>
      </c>
      <c r="P32" s="3">
        <f t="shared" si="2"/>
        <v>0</v>
      </c>
      <c r="Q32" s="2">
        <f t="shared" si="3"/>
        <v>0</v>
      </c>
      <c r="R32" s="9">
        <f>_xlfn.XLOOKUP(E32,'campaign_data'!A:A,'campaign_data'!H:H,"not found",0)</f>
        <v>75</v>
      </c>
      <c r="S32" s="9">
        <f t="shared" si="4"/>
        <v>954</v>
      </c>
      <c r="T32">
        <f t="shared" si="5"/>
        <v>5725</v>
      </c>
      <c r="U32" s="2">
        <f t="shared" si="6"/>
        <v>0</v>
      </c>
    </row>
    <row r="33" spans="1:21" x14ac:dyDescent="0.25">
      <c r="A33" t="s">
        <v>127</v>
      </c>
      <c r="B33" t="s">
        <v>128</v>
      </c>
      <c r="C33" t="s">
        <v>129</v>
      </c>
      <c r="D33" t="s">
        <v>8</v>
      </c>
      <c r="E33" t="s">
        <v>16</v>
      </c>
      <c r="F33" s="1">
        <v>45635</v>
      </c>
      <c r="G33" t="e">
        <f t="shared" si="0"/>
        <v>#REF!</v>
      </c>
      <c r="H33" s="1" t="e">
        <f>VLOOKUP(A33,#REF!, 3, FALSE)</f>
        <v>#REF!</v>
      </c>
      <c r="I33" t="e">
        <f>VLOOKUP(A33,#REF!, 4, FALSE)</f>
        <v>#REF!</v>
      </c>
      <c r="J33" t="e">
        <f>VLOOKUP(A33,#REF!, 2, FALSE)</f>
        <v>#REF!</v>
      </c>
      <c r="K33" t="e">
        <f>VLOOKUP(A33,#REF!, 3, FALSE)</f>
        <v>#REF!</v>
      </c>
      <c r="L33" t="e">
        <f>VLOOKUP(A33,#REF!, 4, FALSE)</f>
        <v>#REF!</v>
      </c>
      <c r="M33">
        <f>INDEX('campaign_data'!C:C, MATCH(E33, 'campaign_data'!A:A, 0))</f>
        <v>1793</v>
      </c>
      <c r="N33">
        <f>INDEX('campaign_data'!E:E, MATCH(E33, 'campaign_data'!A:A, 0))</f>
        <v>3</v>
      </c>
      <c r="O33" s="2">
        <f t="shared" si="1"/>
        <v>0</v>
      </c>
      <c r="P33" s="3">
        <f t="shared" si="2"/>
        <v>0</v>
      </c>
      <c r="Q33" s="2">
        <f t="shared" si="3"/>
        <v>0</v>
      </c>
      <c r="R33" s="9">
        <f>_xlfn.XLOOKUP(E33,'campaign_data'!A:A,'campaign_data'!H:H,"not found",0)</f>
        <v>126.33333333333333</v>
      </c>
      <c r="S33" s="9">
        <f t="shared" si="4"/>
        <v>954</v>
      </c>
      <c r="T33">
        <f t="shared" si="5"/>
        <v>5725</v>
      </c>
      <c r="U33" s="2">
        <f t="shared" si="6"/>
        <v>0</v>
      </c>
    </row>
    <row r="34" spans="1:21" x14ac:dyDescent="0.25">
      <c r="A34" t="s">
        <v>130</v>
      </c>
      <c r="B34" t="s">
        <v>131</v>
      </c>
      <c r="C34" t="s">
        <v>132</v>
      </c>
      <c r="D34" t="s">
        <v>5</v>
      </c>
      <c r="E34" t="s">
        <v>10</v>
      </c>
      <c r="F34" s="1">
        <v>45734</v>
      </c>
      <c r="G34" t="e">
        <f t="shared" ref="G34:G65" si="7">TEXT(H34,"MMM")</f>
        <v>#REF!</v>
      </c>
      <c r="H34" s="1" t="e">
        <f>VLOOKUP(A34,#REF!, 3, FALSE)</f>
        <v>#REF!</v>
      </c>
      <c r="I34" t="e">
        <f>VLOOKUP(A34,#REF!, 4, FALSE)</f>
        <v>#REF!</v>
      </c>
      <c r="J34" t="e">
        <f>VLOOKUP(A34,#REF!, 2, FALSE)</f>
        <v>#REF!</v>
      </c>
      <c r="K34" t="e">
        <f>VLOOKUP(A34,#REF!, 3, FALSE)</f>
        <v>#REF!</v>
      </c>
      <c r="L34" t="e">
        <f>VLOOKUP(A34,#REF!, 4, FALSE)</f>
        <v>#REF!</v>
      </c>
      <c r="M34">
        <f>INDEX('campaign_data'!C:C, MATCH(E34, 'campaign_data'!A:A, 0))</f>
        <v>5374</v>
      </c>
      <c r="N34">
        <f>INDEX('campaign_data'!E:E, MATCH(E34, 'campaign_data'!A:A, 0))</f>
        <v>1</v>
      </c>
      <c r="O34" s="2">
        <f t="shared" ref="O34:O65" si="8">IFERROR(L34/K34, 0)</f>
        <v>0</v>
      </c>
      <c r="P34" s="3">
        <f t="shared" ref="P34:P65" si="9">IFERROR(M34/K34,0)</f>
        <v>0</v>
      </c>
      <c r="Q34" s="2">
        <f t="shared" ref="Q34:Q65" si="10">IFERROR(K34/J34,0)</f>
        <v>0</v>
      </c>
      <c r="R34" s="9">
        <f>_xlfn.XLOOKUP(E34,'campaign_data'!A:A,'campaign_data'!H:H,"not found",0)</f>
        <v>32.777777777777779</v>
      </c>
      <c r="S34" s="9">
        <f t="shared" ref="S34:S65" si="11">MAX(R:R)</f>
        <v>954</v>
      </c>
      <c r="T34">
        <f t="shared" ref="T34:T65" si="12">MAX(M:M)</f>
        <v>5725</v>
      </c>
      <c r="U34" s="2">
        <f t="shared" ref="U34:U65" si="13">MAX(O:O)</f>
        <v>0</v>
      </c>
    </row>
    <row r="35" spans="1:21" x14ac:dyDescent="0.25">
      <c r="A35" t="s">
        <v>133</v>
      </c>
      <c r="B35" t="s">
        <v>134</v>
      </c>
      <c r="C35" t="s">
        <v>135</v>
      </c>
      <c r="D35" t="s">
        <v>3</v>
      </c>
      <c r="E35" t="s">
        <v>20</v>
      </c>
      <c r="F35" s="1">
        <v>45664</v>
      </c>
      <c r="G35" t="e">
        <f t="shared" si="7"/>
        <v>#REF!</v>
      </c>
      <c r="H35" s="1" t="e">
        <f>VLOOKUP(A35,#REF!, 3, FALSE)</f>
        <v>#REF!</v>
      </c>
      <c r="I35" t="e">
        <f>VLOOKUP(A35,#REF!, 4, FALSE)</f>
        <v>#REF!</v>
      </c>
      <c r="J35" t="e">
        <f>VLOOKUP(A35,#REF!, 2, FALSE)</f>
        <v>#REF!</v>
      </c>
      <c r="K35" t="e">
        <f>VLOOKUP(A35,#REF!, 3, FALSE)</f>
        <v>#REF!</v>
      </c>
      <c r="L35" t="e">
        <f>VLOOKUP(A35,#REF!, 4, FALSE)</f>
        <v>#REF!</v>
      </c>
      <c r="M35">
        <f>INDEX('campaign_data'!C:C, MATCH(E35, 'campaign_data'!A:A, 0))</f>
        <v>1746</v>
      </c>
      <c r="N35">
        <f>INDEX('campaign_data'!E:E, MATCH(E35, 'campaign_data'!A:A, 0))</f>
        <v>5</v>
      </c>
      <c r="O35" s="2">
        <f t="shared" si="8"/>
        <v>0</v>
      </c>
      <c r="P35" s="3">
        <f t="shared" si="9"/>
        <v>0</v>
      </c>
      <c r="Q35" s="2">
        <f t="shared" si="10"/>
        <v>0</v>
      </c>
      <c r="R35" s="9">
        <f>_xlfn.XLOOKUP(E35,'campaign_data'!A:A,'campaign_data'!H:H,"not found",0)</f>
        <v>107</v>
      </c>
      <c r="S35" s="9">
        <f t="shared" si="11"/>
        <v>954</v>
      </c>
      <c r="T35">
        <f t="shared" si="12"/>
        <v>5725</v>
      </c>
      <c r="U35" s="2">
        <f t="shared" si="13"/>
        <v>0</v>
      </c>
    </row>
    <row r="36" spans="1:21" x14ac:dyDescent="0.25">
      <c r="A36" t="s">
        <v>136</v>
      </c>
      <c r="B36" t="s">
        <v>137</v>
      </c>
      <c r="C36" t="s">
        <v>138</v>
      </c>
      <c r="D36" t="s">
        <v>6</v>
      </c>
      <c r="E36" t="s">
        <v>10</v>
      </c>
      <c r="F36" s="1">
        <v>45667</v>
      </c>
      <c r="G36" t="e">
        <f t="shared" si="7"/>
        <v>#REF!</v>
      </c>
      <c r="H36" s="1" t="e">
        <f>VLOOKUP(A36,#REF!, 3, FALSE)</f>
        <v>#REF!</v>
      </c>
      <c r="I36" t="e">
        <f>VLOOKUP(A36,#REF!, 4, FALSE)</f>
        <v>#REF!</v>
      </c>
      <c r="J36" t="e">
        <f>VLOOKUP(A36,#REF!, 2, FALSE)</f>
        <v>#REF!</v>
      </c>
      <c r="K36" t="e">
        <f>VLOOKUP(A36,#REF!, 3, FALSE)</f>
        <v>#REF!</v>
      </c>
      <c r="L36" t="e">
        <f>VLOOKUP(A36,#REF!, 4, FALSE)</f>
        <v>#REF!</v>
      </c>
      <c r="M36">
        <f>INDEX('campaign_data'!C:C, MATCH(E36, 'campaign_data'!A:A, 0))</f>
        <v>5374</v>
      </c>
      <c r="N36">
        <f>INDEX('campaign_data'!E:E, MATCH(E36, 'campaign_data'!A:A, 0))</f>
        <v>1</v>
      </c>
      <c r="O36" s="2">
        <f t="shared" si="8"/>
        <v>0</v>
      </c>
      <c r="P36" s="3">
        <f t="shared" si="9"/>
        <v>0</v>
      </c>
      <c r="Q36" s="2">
        <f t="shared" si="10"/>
        <v>0</v>
      </c>
      <c r="R36" s="9">
        <f>_xlfn.XLOOKUP(E36,'campaign_data'!A:A,'campaign_data'!H:H,"not found",0)</f>
        <v>32.777777777777779</v>
      </c>
      <c r="S36" s="9">
        <f t="shared" si="11"/>
        <v>954</v>
      </c>
      <c r="T36">
        <f t="shared" si="12"/>
        <v>5725</v>
      </c>
      <c r="U36" s="2">
        <f t="shared" si="13"/>
        <v>0</v>
      </c>
    </row>
    <row r="37" spans="1:21" x14ac:dyDescent="0.25">
      <c r="A37" t="s">
        <v>139</v>
      </c>
      <c r="B37" t="s">
        <v>140</v>
      </c>
      <c r="C37" t="s">
        <v>141</v>
      </c>
      <c r="D37" t="s">
        <v>6</v>
      </c>
      <c r="E37" t="s">
        <v>18</v>
      </c>
      <c r="F37" s="1">
        <v>45694</v>
      </c>
      <c r="G37" t="e">
        <f t="shared" si="7"/>
        <v>#REF!</v>
      </c>
      <c r="H37" s="1" t="e">
        <f>VLOOKUP(A37,#REF!, 3, FALSE)</f>
        <v>#REF!</v>
      </c>
      <c r="I37" t="e">
        <f>VLOOKUP(A37,#REF!, 4, FALSE)</f>
        <v>#REF!</v>
      </c>
      <c r="J37" t="e">
        <f>VLOOKUP(A37,#REF!, 2, FALSE)</f>
        <v>#REF!</v>
      </c>
      <c r="K37" t="e">
        <f>VLOOKUP(A37,#REF!, 3, FALSE)</f>
        <v>#REF!</v>
      </c>
      <c r="L37" t="e">
        <f>VLOOKUP(A37,#REF!, 4, FALSE)</f>
        <v>#REF!</v>
      </c>
      <c r="M37">
        <f>INDEX('campaign_data'!C:C, MATCH(E37, 'campaign_data'!A:A, 0))</f>
        <v>1399</v>
      </c>
      <c r="N37">
        <f>INDEX('campaign_data'!E:E, MATCH(E37, 'campaign_data'!A:A, 0))</f>
        <v>2</v>
      </c>
      <c r="O37" s="2">
        <f t="shared" si="8"/>
        <v>0</v>
      </c>
      <c r="P37" s="3">
        <f t="shared" si="9"/>
        <v>0</v>
      </c>
      <c r="Q37" s="2">
        <f t="shared" si="10"/>
        <v>0</v>
      </c>
      <c r="R37" s="9">
        <f>_xlfn.XLOOKUP(E37,'campaign_data'!A:A,'campaign_data'!H:H,"not found",0)</f>
        <v>38.666666666666664</v>
      </c>
      <c r="S37" s="9">
        <f t="shared" si="11"/>
        <v>954</v>
      </c>
      <c r="T37">
        <f t="shared" si="12"/>
        <v>5725</v>
      </c>
      <c r="U37" s="2">
        <f t="shared" si="13"/>
        <v>0</v>
      </c>
    </row>
    <row r="38" spans="1:21" x14ac:dyDescent="0.25">
      <c r="A38" t="s">
        <v>142</v>
      </c>
      <c r="B38" t="s">
        <v>143</v>
      </c>
      <c r="C38" t="s">
        <v>144</v>
      </c>
      <c r="D38" t="s">
        <v>6</v>
      </c>
      <c r="E38" t="s">
        <v>90</v>
      </c>
      <c r="F38" s="1">
        <v>45675</v>
      </c>
      <c r="G38" t="e">
        <f t="shared" si="7"/>
        <v>#REF!</v>
      </c>
      <c r="H38" s="1" t="e">
        <f>VLOOKUP(A38,#REF!, 3, FALSE)</f>
        <v>#REF!</v>
      </c>
      <c r="I38" t="e">
        <f>VLOOKUP(A38,#REF!, 4, FALSE)</f>
        <v>#REF!</v>
      </c>
      <c r="J38" t="e">
        <f>VLOOKUP(A38,#REF!, 2, FALSE)</f>
        <v>#REF!</v>
      </c>
      <c r="K38" t="e">
        <f>VLOOKUP(A38,#REF!, 3, FALSE)</f>
        <v>#REF!</v>
      </c>
      <c r="L38" t="e">
        <f>VLOOKUP(A38,#REF!, 4, FALSE)</f>
        <v>#REF!</v>
      </c>
      <c r="M38">
        <f>INDEX('campaign_data'!C:C, MATCH(E38, 'campaign_data'!A:A, 0))</f>
        <v>2260</v>
      </c>
      <c r="N38">
        <f>INDEX('campaign_data'!E:E, MATCH(E38, 'campaign_data'!A:A, 0))</f>
        <v>4</v>
      </c>
      <c r="O38" s="2">
        <f t="shared" si="8"/>
        <v>0</v>
      </c>
      <c r="P38" s="3">
        <f t="shared" si="9"/>
        <v>0</v>
      </c>
      <c r="Q38" s="2">
        <f t="shared" si="10"/>
        <v>0</v>
      </c>
      <c r="R38" s="9">
        <f>_xlfn.XLOOKUP(E38,'campaign_data'!A:A,'campaign_data'!H:H,"not found",0)</f>
        <v>191.6</v>
      </c>
      <c r="S38" s="9">
        <f t="shared" si="11"/>
        <v>954</v>
      </c>
      <c r="T38">
        <f t="shared" si="12"/>
        <v>5725</v>
      </c>
      <c r="U38" s="2">
        <f t="shared" si="13"/>
        <v>0</v>
      </c>
    </row>
    <row r="39" spans="1:21" x14ac:dyDescent="0.25">
      <c r="A39" t="s">
        <v>145</v>
      </c>
      <c r="B39" t="s">
        <v>146</v>
      </c>
      <c r="C39" t="s">
        <v>147</v>
      </c>
      <c r="D39" t="s">
        <v>3</v>
      </c>
      <c r="E39" t="s">
        <v>17</v>
      </c>
      <c r="F39" s="1">
        <v>45714</v>
      </c>
      <c r="G39" t="e">
        <f t="shared" si="7"/>
        <v>#REF!</v>
      </c>
      <c r="H39" s="1" t="e">
        <f>VLOOKUP(A39,#REF!, 3, FALSE)</f>
        <v>#REF!</v>
      </c>
      <c r="I39" t="e">
        <f>VLOOKUP(A39,#REF!, 4, FALSE)</f>
        <v>#REF!</v>
      </c>
      <c r="J39" t="e">
        <f>VLOOKUP(A39,#REF!, 2, FALSE)</f>
        <v>#REF!</v>
      </c>
      <c r="K39" t="e">
        <f>VLOOKUP(A39,#REF!, 3, FALSE)</f>
        <v>#REF!</v>
      </c>
      <c r="L39" t="e">
        <f>VLOOKUP(A39,#REF!, 4, FALSE)</f>
        <v>#REF!</v>
      </c>
      <c r="M39">
        <f>INDEX('campaign_data'!C:C, MATCH(E39, 'campaign_data'!A:A, 0))</f>
        <v>5215</v>
      </c>
      <c r="N39">
        <f>INDEX('campaign_data'!E:E, MATCH(E39, 'campaign_data'!A:A, 0))</f>
        <v>1</v>
      </c>
      <c r="O39" s="2">
        <f t="shared" si="8"/>
        <v>0</v>
      </c>
      <c r="P39" s="3">
        <f t="shared" si="9"/>
        <v>0</v>
      </c>
      <c r="Q39" s="2">
        <f t="shared" si="10"/>
        <v>0</v>
      </c>
      <c r="R39" s="9">
        <f>_xlfn.XLOOKUP(E39,'campaign_data'!A:A,'campaign_data'!H:H,"not found",0)</f>
        <v>160.80000000000001</v>
      </c>
      <c r="S39" s="9">
        <f t="shared" si="11"/>
        <v>954</v>
      </c>
      <c r="T39">
        <f t="shared" si="12"/>
        <v>5725</v>
      </c>
      <c r="U39" s="2">
        <f t="shared" si="13"/>
        <v>0</v>
      </c>
    </row>
    <row r="40" spans="1:21" x14ac:dyDescent="0.25">
      <c r="A40" t="s">
        <v>148</v>
      </c>
      <c r="B40" t="s">
        <v>149</v>
      </c>
      <c r="C40" t="s">
        <v>150</v>
      </c>
      <c r="D40" t="s">
        <v>8</v>
      </c>
      <c r="E40" t="s">
        <v>11</v>
      </c>
      <c r="F40" s="1">
        <v>45734</v>
      </c>
      <c r="G40" t="e">
        <f t="shared" si="7"/>
        <v>#REF!</v>
      </c>
      <c r="H40" s="1" t="e">
        <f>VLOOKUP(A40,#REF!, 3, FALSE)</f>
        <v>#REF!</v>
      </c>
      <c r="I40" t="e">
        <f>VLOOKUP(A40,#REF!, 4, FALSE)</f>
        <v>#REF!</v>
      </c>
      <c r="J40" t="e">
        <f>VLOOKUP(A40,#REF!, 2, FALSE)</f>
        <v>#REF!</v>
      </c>
      <c r="K40" t="e">
        <f>VLOOKUP(A40,#REF!, 3, FALSE)</f>
        <v>#REF!</v>
      </c>
      <c r="L40" t="e">
        <f>VLOOKUP(A40,#REF!, 4, FALSE)</f>
        <v>#REF!</v>
      </c>
      <c r="M40">
        <f>INDEX('campaign_data'!C:C, MATCH(E40, 'campaign_data'!A:A, 0))</f>
        <v>5010</v>
      </c>
      <c r="N40">
        <f>INDEX('campaign_data'!E:E, MATCH(E40, 'campaign_data'!A:A, 0))</f>
        <v>1</v>
      </c>
      <c r="O40" s="2">
        <f t="shared" si="8"/>
        <v>0</v>
      </c>
      <c r="P40" s="3">
        <f t="shared" si="9"/>
        <v>0</v>
      </c>
      <c r="Q40" s="2">
        <f t="shared" si="10"/>
        <v>0</v>
      </c>
      <c r="R40" s="9">
        <f>_xlfn.XLOOKUP(E40,'campaign_data'!A:A,'campaign_data'!H:H,"not found",0)</f>
        <v>28.75</v>
      </c>
      <c r="S40" s="9">
        <f t="shared" si="11"/>
        <v>954</v>
      </c>
      <c r="T40">
        <f t="shared" si="12"/>
        <v>5725</v>
      </c>
      <c r="U40" s="2">
        <f t="shared" si="13"/>
        <v>0</v>
      </c>
    </row>
    <row r="41" spans="1:21" x14ac:dyDescent="0.25">
      <c r="A41" t="s">
        <v>151</v>
      </c>
      <c r="B41" t="s">
        <v>152</v>
      </c>
      <c r="C41" t="s">
        <v>153</v>
      </c>
      <c r="D41" t="s">
        <v>5</v>
      </c>
      <c r="E41" t="s">
        <v>16</v>
      </c>
      <c r="F41" s="1">
        <v>45633</v>
      </c>
      <c r="G41" t="e">
        <f t="shared" si="7"/>
        <v>#REF!</v>
      </c>
      <c r="H41" s="1" t="e">
        <f>VLOOKUP(A41,#REF!, 3, FALSE)</f>
        <v>#REF!</v>
      </c>
      <c r="I41" t="e">
        <f>VLOOKUP(A41,#REF!, 4, FALSE)</f>
        <v>#REF!</v>
      </c>
      <c r="J41" t="e">
        <f>VLOOKUP(A41,#REF!, 2, FALSE)</f>
        <v>#REF!</v>
      </c>
      <c r="K41" t="e">
        <f>VLOOKUP(A41,#REF!, 3, FALSE)</f>
        <v>#REF!</v>
      </c>
      <c r="L41" t="e">
        <f>VLOOKUP(A41,#REF!, 4, FALSE)</f>
        <v>#REF!</v>
      </c>
      <c r="M41">
        <f>INDEX('campaign_data'!C:C, MATCH(E41, 'campaign_data'!A:A, 0))</f>
        <v>1793</v>
      </c>
      <c r="N41">
        <f>INDEX('campaign_data'!E:E, MATCH(E41, 'campaign_data'!A:A, 0))</f>
        <v>3</v>
      </c>
      <c r="O41" s="2">
        <f t="shared" si="8"/>
        <v>0</v>
      </c>
      <c r="P41" s="3">
        <f t="shared" si="9"/>
        <v>0</v>
      </c>
      <c r="Q41" s="2">
        <f t="shared" si="10"/>
        <v>0</v>
      </c>
      <c r="R41" s="9">
        <f>_xlfn.XLOOKUP(E41,'campaign_data'!A:A,'campaign_data'!H:H,"not found",0)</f>
        <v>126.33333333333333</v>
      </c>
      <c r="S41" s="9">
        <f t="shared" si="11"/>
        <v>954</v>
      </c>
      <c r="T41">
        <f t="shared" si="12"/>
        <v>5725</v>
      </c>
      <c r="U41" s="2">
        <f t="shared" si="13"/>
        <v>0</v>
      </c>
    </row>
    <row r="42" spans="1:21" x14ac:dyDescent="0.25">
      <c r="A42" t="s">
        <v>154</v>
      </c>
      <c r="B42" t="s">
        <v>155</v>
      </c>
      <c r="C42" t="s">
        <v>156</v>
      </c>
      <c r="D42" t="s">
        <v>5</v>
      </c>
      <c r="E42" t="s">
        <v>15</v>
      </c>
      <c r="F42" s="1">
        <v>45680</v>
      </c>
      <c r="G42" t="e">
        <f t="shared" si="7"/>
        <v>#REF!</v>
      </c>
      <c r="H42" s="1" t="e">
        <f>VLOOKUP(A42,#REF!, 3, FALSE)</f>
        <v>#REF!</v>
      </c>
      <c r="I42" t="e">
        <f>VLOOKUP(A42,#REF!, 4, FALSE)</f>
        <v>#REF!</v>
      </c>
      <c r="J42" t="e">
        <f>VLOOKUP(A42,#REF!, 2, FALSE)</f>
        <v>#REF!</v>
      </c>
      <c r="K42" t="e">
        <f>VLOOKUP(A42,#REF!, 3, FALSE)</f>
        <v>#REF!</v>
      </c>
      <c r="L42" t="e">
        <f>VLOOKUP(A42,#REF!, 4, FALSE)</f>
        <v>#REF!</v>
      </c>
      <c r="M42">
        <f>INDEX('campaign_data'!C:C, MATCH(E42, 'campaign_data'!A:A, 0))</f>
        <v>3334</v>
      </c>
      <c r="N42">
        <f>INDEX('campaign_data'!E:E, MATCH(E42, 'campaign_data'!A:A, 0))</f>
        <v>4</v>
      </c>
      <c r="O42" s="2">
        <f t="shared" si="8"/>
        <v>0</v>
      </c>
      <c r="P42" s="3">
        <f t="shared" si="9"/>
        <v>0</v>
      </c>
      <c r="Q42" s="2">
        <f t="shared" si="10"/>
        <v>0</v>
      </c>
      <c r="R42" s="9">
        <f>_xlfn.XLOOKUP(E42,'campaign_data'!A:A,'campaign_data'!H:H,"not found",0)</f>
        <v>34.888888888888886</v>
      </c>
      <c r="S42" s="9">
        <f t="shared" si="11"/>
        <v>954</v>
      </c>
      <c r="T42">
        <f t="shared" si="12"/>
        <v>5725</v>
      </c>
      <c r="U42" s="2">
        <f t="shared" si="13"/>
        <v>0</v>
      </c>
    </row>
    <row r="43" spans="1:21" x14ac:dyDescent="0.25">
      <c r="A43" t="s">
        <v>157</v>
      </c>
      <c r="B43" t="s">
        <v>158</v>
      </c>
      <c r="C43" t="s">
        <v>159</v>
      </c>
      <c r="D43" t="s">
        <v>8</v>
      </c>
      <c r="E43" t="s">
        <v>20</v>
      </c>
      <c r="F43" s="1">
        <v>45696</v>
      </c>
      <c r="G43" t="e">
        <f t="shared" si="7"/>
        <v>#REF!</v>
      </c>
      <c r="H43" s="1" t="e">
        <f>VLOOKUP(A43,#REF!, 3, FALSE)</f>
        <v>#REF!</v>
      </c>
      <c r="I43" t="e">
        <f>VLOOKUP(A43,#REF!, 4, FALSE)</f>
        <v>#REF!</v>
      </c>
      <c r="J43" t="e">
        <f>VLOOKUP(A43,#REF!, 2, FALSE)</f>
        <v>#REF!</v>
      </c>
      <c r="K43" t="e">
        <f>VLOOKUP(A43,#REF!, 3, FALSE)</f>
        <v>#REF!</v>
      </c>
      <c r="L43" t="e">
        <f>VLOOKUP(A43,#REF!, 4, FALSE)</f>
        <v>#REF!</v>
      </c>
      <c r="M43">
        <f>INDEX('campaign_data'!C:C, MATCH(E43, 'campaign_data'!A:A, 0))</f>
        <v>1746</v>
      </c>
      <c r="N43">
        <f>INDEX('campaign_data'!E:E, MATCH(E43, 'campaign_data'!A:A, 0))</f>
        <v>5</v>
      </c>
      <c r="O43" s="2">
        <f t="shared" si="8"/>
        <v>0</v>
      </c>
      <c r="P43" s="3">
        <f t="shared" si="9"/>
        <v>0</v>
      </c>
      <c r="Q43" s="2">
        <f t="shared" si="10"/>
        <v>0</v>
      </c>
      <c r="R43" s="9">
        <f>_xlfn.XLOOKUP(E43,'campaign_data'!A:A,'campaign_data'!H:H,"not found",0)</f>
        <v>107</v>
      </c>
      <c r="S43" s="9">
        <f t="shared" si="11"/>
        <v>954</v>
      </c>
      <c r="T43">
        <f t="shared" si="12"/>
        <v>5725</v>
      </c>
      <c r="U43" s="2">
        <f t="shared" si="13"/>
        <v>0</v>
      </c>
    </row>
    <row r="44" spans="1:21" x14ac:dyDescent="0.25">
      <c r="A44" t="s">
        <v>160</v>
      </c>
      <c r="B44" t="s">
        <v>161</v>
      </c>
      <c r="C44" t="s">
        <v>162</v>
      </c>
      <c r="D44" t="s">
        <v>3</v>
      </c>
      <c r="E44" t="s">
        <v>17</v>
      </c>
      <c r="F44" s="1">
        <v>45740</v>
      </c>
      <c r="G44" t="e">
        <f t="shared" si="7"/>
        <v>#REF!</v>
      </c>
      <c r="H44" s="1" t="e">
        <f>VLOOKUP(A44,#REF!, 3, FALSE)</f>
        <v>#REF!</v>
      </c>
      <c r="I44" t="e">
        <f>VLOOKUP(A44,#REF!, 4, FALSE)</f>
        <v>#REF!</v>
      </c>
      <c r="J44" t="e">
        <f>VLOOKUP(A44,#REF!, 2, FALSE)</f>
        <v>#REF!</v>
      </c>
      <c r="K44" t="e">
        <f>VLOOKUP(A44,#REF!, 3, FALSE)</f>
        <v>#REF!</v>
      </c>
      <c r="L44" t="e">
        <f>VLOOKUP(A44,#REF!, 4, FALSE)</f>
        <v>#REF!</v>
      </c>
      <c r="M44">
        <f>INDEX('campaign_data'!C:C, MATCH(E44, 'campaign_data'!A:A, 0))</f>
        <v>5215</v>
      </c>
      <c r="N44">
        <f>INDEX('campaign_data'!E:E, MATCH(E44, 'campaign_data'!A:A, 0))</f>
        <v>1</v>
      </c>
      <c r="O44" s="2">
        <f t="shared" si="8"/>
        <v>0</v>
      </c>
      <c r="P44" s="3">
        <f t="shared" si="9"/>
        <v>0</v>
      </c>
      <c r="Q44" s="2">
        <f t="shared" si="10"/>
        <v>0</v>
      </c>
      <c r="R44" s="9">
        <f>_xlfn.XLOOKUP(E44,'campaign_data'!A:A,'campaign_data'!H:H,"not found",0)</f>
        <v>160.80000000000001</v>
      </c>
      <c r="S44" s="9">
        <f t="shared" si="11"/>
        <v>954</v>
      </c>
      <c r="T44">
        <f t="shared" si="12"/>
        <v>5725</v>
      </c>
      <c r="U44" s="2">
        <f t="shared" si="13"/>
        <v>0</v>
      </c>
    </row>
    <row r="45" spans="1:21" x14ac:dyDescent="0.25">
      <c r="A45" t="s">
        <v>163</v>
      </c>
      <c r="B45" t="s">
        <v>164</v>
      </c>
      <c r="C45" t="s">
        <v>165</v>
      </c>
      <c r="D45" t="s">
        <v>8</v>
      </c>
      <c r="E45" t="s">
        <v>13</v>
      </c>
      <c r="F45" s="1">
        <v>45644</v>
      </c>
      <c r="G45" t="e">
        <f t="shared" si="7"/>
        <v>#REF!</v>
      </c>
      <c r="H45" s="1" t="e">
        <f>VLOOKUP(A45,#REF!, 3, FALSE)</f>
        <v>#REF!</v>
      </c>
      <c r="I45" t="e">
        <f>VLOOKUP(A45,#REF!, 4, FALSE)</f>
        <v>#REF!</v>
      </c>
      <c r="J45" t="e">
        <f>VLOOKUP(A45,#REF!, 2, FALSE)</f>
        <v>#REF!</v>
      </c>
      <c r="K45" t="e">
        <f>VLOOKUP(A45,#REF!, 3, FALSE)</f>
        <v>#REF!</v>
      </c>
      <c r="L45" t="e">
        <f>VLOOKUP(A45,#REF!, 4, FALSE)</f>
        <v>#REF!</v>
      </c>
      <c r="M45">
        <f>INDEX('campaign_data'!C:C, MATCH(E45, 'campaign_data'!A:A, 0))</f>
        <v>5423</v>
      </c>
      <c r="N45">
        <f>INDEX('campaign_data'!E:E, MATCH(E45, 'campaign_data'!A:A, 0))</f>
        <v>5</v>
      </c>
      <c r="O45" s="2">
        <f t="shared" si="8"/>
        <v>0</v>
      </c>
      <c r="P45" s="3">
        <f t="shared" si="9"/>
        <v>0</v>
      </c>
      <c r="Q45" s="2">
        <f t="shared" si="10"/>
        <v>0</v>
      </c>
      <c r="R45" s="9">
        <f>_xlfn.XLOOKUP(E45,'campaign_data'!A:A,'campaign_data'!H:H,"not found",0)</f>
        <v>68.714285714285708</v>
      </c>
      <c r="S45" s="9">
        <f t="shared" si="11"/>
        <v>954</v>
      </c>
      <c r="T45">
        <f t="shared" si="12"/>
        <v>5725</v>
      </c>
      <c r="U45" s="2">
        <f t="shared" si="13"/>
        <v>0</v>
      </c>
    </row>
    <row r="46" spans="1:21" x14ac:dyDescent="0.25">
      <c r="A46" t="s">
        <v>166</v>
      </c>
      <c r="B46" t="s">
        <v>167</v>
      </c>
      <c r="C46" t="s">
        <v>168</v>
      </c>
      <c r="D46" t="s">
        <v>5</v>
      </c>
      <c r="E46" t="s">
        <v>14</v>
      </c>
      <c r="F46" s="1">
        <v>45636</v>
      </c>
      <c r="G46" t="e">
        <f t="shared" si="7"/>
        <v>#REF!</v>
      </c>
      <c r="H46" s="1" t="e">
        <f>VLOOKUP(A46,#REF!, 3, FALSE)</f>
        <v>#REF!</v>
      </c>
      <c r="I46" t="e">
        <f>VLOOKUP(A46,#REF!, 4, FALSE)</f>
        <v>#REF!</v>
      </c>
      <c r="J46" t="e">
        <f>VLOOKUP(A46,#REF!, 2, FALSE)</f>
        <v>#REF!</v>
      </c>
      <c r="K46" t="e">
        <f>VLOOKUP(A46,#REF!, 3, FALSE)</f>
        <v>#REF!</v>
      </c>
      <c r="L46" t="e">
        <f>VLOOKUP(A46,#REF!, 4, FALSE)</f>
        <v>#REF!</v>
      </c>
      <c r="M46">
        <f>INDEX('campaign_data'!C:C, MATCH(E46, 'campaign_data'!A:A, 0))</f>
        <v>2265</v>
      </c>
      <c r="N46">
        <f>INDEX('campaign_data'!E:E, MATCH(E46, 'campaign_data'!A:A, 0))</f>
        <v>1</v>
      </c>
      <c r="O46" s="2">
        <f t="shared" si="8"/>
        <v>0</v>
      </c>
      <c r="P46" s="3">
        <f t="shared" si="9"/>
        <v>0</v>
      </c>
      <c r="Q46" s="2">
        <f t="shared" si="10"/>
        <v>0</v>
      </c>
      <c r="R46" s="9">
        <f>_xlfn.XLOOKUP(E46,'campaign_data'!A:A,'campaign_data'!H:H,"not found",0)</f>
        <v>223</v>
      </c>
      <c r="S46" s="9">
        <f t="shared" si="11"/>
        <v>954</v>
      </c>
      <c r="T46">
        <f t="shared" si="12"/>
        <v>5725</v>
      </c>
      <c r="U46" s="2">
        <f t="shared" si="13"/>
        <v>0</v>
      </c>
    </row>
    <row r="47" spans="1:21" x14ac:dyDescent="0.25">
      <c r="A47" t="s">
        <v>169</v>
      </c>
      <c r="B47" t="s">
        <v>170</v>
      </c>
      <c r="C47" t="s">
        <v>171</v>
      </c>
      <c r="D47" t="s">
        <v>6</v>
      </c>
      <c r="E47" t="s">
        <v>90</v>
      </c>
      <c r="F47" s="1">
        <v>45649</v>
      </c>
      <c r="G47" t="e">
        <f t="shared" si="7"/>
        <v>#REF!</v>
      </c>
      <c r="H47" s="1" t="e">
        <f>VLOOKUP(A47,#REF!, 3, FALSE)</f>
        <v>#REF!</v>
      </c>
      <c r="I47" t="e">
        <f>VLOOKUP(A47,#REF!, 4, FALSE)</f>
        <v>#REF!</v>
      </c>
      <c r="J47" t="e">
        <f>VLOOKUP(A47,#REF!, 2, FALSE)</f>
        <v>#REF!</v>
      </c>
      <c r="K47" t="e">
        <f>VLOOKUP(A47,#REF!, 3, FALSE)</f>
        <v>#REF!</v>
      </c>
      <c r="L47" t="e">
        <f>VLOOKUP(A47,#REF!, 4, FALSE)</f>
        <v>#REF!</v>
      </c>
      <c r="M47">
        <f>INDEX('campaign_data'!C:C, MATCH(E47, 'campaign_data'!A:A, 0))</f>
        <v>2260</v>
      </c>
      <c r="N47">
        <f>INDEX('campaign_data'!E:E, MATCH(E47, 'campaign_data'!A:A, 0))</f>
        <v>4</v>
      </c>
      <c r="O47" s="2">
        <f t="shared" si="8"/>
        <v>0</v>
      </c>
      <c r="P47" s="3">
        <f t="shared" si="9"/>
        <v>0</v>
      </c>
      <c r="Q47" s="2">
        <f t="shared" si="10"/>
        <v>0</v>
      </c>
      <c r="R47" s="9">
        <f>_xlfn.XLOOKUP(E47,'campaign_data'!A:A,'campaign_data'!H:H,"not found",0)</f>
        <v>191.6</v>
      </c>
      <c r="S47" s="9">
        <f t="shared" si="11"/>
        <v>954</v>
      </c>
      <c r="T47">
        <f t="shared" si="12"/>
        <v>5725</v>
      </c>
      <c r="U47" s="2">
        <f t="shared" si="13"/>
        <v>0</v>
      </c>
    </row>
    <row r="48" spans="1:21" x14ac:dyDescent="0.25">
      <c r="A48" t="s">
        <v>172</v>
      </c>
      <c r="B48" t="s">
        <v>173</v>
      </c>
      <c r="C48" t="s">
        <v>174</v>
      </c>
      <c r="D48" t="s">
        <v>3</v>
      </c>
      <c r="E48" t="s">
        <v>11</v>
      </c>
      <c r="F48" s="1">
        <v>45693</v>
      </c>
      <c r="G48" t="e">
        <f t="shared" si="7"/>
        <v>#REF!</v>
      </c>
      <c r="H48" s="1" t="e">
        <f>VLOOKUP(A48,#REF!, 3, FALSE)</f>
        <v>#REF!</v>
      </c>
      <c r="I48" t="e">
        <f>VLOOKUP(A48,#REF!, 4, FALSE)</f>
        <v>#REF!</v>
      </c>
      <c r="J48" t="e">
        <f>VLOOKUP(A48,#REF!, 2, FALSE)</f>
        <v>#REF!</v>
      </c>
      <c r="K48" t="e">
        <f>VLOOKUP(A48,#REF!, 3, FALSE)</f>
        <v>#REF!</v>
      </c>
      <c r="L48" t="e">
        <f>VLOOKUP(A48,#REF!, 4, FALSE)</f>
        <v>#REF!</v>
      </c>
      <c r="M48">
        <f>INDEX('campaign_data'!C:C, MATCH(E48, 'campaign_data'!A:A, 0))</f>
        <v>5010</v>
      </c>
      <c r="N48">
        <f>INDEX('campaign_data'!E:E, MATCH(E48, 'campaign_data'!A:A, 0))</f>
        <v>1</v>
      </c>
      <c r="O48" s="2">
        <f t="shared" si="8"/>
        <v>0</v>
      </c>
      <c r="P48" s="3">
        <f t="shared" si="9"/>
        <v>0</v>
      </c>
      <c r="Q48" s="2">
        <f t="shared" si="10"/>
        <v>0</v>
      </c>
      <c r="R48" s="9">
        <f>_xlfn.XLOOKUP(E48,'campaign_data'!A:A,'campaign_data'!H:H,"not found",0)</f>
        <v>28.75</v>
      </c>
      <c r="S48" s="9">
        <f t="shared" si="11"/>
        <v>954</v>
      </c>
      <c r="T48">
        <f t="shared" si="12"/>
        <v>5725</v>
      </c>
      <c r="U48" s="2">
        <f t="shared" si="13"/>
        <v>0</v>
      </c>
    </row>
    <row r="49" spans="1:21" x14ac:dyDescent="0.25">
      <c r="A49" t="s">
        <v>175</v>
      </c>
      <c r="B49" t="s">
        <v>176</v>
      </c>
      <c r="C49" t="s">
        <v>177</v>
      </c>
      <c r="D49" t="s">
        <v>5</v>
      </c>
      <c r="E49" t="s">
        <v>18</v>
      </c>
      <c r="F49" s="1">
        <v>45640</v>
      </c>
      <c r="G49" t="e">
        <f t="shared" si="7"/>
        <v>#REF!</v>
      </c>
      <c r="H49" s="1" t="e">
        <f>VLOOKUP(A49,#REF!, 3, FALSE)</f>
        <v>#REF!</v>
      </c>
      <c r="I49" t="e">
        <f>VLOOKUP(A49,#REF!, 4, FALSE)</f>
        <v>#REF!</v>
      </c>
      <c r="J49" t="e">
        <f>VLOOKUP(A49,#REF!, 2, FALSE)</f>
        <v>#REF!</v>
      </c>
      <c r="K49" t="e">
        <f>VLOOKUP(A49,#REF!, 3, FALSE)</f>
        <v>#REF!</v>
      </c>
      <c r="L49" t="e">
        <f>VLOOKUP(A49,#REF!, 4, FALSE)</f>
        <v>#REF!</v>
      </c>
      <c r="M49">
        <f>INDEX('campaign_data'!C:C, MATCH(E49, 'campaign_data'!A:A, 0))</f>
        <v>1399</v>
      </c>
      <c r="N49">
        <f>INDEX('campaign_data'!E:E, MATCH(E49, 'campaign_data'!A:A, 0))</f>
        <v>2</v>
      </c>
      <c r="O49" s="2">
        <f t="shared" si="8"/>
        <v>0</v>
      </c>
      <c r="P49" s="3">
        <f t="shared" si="9"/>
        <v>0</v>
      </c>
      <c r="Q49" s="2">
        <f t="shared" si="10"/>
        <v>0</v>
      </c>
      <c r="R49" s="9">
        <f>_xlfn.XLOOKUP(E49,'campaign_data'!A:A,'campaign_data'!H:H,"not found",0)</f>
        <v>38.666666666666664</v>
      </c>
      <c r="S49" s="9">
        <f t="shared" si="11"/>
        <v>954</v>
      </c>
      <c r="T49">
        <f t="shared" si="12"/>
        <v>5725</v>
      </c>
      <c r="U49" s="2">
        <f t="shared" si="13"/>
        <v>0</v>
      </c>
    </row>
    <row r="50" spans="1:21" x14ac:dyDescent="0.25">
      <c r="A50" t="s">
        <v>178</v>
      </c>
      <c r="B50" t="s">
        <v>179</v>
      </c>
      <c r="C50" t="s">
        <v>180</v>
      </c>
      <c r="D50" t="s">
        <v>5</v>
      </c>
      <c r="E50" t="s">
        <v>21</v>
      </c>
      <c r="F50" s="1">
        <v>45730</v>
      </c>
      <c r="G50" t="e">
        <f t="shared" si="7"/>
        <v>#REF!</v>
      </c>
      <c r="H50" s="1" t="e">
        <f>VLOOKUP(A50,#REF!, 3, FALSE)</f>
        <v>#REF!</v>
      </c>
      <c r="I50" t="e">
        <f>VLOOKUP(A50,#REF!, 4, FALSE)</f>
        <v>#REF!</v>
      </c>
      <c r="J50" t="e">
        <f>VLOOKUP(A50,#REF!, 2, FALSE)</f>
        <v>#REF!</v>
      </c>
      <c r="K50" t="e">
        <f>VLOOKUP(A50,#REF!, 3, FALSE)</f>
        <v>#REF!</v>
      </c>
      <c r="L50" t="e">
        <f>VLOOKUP(A50,#REF!, 4, FALSE)</f>
        <v>#REF!</v>
      </c>
      <c r="M50">
        <f>INDEX('campaign_data'!C:C, MATCH(E50, 'campaign_data'!A:A, 0))</f>
        <v>5229</v>
      </c>
      <c r="N50">
        <f>INDEX('campaign_data'!E:E, MATCH(E50, 'campaign_data'!A:A, 0))</f>
        <v>5</v>
      </c>
      <c r="O50" s="2">
        <f t="shared" si="8"/>
        <v>0</v>
      </c>
      <c r="P50" s="3">
        <f t="shared" si="9"/>
        <v>0</v>
      </c>
      <c r="Q50" s="2">
        <f t="shared" si="10"/>
        <v>0</v>
      </c>
      <c r="R50" s="9">
        <f>_xlfn.XLOOKUP(E50,'campaign_data'!A:A,'campaign_data'!H:H,"not found",0)</f>
        <v>76</v>
      </c>
      <c r="S50" s="9">
        <f t="shared" si="11"/>
        <v>954</v>
      </c>
      <c r="T50">
        <f t="shared" si="12"/>
        <v>5725</v>
      </c>
      <c r="U50" s="2">
        <f t="shared" si="13"/>
        <v>0</v>
      </c>
    </row>
    <row r="51" spans="1:21" x14ac:dyDescent="0.25">
      <c r="A51" t="s">
        <v>181</v>
      </c>
      <c r="B51" t="s">
        <v>182</v>
      </c>
      <c r="C51" t="s">
        <v>183</v>
      </c>
      <c r="D51" t="s">
        <v>8</v>
      </c>
      <c r="E51" t="s">
        <v>20</v>
      </c>
      <c r="F51" s="1">
        <v>45706</v>
      </c>
      <c r="G51" t="e">
        <f t="shared" si="7"/>
        <v>#REF!</v>
      </c>
      <c r="H51" s="1" t="e">
        <f>VLOOKUP(A51,#REF!, 3, FALSE)</f>
        <v>#REF!</v>
      </c>
      <c r="I51" t="e">
        <f>VLOOKUP(A51,#REF!, 4, FALSE)</f>
        <v>#REF!</v>
      </c>
      <c r="J51" t="e">
        <f>VLOOKUP(A51,#REF!, 2, FALSE)</f>
        <v>#REF!</v>
      </c>
      <c r="K51" t="e">
        <f>VLOOKUP(A51,#REF!, 3, FALSE)</f>
        <v>#REF!</v>
      </c>
      <c r="L51" t="e">
        <f>VLOOKUP(A51,#REF!, 4, FALSE)</f>
        <v>#REF!</v>
      </c>
      <c r="M51">
        <f>INDEX('campaign_data'!C:C, MATCH(E51, 'campaign_data'!A:A, 0))</f>
        <v>1746</v>
      </c>
      <c r="N51">
        <f>INDEX('campaign_data'!E:E, MATCH(E51, 'campaign_data'!A:A, 0))</f>
        <v>5</v>
      </c>
      <c r="O51" s="2">
        <f t="shared" si="8"/>
        <v>0</v>
      </c>
      <c r="P51" s="3">
        <f t="shared" si="9"/>
        <v>0</v>
      </c>
      <c r="Q51" s="2">
        <f t="shared" si="10"/>
        <v>0</v>
      </c>
      <c r="R51" s="9">
        <f>_xlfn.XLOOKUP(E51,'campaign_data'!A:A,'campaign_data'!H:H,"not found",0)</f>
        <v>107</v>
      </c>
      <c r="S51" s="9">
        <f t="shared" si="11"/>
        <v>954</v>
      </c>
      <c r="T51">
        <f t="shared" si="12"/>
        <v>5725</v>
      </c>
      <c r="U51" s="2">
        <f t="shared" si="13"/>
        <v>0</v>
      </c>
    </row>
    <row r="52" spans="1:21" x14ac:dyDescent="0.25">
      <c r="A52" t="s">
        <v>184</v>
      </c>
      <c r="B52" t="s">
        <v>185</v>
      </c>
      <c r="C52" t="s">
        <v>186</v>
      </c>
      <c r="D52" t="s">
        <v>6</v>
      </c>
      <c r="E52" t="s">
        <v>22</v>
      </c>
      <c r="F52" s="1">
        <v>45692</v>
      </c>
      <c r="G52" t="e">
        <f t="shared" si="7"/>
        <v>#REF!</v>
      </c>
      <c r="H52" s="1" t="e">
        <f>VLOOKUP(A52,#REF!, 3, FALSE)</f>
        <v>#REF!</v>
      </c>
      <c r="I52" t="e">
        <f>VLOOKUP(A52,#REF!, 4, FALSE)</f>
        <v>#REF!</v>
      </c>
      <c r="J52" t="e">
        <f>VLOOKUP(A52,#REF!, 2, FALSE)</f>
        <v>#REF!</v>
      </c>
      <c r="K52" t="e">
        <f>VLOOKUP(A52,#REF!, 3, FALSE)</f>
        <v>#REF!</v>
      </c>
      <c r="L52" t="e">
        <f>VLOOKUP(A52,#REF!, 4, FALSE)</f>
        <v>#REF!</v>
      </c>
      <c r="M52">
        <f>INDEX('campaign_data'!C:C, MATCH(E52, 'campaign_data'!A:A, 0))</f>
        <v>3502</v>
      </c>
      <c r="N52">
        <f>INDEX('campaign_data'!E:E, MATCH(E52, 'campaign_data'!A:A, 0))</f>
        <v>5</v>
      </c>
      <c r="O52" s="2">
        <f t="shared" si="8"/>
        <v>0</v>
      </c>
      <c r="P52" s="3">
        <f t="shared" si="9"/>
        <v>0</v>
      </c>
      <c r="Q52" s="2">
        <f t="shared" si="10"/>
        <v>0</v>
      </c>
      <c r="R52" s="9">
        <f>_xlfn.XLOOKUP(E52,'campaign_data'!A:A,'campaign_data'!H:H,"not found",0)</f>
        <v>191.8</v>
      </c>
      <c r="S52" s="9">
        <f t="shared" si="11"/>
        <v>954</v>
      </c>
      <c r="T52">
        <f t="shared" si="12"/>
        <v>5725</v>
      </c>
      <c r="U52" s="2">
        <f t="shared" si="13"/>
        <v>0</v>
      </c>
    </row>
    <row r="53" spans="1:21" x14ac:dyDescent="0.25">
      <c r="A53" t="s">
        <v>187</v>
      </c>
      <c r="B53" t="s">
        <v>188</v>
      </c>
      <c r="C53" t="s">
        <v>189</v>
      </c>
      <c r="D53" t="s">
        <v>5</v>
      </c>
      <c r="E53" t="s">
        <v>15</v>
      </c>
      <c r="F53" s="1">
        <v>45746</v>
      </c>
      <c r="G53" t="e">
        <f t="shared" si="7"/>
        <v>#REF!</v>
      </c>
      <c r="H53" s="1" t="e">
        <f>VLOOKUP(A53,#REF!, 3, FALSE)</f>
        <v>#REF!</v>
      </c>
      <c r="I53" t="e">
        <f>VLOOKUP(A53,#REF!, 4, FALSE)</f>
        <v>#REF!</v>
      </c>
      <c r="J53" t="e">
        <f>VLOOKUP(A53,#REF!, 2, FALSE)</f>
        <v>#REF!</v>
      </c>
      <c r="K53" t="e">
        <f>VLOOKUP(A53,#REF!, 3, FALSE)</f>
        <v>#REF!</v>
      </c>
      <c r="L53" t="e">
        <f>VLOOKUP(A53,#REF!, 4, FALSE)</f>
        <v>#REF!</v>
      </c>
      <c r="M53">
        <f>INDEX('campaign_data'!C:C, MATCH(E53, 'campaign_data'!A:A, 0))</f>
        <v>3334</v>
      </c>
      <c r="N53">
        <f>INDEX('campaign_data'!E:E, MATCH(E53, 'campaign_data'!A:A, 0))</f>
        <v>4</v>
      </c>
      <c r="O53" s="2">
        <f t="shared" si="8"/>
        <v>0</v>
      </c>
      <c r="P53" s="3">
        <f t="shared" si="9"/>
        <v>0</v>
      </c>
      <c r="Q53" s="2">
        <f t="shared" si="10"/>
        <v>0</v>
      </c>
      <c r="R53" s="9">
        <f>_xlfn.XLOOKUP(E53,'campaign_data'!A:A,'campaign_data'!H:H,"not found",0)</f>
        <v>34.888888888888886</v>
      </c>
      <c r="S53" s="9">
        <f t="shared" si="11"/>
        <v>954</v>
      </c>
      <c r="T53">
        <f t="shared" si="12"/>
        <v>5725</v>
      </c>
      <c r="U53" s="2">
        <f t="shared" si="13"/>
        <v>0</v>
      </c>
    </row>
    <row r="54" spans="1:21" x14ac:dyDescent="0.25">
      <c r="A54" t="s">
        <v>190</v>
      </c>
      <c r="B54" t="s">
        <v>191</v>
      </c>
      <c r="C54" t="s">
        <v>192</v>
      </c>
      <c r="D54" t="s">
        <v>6</v>
      </c>
      <c r="E54" t="s">
        <v>15</v>
      </c>
      <c r="F54" s="1">
        <v>45672</v>
      </c>
      <c r="G54" t="e">
        <f t="shared" si="7"/>
        <v>#REF!</v>
      </c>
      <c r="H54" s="1" t="e">
        <f>VLOOKUP(A54,#REF!, 3, FALSE)</f>
        <v>#REF!</v>
      </c>
      <c r="I54" t="e">
        <f>VLOOKUP(A54,#REF!, 4, FALSE)</f>
        <v>#REF!</v>
      </c>
      <c r="J54" t="e">
        <f>VLOOKUP(A54,#REF!, 2, FALSE)</f>
        <v>#REF!</v>
      </c>
      <c r="K54" t="e">
        <f>VLOOKUP(A54,#REF!, 3, FALSE)</f>
        <v>#REF!</v>
      </c>
      <c r="L54" t="e">
        <f>VLOOKUP(A54,#REF!, 4, FALSE)</f>
        <v>#REF!</v>
      </c>
      <c r="M54">
        <f>INDEX('campaign_data'!C:C, MATCH(E54, 'campaign_data'!A:A, 0))</f>
        <v>3334</v>
      </c>
      <c r="N54">
        <f>INDEX('campaign_data'!E:E, MATCH(E54, 'campaign_data'!A:A, 0))</f>
        <v>4</v>
      </c>
      <c r="O54" s="2">
        <f t="shared" si="8"/>
        <v>0</v>
      </c>
      <c r="P54" s="3">
        <f t="shared" si="9"/>
        <v>0</v>
      </c>
      <c r="Q54" s="2">
        <f t="shared" si="10"/>
        <v>0</v>
      </c>
      <c r="R54" s="9">
        <f>_xlfn.XLOOKUP(E54,'campaign_data'!A:A,'campaign_data'!H:H,"not found",0)</f>
        <v>34.888888888888886</v>
      </c>
      <c r="S54" s="9">
        <f t="shared" si="11"/>
        <v>954</v>
      </c>
      <c r="T54">
        <f t="shared" si="12"/>
        <v>5725</v>
      </c>
      <c r="U54" s="2">
        <f t="shared" si="13"/>
        <v>0</v>
      </c>
    </row>
    <row r="55" spans="1:21" x14ac:dyDescent="0.25">
      <c r="A55" t="s">
        <v>193</v>
      </c>
      <c r="B55" t="s">
        <v>194</v>
      </c>
      <c r="C55" t="s">
        <v>195</v>
      </c>
      <c r="D55" t="s">
        <v>7</v>
      </c>
      <c r="E55" t="s">
        <v>23</v>
      </c>
      <c r="F55" s="1">
        <v>45668</v>
      </c>
      <c r="G55" t="e">
        <f t="shared" si="7"/>
        <v>#REF!</v>
      </c>
      <c r="H55" s="1" t="e">
        <f>VLOOKUP(A55,#REF!, 3, FALSE)</f>
        <v>#REF!</v>
      </c>
      <c r="I55" t="e">
        <f>VLOOKUP(A55,#REF!, 4, FALSE)</f>
        <v>#REF!</v>
      </c>
      <c r="J55" t="e">
        <f>VLOOKUP(A55,#REF!, 2, FALSE)</f>
        <v>#REF!</v>
      </c>
      <c r="K55" t="e">
        <f>VLOOKUP(A55,#REF!, 3, FALSE)</f>
        <v>#REF!</v>
      </c>
      <c r="L55" t="e">
        <f>VLOOKUP(A55,#REF!, 4, FALSE)</f>
        <v>#REF!</v>
      </c>
      <c r="M55">
        <f>INDEX('campaign_data'!C:C, MATCH(E55, 'campaign_data'!A:A, 0))</f>
        <v>5725</v>
      </c>
      <c r="N55">
        <f>INDEX('campaign_data'!E:E, MATCH(E55, 'campaign_data'!A:A, 0))</f>
        <v>3</v>
      </c>
      <c r="O55" s="2">
        <f t="shared" si="8"/>
        <v>0</v>
      </c>
      <c r="P55" s="3">
        <f t="shared" si="9"/>
        <v>0</v>
      </c>
      <c r="Q55" s="2">
        <f t="shared" si="10"/>
        <v>0</v>
      </c>
      <c r="R55" s="9">
        <f>_xlfn.XLOOKUP(E55,'campaign_data'!A:A,'campaign_data'!H:H,"not found",0)</f>
        <v>171</v>
      </c>
      <c r="S55" s="9">
        <f t="shared" si="11"/>
        <v>954</v>
      </c>
      <c r="T55">
        <f t="shared" si="12"/>
        <v>5725</v>
      </c>
      <c r="U55" s="2">
        <f t="shared" si="13"/>
        <v>0</v>
      </c>
    </row>
    <row r="56" spans="1:21" x14ac:dyDescent="0.25">
      <c r="A56" t="s">
        <v>196</v>
      </c>
      <c r="B56" t="s">
        <v>197</v>
      </c>
      <c r="C56" t="s">
        <v>198</v>
      </c>
      <c r="D56" t="s">
        <v>5</v>
      </c>
      <c r="E56" t="s">
        <v>24</v>
      </c>
      <c r="F56" s="1">
        <v>45633</v>
      </c>
      <c r="G56" t="e">
        <f t="shared" si="7"/>
        <v>#REF!</v>
      </c>
      <c r="H56" s="1" t="e">
        <f>VLOOKUP(A56,#REF!, 3, FALSE)</f>
        <v>#REF!</v>
      </c>
      <c r="I56" t="e">
        <f>VLOOKUP(A56,#REF!, 4, FALSE)</f>
        <v>#REF!</v>
      </c>
      <c r="J56" t="e">
        <f>VLOOKUP(A56,#REF!, 2, FALSE)</f>
        <v>#REF!</v>
      </c>
      <c r="K56" t="e">
        <f>VLOOKUP(A56,#REF!, 3, FALSE)</f>
        <v>#REF!</v>
      </c>
      <c r="L56" t="e">
        <f>VLOOKUP(A56,#REF!, 4, FALSE)</f>
        <v>#REF!</v>
      </c>
      <c r="M56">
        <f>INDEX('campaign_data'!C:C, MATCH(E56, 'campaign_data'!A:A, 0))</f>
        <v>2388</v>
      </c>
      <c r="N56">
        <f>INDEX('campaign_data'!E:E, MATCH(E56, 'campaign_data'!A:A, 0))</f>
        <v>1</v>
      </c>
      <c r="O56" s="2">
        <f t="shared" si="8"/>
        <v>0</v>
      </c>
      <c r="P56" s="3">
        <f t="shared" si="9"/>
        <v>0</v>
      </c>
      <c r="Q56" s="2">
        <f t="shared" si="10"/>
        <v>0</v>
      </c>
      <c r="R56" s="9">
        <f>_xlfn.XLOOKUP(E56,'campaign_data'!A:A,'campaign_data'!H:H,"not found",0)</f>
        <v>32.142857142857146</v>
      </c>
      <c r="S56" s="9">
        <f t="shared" si="11"/>
        <v>954</v>
      </c>
      <c r="T56">
        <f t="shared" si="12"/>
        <v>5725</v>
      </c>
      <c r="U56" s="2">
        <f t="shared" si="13"/>
        <v>0</v>
      </c>
    </row>
    <row r="57" spans="1:21" x14ac:dyDescent="0.25">
      <c r="A57" t="s">
        <v>199</v>
      </c>
      <c r="B57" t="s">
        <v>200</v>
      </c>
      <c r="C57" t="s">
        <v>201</v>
      </c>
      <c r="D57" t="s">
        <v>3</v>
      </c>
      <c r="E57" t="s">
        <v>25</v>
      </c>
      <c r="F57" s="1">
        <v>45674</v>
      </c>
      <c r="G57" t="e">
        <f t="shared" si="7"/>
        <v>#REF!</v>
      </c>
      <c r="H57" s="1" t="e">
        <f>VLOOKUP(A57,#REF!, 3, FALSE)</f>
        <v>#REF!</v>
      </c>
      <c r="I57" t="e">
        <f>VLOOKUP(A57,#REF!, 4, FALSE)</f>
        <v>#REF!</v>
      </c>
      <c r="J57" t="e">
        <f>VLOOKUP(A57,#REF!, 2, FALSE)</f>
        <v>#REF!</v>
      </c>
      <c r="K57" t="e">
        <f>VLOOKUP(A57,#REF!, 3, FALSE)</f>
        <v>#REF!</v>
      </c>
      <c r="L57" t="e">
        <f>VLOOKUP(A57,#REF!, 4, FALSE)</f>
        <v>#REF!</v>
      </c>
      <c r="M57">
        <f>INDEX('campaign_data'!C:C, MATCH(E57, 'campaign_data'!A:A, 0))</f>
        <v>3759</v>
      </c>
      <c r="N57">
        <f>INDEX('campaign_data'!E:E, MATCH(E57, 'campaign_data'!A:A, 0))</f>
        <v>1</v>
      </c>
      <c r="O57" s="2">
        <f t="shared" si="8"/>
        <v>0</v>
      </c>
      <c r="P57" s="3">
        <f t="shared" si="9"/>
        <v>0</v>
      </c>
      <c r="Q57" s="2">
        <f t="shared" si="10"/>
        <v>0</v>
      </c>
      <c r="R57" s="9">
        <f>_xlfn.XLOOKUP(E57,'campaign_data'!A:A,'campaign_data'!H:H,"not found",0)</f>
        <v>954</v>
      </c>
      <c r="S57" s="9">
        <f t="shared" si="11"/>
        <v>954</v>
      </c>
      <c r="T57">
        <f t="shared" si="12"/>
        <v>5725</v>
      </c>
      <c r="U57" s="2">
        <f t="shared" si="13"/>
        <v>0</v>
      </c>
    </row>
    <row r="58" spans="1:21" x14ac:dyDescent="0.25">
      <c r="A58" t="s">
        <v>202</v>
      </c>
      <c r="B58" t="s">
        <v>203</v>
      </c>
      <c r="C58" t="s">
        <v>204</v>
      </c>
      <c r="D58" t="s">
        <v>7</v>
      </c>
      <c r="E58" t="s">
        <v>15</v>
      </c>
      <c r="F58" s="1">
        <v>45665</v>
      </c>
      <c r="G58" t="e">
        <f t="shared" si="7"/>
        <v>#REF!</v>
      </c>
      <c r="H58" s="1" t="e">
        <f>VLOOKUP(A58,#REF!, 3, FALSE)</f>
        <v>#REF!</v>
      </c>
      <c r="I58" t="e">
        <f>VLOOKUP(A58,#REF!, 4, FALSE)</f>
        <v>#REF!</v>
      </c>
      <c r="J58" t="e">
        <f>VLOOKUP(A58,#REF!, 2, FALSE)</f>
        <v>#REF!</v>
      </c>
      <c r="K58" t="e">
        <f>VLOOKUP(A58,#REF!, 3, FALSE)</f>
        <v>#REF!</v>
      </c>
      <c r="L58" t="e">
        <f>VLOOKUP(A58,#REF!, 4, FALSE)</f>
        <v>#REF!</v>
      </c>
      <c r="M58">
        <f>INDEX('campaign_data'!C:C, MATCH(E58, 'campaign_data'!A:A, 0))</f>
        <v>3334</v>
      </c>
      <c r="N58">
        <f>INDEX('campaign_data'!E:E, MATCH(E58, 'campaign_data'!A:A, 0))</f>
        <v>4</v>
      </c>
      <c r="O58" s="2">
        <f t="shared" si="8"/>
        <v>0</v>
      </c>
      <c r="P58" s="3">
        <f t="shared" si="9"/>
        <v>0</v>
      </c>
      <c r="Q58" s="2">
        <f t="shared" si="10"/>
        <v>0</v>
      </c>
      <c r="R58" s="9">
        <f>_xlfn.XLOOKUP(E58,'campaign_data'!A:A,'campaign_data'!H:H,"not found",0)</f>
        <v>34.888888888888886</v>
      </c>
      <c r="S58" s="9">
        <f t="shared" si="11"/>
        <v>954</v>
      </c>
      <c r="T58">
        <f t="shared" si="12"/>
        <v>5725</v>
      </c>
      <c r="U58" s="2">
        <f t="shared" si="13"/>
        <v>0</v>
      </c>
    </row>
    <row r="59" spans="1:21" x14ac:dyDescent="0.25">
      <c r="A59" t="s">
        <v>205</v>
      </c>
      <c r="B59" t="s">
        <v>206</v>
      </c>
      <c r="C59" t="s">
        <v>207</v>
      </c>
      <c r="D59" t="s">
        <v>6</v>
      </c>
      <c r="E59" t="s">
        <v>21</v>
      </c>
      <c r="F59" s="1">
        <v>45746</v>
      </c>
      <c r="G59" t="e">
        <f t="shared" si="7"/>
        <v>#REF!</v>
      </c>
      <c r="H59" s="1" t="e">
        <f>VLOOKUP(A59,#REF!, 3, FALSE)</f>
        <v>#REF!</v>
      </c>
      <c r="I59" t="e">
        <f>VLOOKUP(A59,#REF!, 4, FALSE)</f>
        <v>#REF!</v>
      </c>
      <c r="J59" t="e">
        <f>VLOOKUP(A59,#REF!, 2, FALSE)</f>
        <v>#REF!</v>
      </c>
      <c r="K59" t="e">
        <f>VLOOKUP(A59,#REF!, 3, FALSE)</f>
        <v>#REF!</v>
      </c>
      <c r="L59" t="e">
        <f>VLOOKUP(A59,#REF!, 4, FALSE)</f>
        <v>#REF!</v>
      </c>
      <c r="M59">
        <f>INDEX('campaign_data'!C:C, MATCH(E59, 'campaign_data'!A:A, 0))</f>
        <v>5229</v>
      </c>
      <c r="N59">
        <f>INDEX('campaign_data'!E:E, MATCH(E59, 'campaign_data'!A:A, 0))</f>
        <v>5</v>
      </c>
      <c r="O59" s="2">
        <f t="shared" si="8"/>
        <v>0</v>
      </c>
      <c r="P59" s="3">
        <f t="shared" si="9"/>
        <v>0</v>
      </c>
      <c r="Q59" s="2">
        <f t="shared" si="10"/>
        <v>0</v>
      </c>
      <c r="R59" s="9">
        <f>_xlfn.XLOOKUP(E59,'campaign_data'!A:A,'campaign_data'!H:H,"not found",0)</f>
        <v>76</v>
      </c>
      <c r="S59" s="9">
        <f t="shared" si="11"/>
        <v>954</v>
      </c>
      <c r="T59">
        <f t="shared" si="12"/>
        <v>5725</v>
      </c>
      <c r="U59" s="2">
        <f t="shared" si="13"/>
        <v>0</v>
      </c>
    </row>
    <row r="60" spans="1:21" x14ac:dyDescent="0.25">
      <c r="A60" t="s">
        <v>208</v>
      </c>
      <c r="B60" t="s">
        <v>209</v>
      </c>
      <c r="C60" t="s">
        <v>210</v>
      </c>
      <c r="D60" t="s">
        <v>5</v>
      </c>
      <c r="E60" t="s">
        <v>24</v>
      </c>
      <c r="F60" s="1">
        <v>45698</v>
      </c>
      <c r="G60" t="e">
        <f t="shared" si="7"/>
        <v>#REF!</v>
      </c>
      <c r="H60" s="1" t="e">
        <f>VLOOKUP(A60,#REF!, 3, FALSE)</f>
        <v>#REF!</v>
      </c>
      <c r="I60" t="e">
        <f>VLOOKUP(A60,#REF!, 4, FALSE)</f>
        <v>#REF!</v>
      </c>
      <c r="J60" t="e">
        <f>VLOOKUP(A60,#REF!, 2, FALSE)</f>
        <v>#REF!</v>
      </c>
      <c r="K60" t="e">
        <f>VLOOKUP(A60,#REF!, 3, FALSE)</f>
        <v>#REF!</v>
      </c>
      <c r="L60" t="e">
        <f>VLOOKUP(A60,#REF!, 4, FALSE)</f>
        <v>#REF!</v>
      </c>
      <c r="M60">
        <f>INDEX('campaign_data'!C:C, MATCH(E60, 'campaign_data'!A:A, 0))</f>
        <v>2388</v>
      </c>
      <c r="N60">
        <f>INDEX('campaign_data'!E:E, MATCH(E60, 'campaign_data'!A:A, 0))</f>
        <v>1</v>
      </c>
      <c r="O60" s="2">
        <f t="shared" si="8"/>
        <v>0</v>
      </c>
      <c r="P60" s="3">
        <f t="shared" si="9"/>
        <v>0</v>
      </c>
      <c r="Q60" s="2">
        <f t="shared" si="10"/>
        <v>0</v>
      </c>
      <c r="R60" s="9">
        <f>_xlfn.XLOOKUP(E60,'campaign_data'!A:A,'campaign_data'!H:H,"not found",0)</f>
        <v>32.142857142857146</v>
      </c>
      <c r="S60" s="9">
        <f t="shared" si="11"/>
        <v>954</v>
      </c>
      <c r="T60">
        <f t="shared" si="12"/>
        <v>5725</v>
      </c>
      <c r="U60" s="2">
        <f t="shared" si="13"/>
        <v>0</v>
      </c>
    </row>
    <row r="61" spans="1:21" x14ac:dyDescent="0.25">
      <c r="A61" t="s">
        <v>211</v>
      </c>
      <c r="B61" t="s">
        <v>212</v>
      </c>
      <c r="C61" t="s">
        <v>213</v>
      </c>
      <c r="D61" t="s">
        <v>7</v>
      </c>
      <c r="E61" t="s">
        <v>13</v>
      </c>
      <c r="F61" s="1">
        <v>45719</v>
      </c>
      <c r="G61" t="e">
        <f t="shared" si="7"/>
        <v>#REF!</v>
      </c>
      <c r="H61" s="1" t="e">
        <f>VLOOKUP(A61,#REF!, 3, FALSE)</f>
        <v>#REF!</v>
      </c>
      <c r="I61" t="e">
        <f>VLOOKUP(A61,#REF!, 4, FALSE)</f>
        <v>#REF!</v>
      </c>
      <c r="J61" t="e">
        <f>VLOOKUP(A61,#REF!, 2, FALSE)</f>
        <v>#REF!</v>
      </c>
      <c r="K61" t="e">
        <f>VLOOKUP(A61,#REF!, 3, FALSE)</f>
        <v>#REF!</v>
      </c>
      <c r="L61" t="e">
        <f>VLOOKUP(A61,#REF!, 4, FALSE)</f>
        <v>#REF!</v>
      </c>
      <c r="M61">
        <f>INDEX('campaign_data'!C:C, MATCH(E61, 'campaign_data'!A:A, 0))</f>
        <v>5423</v>
      </c>
      <c r="N61">
        <f>INDEX('campaign_data'!E:E, MATCH(E61, 'campaign_data'!A:A, 0))</f>
        <v>5</v>
      </c>
      <c r="O61" s="2">
        <f t="shared" si="8"/>
        <v>0</v>
      </c>
      <c r="P61" s="3">
        <f t="shared" si="9"/>
        <v>0</v>
      </c>
      <c r="Q61" s="2">
        <f t="shared" si="10"/>
        <v>0</v>
      </c>
      <c r="R61" s="9">
        <f>_xlfn.XLOOKUP(E61,'campaign_data'!A:A,'campaign_data'!H:H,"not found",0)</f>
        <v>68.714285714285708</v>
      </c>
      <c r="S61" s="9">
        <f t="shared" si="11"/>
        <v>954</v>
      </c>
      <c r="T61">
        <f t="shared" si="12"/>
        <v>5725</v>
      </c>
      <c r="U61" s="2">
        <f t="shared" si="13"/>
        <v>0</v>
      </c>
    </row>
    <row r="62" spans="1:21" x14ac:dyDescent="0.25">
      <c r="A62" t="s">
        <v>214</v>
      </c>
      <c r="B62" t="s">
        <v>215</v>
      </c>
      <c r="C62" t="s">
        <v>216</v>
      </c>
      <c r="D62" t="s">
        <v>7</v>
      </c>
      <c r="E62" t="s">
        <v>22</v>
      </c>
      <c r="F62" s="1">
        <v>45710</v>
      </c>
      <c r="G62" t="e">
        <f t="shared" si="7"/>
        <v>#REF!</v>
      </c>
      <c r="H62" s="1" t="e">
        <f>VLOOKUP(A62,#REF!, 3, FALSE)</f>
        <v>#REF!</v>
      </c>
      <c r="I62" t="e">
        <f>VLOOKUP(A62,#REF!, 4, FALSE)</f>
        <v>#REF!</v>
      </c>
      <c r="J62" t="e">
        <f>VLOOKUP(A62,#REF!, 2, FALSE)</f>
        <v>#REF!</v>
      </c>
      <c r="K62" t="e">
        <f>VLOOKUP(A62,#REF!, 3, FALSE)</f>
        <v>#REF!</v>
      </c>
      <c r="L62" t="e">
        <f>VLOOKUP(A62,#REF!, 4, FALSE)</f>
        <v>#REF!</v>
      </c>
      <c r="M62">
        <f>INDEX('campaign_data'!C:C, MATCH(E62, 'campaign_data'!A:A, 0))</f>
        <v>3502</v>
      </c>
      <c r="N62">
        <f>INDEX('campaign_data'!E:E, MATCH(E62, 'campaign_data'!A:A, 0))</f>
        <v>5</v>
      </c>
      <c r="O62" s="2">
        <f t="shared" si="8"/>
        <v>0</v>
      </c>
      <c r="P62" s="3">
        <f t="shared" si="9"/>
        <v>0</v>
      </c>
      <c r="Q62" s="2">
        <f t="shared" si="10"/>
        <v>0</v>
      </c>
      <c r="R62" s="9">
        <f>_xlfn.XLOOKUP(E62,'campaign_data'!A:A,'campaign_data'!H:H,"not found",0)</f>
        <v>191.8</v>
      </c>
      <c r="S62" s="9">
        <f t="shared" si="11"/>
        <v>954</v>
      </c>
      <c r="T62">
        <f t="shared" si="12"/>
        <v>5725</v>
      </c>
      <c r="U62" s="2">
        <f t="shared" si="13"/>
        <v>0</v>
      </c>
    </row>
    <row r="63" spans="1:21" x14ac:dyDescent="0.25">
      <c r="A63" t="s">
        <v>217</v>
      </c>
      <c r="B63" t="s">
        <v>218</v>
      </c>
      <c r="C63" t="s">
        <v>219</v>
      </c>
      <c r="D63" t="s">
        <v>6</v>
      </c>
      <c r="E63" t="s">
        <v>20</v>
      </c>
      <c r="F63" s="1">
        <v>45676</v>
      </c>
      <c r="G63" t="e">
        <f t="shared" si="7"/>
        <v>#REF!</v>
      </c>
      <c r="H63" s="1" t="e">
        <f>VLOOKUP(A63,#REF!, 3, FALSE)</f>
        <v>#REF!</v>
      </c>
      <c r="I63" t="e">
        <f>VLOOKUP(A63,#REF!, 4, FALSE)</f>
        <v>#REF!</v>
      </c>
      <c r="J63" t="e">
        <f>VLOOKUP(A63,#REF!, 2, FALSE)</f>
        <v>#REF!</v>
      </c>
      <c r="K63" t="e">
        <f>VLOOKUP(A63,#REF!, 3, FALSE)</f>
        <v>#REF!</v>
      </c>
      <c r="L63" t="e">
        <f>VLOOKUP(A63,#REF!, 4, FALSE)</f>
        <v>#REF!</v>
      </c>
      <c r="M63">
        <f>INDEX('campaign_data'!C:C, MATCH(E63, 'campaign_data'!A:A, 0))</f>
        <v>1746</v>
      </c>
      <c r="N63">
        <f>INDEX('campaign_data'!E:E, MATCH(E63, 'campaign_data'!A:A, 0))</f>
        <v>5</v>
      </c>
      <c r="O63" s="2">
        <f t="shared" si="8"/>
        <v>0</v>
      </c>
      <c r="P63" s="3">
        <f t="shared" si="9"/>
        <v>0</v>
      </c>
      <c r="Q63" s="2">
        <f t="shared" si="10"/>
        <v>0</v>
      </c>
      <c r="R63" s="9">
        <f>_xlfn.XLOOKUP(E63,'campaign_data'!A:A,'campaign_data'!H:H,"not found",0)</f>
        <v>107</v>
      </c>
      <c r="S63" s="9">
        <f t="shared" si="11"/>
        <v>954</v>
      </c>
      <c r="T63">
        <f t="shared" si="12"/>
        <v>5725</v>
      </c>
      <c r="U63" s="2">
        <f t="shared" si="13"/>
        <v>0</v>
      </c>
    </row>
    <row r="64" spans="1:21" x14ac:dyDescent="0.25">
      <c r="A64" t="s">
        <v>220</v>
      </c>
      <c r="B64" t="s">
        <v>221</v>
      </c>
      <c r="C64" t="s">
        <v>222</v>
      </c>
      <c r="D64" t="s">
        <v>6</v>
      </c>
      <c r="E64" t="s">
        <v>11</v>
      </c>
      <c r="F64" s="1">
        <v>45636</v>
      </c>
      <c r="G64" t="e">
        <f t="shared" si="7"/>
        <v>#REF!</v>
      </c>
      <c r="H64" s="1" t="e">
        <f>VLOOKUP(A64,#REF!, 3, FALSE)</f>
        <v>#REF!</v>
      </c>
      <c r="I64" t="e">
        <f>VLOOKUP(A64,#REF!, 4, FALSE)</f>
        <v>#REF!</v>
      </c>
      <c r="J64" t="e">
        <f>VLOOKUP(A64,#REF!, 2, FALSE)</f>
        <v>#REF!</v>
      </c>
      <c r="K64" t="e">
        <f>VLOOKUP(A64,#REF!, 3, FALSE)</f>
        <v>#REF!</v>
      </c>
      <c r="L64" t="e">
        <f>VLOOKUP(A64,#REF!, 4, FALSE)</f>
        <v>#REF!</v>
      </c>
      <c r="M64">
        <f>INDEX('campaign_data'!C:C, MATCH(E64, 'campaign_data'!A:A, 0))</f>
        <v>5010</v>
      </c>
      <c r="N64">
        <f>INDEX('campaign_data'!E:E, MATCH(E64, 'campaign_data'!A:A, 0))</f>
        <v>1</v>
      </c>
      <c r="O64" s="2">
        <f t="shared" si="8"/>
        <v>0</v>
      </c>
      <c r="P64" s="3">
        <f t="shared" si="9"/>
        <v>0</v>
      </c>
      <c r="Q64" s="2">
        <f t="shared" si="10"/>
        <v>0</v>
      </c>
      <c r="R64" s="9">
        <f>_xlfn.XLOOKUP(E64,'campaign_data'!A:A,'campaign_data'!H:H,"not found",0)</f>
        <v>28.75</v>
      </c>
      <c r="S64" s="9">
        <f t="shared" si="11"/>
        <v>954</v>
      </c>
      <c r="T64">
        <f t="shared" si="12"/>
        <v>5725</v>
      </c>
      <c r="U64" s="2">
        <f t="shared" si="13"/>
        <v>0</v>
      </c>
    </row>
    <row r="65" spans="1:21" x14ac:dyDescent="0.25">
      <c r="A65" t="s">
        <v>223</v>
      </c>
      <c r="B65" t="s">
        <v>224</v>
      </c>
      <c r="C65" t="s">
        <v>225</v>
      </c>
      <c r="D65" t="s">
        <v>7</v>
      </c>
      <c r="E65" t="s">
        <v>22</v>
      </c>
      <c r="F65" s="1">
        <v>45638</v>
      </c>
      <c r="G65" t="e">
        <f t="shared" si="7"/>
        <v>#REF!</v>
      </c>
      <c r="H65" s="1" t="e">
        <f>VLOOKUP(A65,#REF!, 3, FALSE)</f>
        <v>#REF!</v>
      </c>
      <c r="I65" t="e">
        <f>VLOOKUP(A65,#REF!, 4, FALSE)</f>
        <v>#REF!</v>
      </c>
      <c r="J65" t="e">
        <f>VLOOKUP(A65,#REF!, 2, FALSE)</f>
        <v>#REF!</v>
      </c>
      <c r="K65" t="e">
        <f>VLOOKUP(A65,#REF!, 3, FALSE)</f>
        <v>#REF!</v>
      </c>
      <c r="L65" t="e">
        <f>VLOOKUP(A65,#REF!, 4, FALSE)</f>
        <v>#REF!</v>
      </c>
      <c r="M65">
        <f>INDEX('campaign_data'!C:C, MATCH(E65, 'campaign_data'!A:A, 0))</f>
        <v>3502</v>
      </c>
      <c r="N65">
        <f>INDEX('campaign_data'!E:E, MATCH(E65, 'campaign_data'!A:A, 0))</f>
        <v>5</v>
      </c>
      <c r="O65" s="2">
        <f t="shared" si="8"/>
        <v>0</v>
      </c>
      <c r="P65" s="3">
        <f t="shared" si="9"/>
        <v>0</v>
      </c>
      <c r="Q65" s="2">
        <f t="shared" si="10"/>
        <v>0</v>
      </c>
      <c r="R65" s="9">
        <f>_xlfn.XLOOKUP(E65,'campaign_data'!A:A,'campaign_data'!H:H,"not found",0)</f>
        <v>191.8</v>
      </c>
      <c r="S65" s="9">
        <f t="shared" si="11"/>
        <v>954</v>
      </c>
      <c r="T65">
        <f t="shared" si="12"/>
        <v>5725</v>
      </c>
      <c r="U65" s="2">
        <f t="shared" si="13"/>
        <v>0</v>
      </c>
    </row>
    <row r="66" spans="1:21" x14ac:dyDescent="0.25">
      <c r="A66" t="s">
        <v>226</v>
      </c>
      <c r="B66" t="s">
        <v>227</v>
      </c>
      <c r="C66" t="s">
        <v>228</v>
      </c>
      <c r="D66" t="s">
        <v>3</v>
      </c>
      <c r="E66" t="s">
        <v>11</v>
      </c>
      <c r="F66" s="1">
        <v>45634</v>
      </c>
      <c r="G66" t="e">
        <f t="shared" ref="G66:G97" si="14">TEXT(H66,"MMM")</f>
        <v>#REF!</v>
      </c>
      <c r="H66" s="1" t="e">
        <f>VLOOKUP(A66,#REF!, 3, FALSE)</f>
        <v>#REF!</v>
      </c>
      <c r="I66" t="e">
        <f>VLOOKUP(A66,#REF!, 4, FALSE)</f>
        <v>#REF!</v>
      </c>
      <c r="J66" t="e">
        <f>VLOOKUP(A66,#REF!, 2, FALSE)</f>
        <v>#REF!</v>
      </c>
      <c r="K66" t="e">
        <f>VLOOKUP(A66,#REF!, 3, FALSE)</f>
        <v>#REF!</v>
      </c>
      <c r="L66" t="e">
        <f>VLOOKUP(A66,#REF!, 4, FALSE)</f>
        <v>#REF!</v>
      </c>
      <c r="M66">
        <f>INDEX('campaign_data'!C:C, MATCH(E66, 'campaign_data'!A:A, 0))</f>
        <v>5010</v>
      </c>
      <c r="N66">
        <f>INDEX('campaign_data'!E:E, MATCH(E66, 'campaign_data'!A:A, 0))</f>
        <v>1</v>
      </c>
      <c r="O66" s="2">
        <f t="shared" ref="O66:O101" si="15">IFERROR(L66/K66, 0)</f>
        <v>0</v>
      </c>
      <c r="P66" s="3">
        <f t="shared" ref="P66:P101" si="16">IFERROR(M66/K66,0)</f>
        <v>0</v>
      </c>
      <c r="Q66" s="2">
        <f t="shared" ref="Q66:Q101" si="17">IFERROR(K66/J66,0)</f>
        <v>0</v>
      </c>
      <c r="R66" s="9">
        <f>_xlfn.XLOOKUP(E66,'campaign_data'!A:A,'campaign_data'!H:H,"not found",0)</f>
        <v>28.75</v>
      </c>
      <c r="S66" s="9">
        <f t="shared" ref="S66:S97" si="18">MAX(R:R)</f>
        <v>954</v>
      </c>
      <c r="T66">
        <f t="shared" ref="T66:T101" si="19">MAX(M:M)</f>
        <v>5725</v>
      </c>
      <c r="U66" s="2">
        <f t="shared" ref="U66:U101" si="20">MAX(O:O)</f>
        <v>0</v>
      </c>
    </row>
    <row r="67" spans="1:21" x14ac:dyDescent="0.25">
      <c r="A67" t="s">
        <v>229</v>
      </c>
      <c r="B67" t="s">
        <v>230</v>
      </c>
      <c r="C67" t="s">
        <v>231</v>
      </c>
      <c r="D67" t="s">
        <v>5</v>
      </c>
      <c r="E67" t="s">
        <v>21</v>
      </c>
      <c r="F67" s="1">
        <v>45664</v>
      </c>
      <c r="G67" t="e">
        <f t="shared" si="14"/>
        <v>#REF!</v>
      </c>
      <c r="H67" s="1" t="e">
        <f>VLOOKUP(A67,#REF!, 3, FALSE)</f>
        <v>#REF!</v>
      </c>
      <c r="I67" t="e">
        <f>VLOOKUP(A67,#REF!, 4, FALSE)</f>
        <v>#REF!</v>
      </c>
      <c r="J67" t="e">
        <f>VLOOKUP(A67,#REF!, 2, FALSE)</f>
        <v>#REF!</v>
      </c>
      <c r="K67" t="e">
        <f>VLOOKUP(A67,#REF!, 3, FALSE)</f>
        <v>#REF!</v>
      </c>
      <c r="L67" t="e">
        <f>VLOOKUP(A67,#REF!, 4, FALSE)</f>
        <v>#REF!</v>
      </c>
      <c r="M67">
        <f>INDEX('campaign_data'!C:C, MATCH(E67, 'campaign_data'!A:A, 0))</f>
        <v>5229</v>
      </c>
      <c r="N67">
        <f>INDEX('campaign_data'!E:E, MATCH(E67, 'campaign_data'!A:A, 0))</f>
        <v>5</v>
      </c>
      <c r="O67" s="2">
        <f t="shared" si="15"/>
        <v>0</v>
      </c>
      <c r="P67" s="3">
        <f t="shared" si="16"/>
        <v>0</v>
      </c>
      <c r="Q67" s="2">
        <f t="shared" si="17"/>
        <v>0</v>
      </c>
      <c r="R67" s="9">
        <f>_xlfn.XLOOKUP(E67,'campaign_data'!A:A,'campaign_data'!H:H,"not found",0)</f>
        <v>76</v>
      </c>
      <c r="S67" s="9">
        <f t="shared" si="18"/>
        <v>954</v>
      </c>
      <c r="T67">
        <f t="shared" si="19"/>
        <v>5725</v>
      </c>
      <c r="U67" s="2">
        <f t="shared" si="20"/>
        <v>0</v>
      </c>
    </row>
    <row r="68" spans="1:21" x14ac:dyDescent="0.25">
      <c r="A68" t="s">
        <v>232</v>
      </c>
      <c r="B68" t="s">
        <v>233</v>
      </c>
      <c r="C68" t="s">
        <v>234</v>
      </c>
      <c r="D68" t="s">
        <v>7</v>
      </c>
      <c r="E68" t="s">
        <v>26</v>
      </c>
      <c r="F68" s="1">
        <v>45657</v>
      </c>
      <c r="G68" t="e">
        <f t="shared" si="14"/>
        <v>#REF!</v>
      </c>
      <c r="H68" s="1" t="e">
        <f>VLOOKUP(A68,#REF!, 3, FALSE)</f>
        <v>#REF!</v>
      </c>
      <c r="I68" t="e">
        <f>VLOOKUP(A68,#REF!, 4, FALSE)</f>
        <v>#REF!</v>
      </c>
      <c r="J68" t="e">
        <f>VLOOKUP(A68,#REF!, 2, FALSE)</f>
        <v>#REF!</v>
      </c>
      <c r="K68" t="e">
        <f>VLOOKUP(A68,#REF!, 3, FALSE)</f>
        <v>#REF!</v>
      </c>
      <c r="L68" t="e">
        <f>VLOOKUP(A68,#REF!, 4, FALSE)</f>
        <v>#REF!</v>
      </c>
      <c r="M68">
        <f>INDEX('campaign_data'!C:C, MATCH(E68, 'campaign_data'!A:A, 0))</f>
        <v>5133</v>
      </c>
      <c r="N68">
        <f>INDEX('campaign_data'!E:E, MATCH(E68, 'campaign_data'!A:A, 0))</f>
        <v>2</v>
      </c>
      <c r="O68" s="2">
        <f t="shared" si="15"/>
        <v>0</v>
      </c>
      <c r="P68" s="3">
        <f t="shared" si="16"/>
        <v>0</v>
      </c>
      <c r="Q68" s="2">
        <f t="shared" si="17"/>
        <v>0</v>
      </c>
      <c r="R68" s="9">
        <f>_xlfn.XLOOKUP(E68,'campaign_data'!A:A,'campaign_data'!H:H,"not found",0)</f>
        <v>158</v>
      </c>
      <c r="S68" s="9">
        <f t="shared" si="18"/>
        <v>954</v>
      </c>
      <c r="T68">
        <f t="shared" si="19"/>
        <v>5725</v>
      </c>
      <c r="U68" s="2">
        <f t="shared" si="20"/>
        <v>0</v>
      </c>
    </row>
    <row r="69" spans="1:21" x14ac:dyDescent="0.25">
      <c r="A69" t="s">
        <v>235</v>
      </c>
      <c r="B69" t="s">
        <v>236</v>
      </c>
      <c r="C69" t="s">
        <v>237</v>
      </c>
      <c r="D69" t="s">
        <v>5</v>
      </c>
      <c r="E69" t="s">
        <v>16</v>
      </c>
      <c r="F69" s="1">
        <v>45728</v>
      </c>
      <c r="G69" t="e">
        <f t="shared" si="14"/>
        <v>#REF!</v>
      </c>
      <c r="H69" s="1" t="e">
        <f>VLOOKUP(A69,#REF!, 3, FALSE)</f>
        <v>#REF!</v>
      </c>
      <c r="I69" t="e">
        <f>VLOOKUP(A69,#REF!, 4, FALSE)</f>
        <v>#REF!</v>
      </c>
      <c r="J69" t="e">
        <f>VLOOKUP(A69,#REF!, 2, FALSE)</f>
        <v>#REF!</v>
      </c>
      <c r="K69" t="e">
        <f>VLOOKUP(A69,#REF!, 3, FALSE)</f>
        <v>#REF!</v>
      </c>
      <c r="L69" t="e">
        <f>VLOOKUP(A69,#REF!, 4, FALSE)</f>
        <v>#REF!</v>
      </c>
      <c r="M69">
        <f>INDEX('campaign_data'!C:C, MATCH(E69, 'campaign_data'!A:A, 0))</f>
        <v>1793</v>
      </c>
      <c r="N69">
        <f>INDEX('campaign_data'!E:E, MATCH(E69, 'campaign_data'!A:A, 0))</f>
        <v>3</v>
      </c>
      <c r="O69" s="2">
        <f t="shared" si="15"/>
        <v>0</v>
      </c>
      <c r="P69" s="3">
        <f t="shared" si="16"/>
        <v>0</v>
      </c>
      <c r="Q69" s="2">
        <f t="shared" si="17"/>
        <v>0</v>
      </c>
      <c r="R69" s="9">
        <f>_xlfn.XLOOKUP(E69,'campaign_data'!A:A,'campaign_data'!H:H,"not found",0)</f>
        <v>126.33333333333333</v>
      </c>
      <c r="S69" s="9">
        <f t="shared" si="18"/>
        <v>954</v>
      </c>
      <c r="T69">
        <f t="shared" si="19"/>
        <v>5725</v>
      </c>
      <c r="U69" s="2">
        <f t="shared" si="20"/>
        <v>0</v>
      </c>
    </row>
    <row r="70" spans="1:21" x14ac:dyDescent="0.25">
      <c r="A70" t="s">
        <v>238</v>
      </c>
      <c r="B70" t="s">
        <v>239</v>
      </c>
      <c r="C70" t="s">
        <v>240</v>
      </c>
      <c r="D70" t="s">
        <v>5</v>
      </c>
      <c r="E70" t="s">
        <v>15</v>
      </c>
      <c r="F70" s="1">
        <v>45684</v>
      </c>
      <c r="G70" t="e">
        <f t="shared" si="14"/>
        <v>#REF!</v>
      </c>
      <c r="H70" s="1" t="e">
        <f>VLOOKUP(A70,#REF!, 3, FALSE)</f>
        <v>#REF!</v>
      </c>
      <c r="I70" t="e">
        <f>VLOOKUP(A70,#REF!, 4, FALSE)</f>
        <v>#REF!</v>
      </c>
      <c r="J70" t="e">
        <f>VLOOKUP(A70,#REF!, 2, FALSE)</f>
        <v>#REF!</v>
      </c>
      <c r="K70" t="e">
        <f>VLOOKUP(A70,#REF!, 3, FALSE)</f>
        <v>#REF!</v>
      </c>
      <c r="L70" t="e">
        <f>VLOOKUP(A70,#REF!, 4, FALSE)</f>
        <v>#REF!</v>
      </c>
      <c r="M70">
        <f>INDEX('campaign_data'!C:C, MATCH(E70, 'campaign_data'!A:A, 0))</f>
        <v>3334</v>
      </c>
      <c r="N70">
        <f>INDEX('campaign_data'!E:E, MATCH(E70, 'campaign_data'!A:A, 0))</f>
        <v>4</v>
      </c>
      <c r="O70" s="2">
        <f t="shared" si="15"/>
        <v>0</v>
      </c>
      <c r="P70" s="3">
        <f t="shared" si="16"/>
        <v>0</v>
      </c>
      <c r="Q70" s="2">
        <f t="shared" si="17"/>
        <v>0</v>
      </c>
      <c r="R70" s="9">
        <f>_xlfn.XLOOKUP(E70,'campaign_data'!A:A,'campaign_data'!H:H,"not found",0)</f>
        <v>34.888888888888886</v>
      </c>
      <c r="S70" s="9">
        <f t="shared" si="18"/>
        <v>954</v>
      </c>
      <c r="T70">
        <f t="shared" si="19"/>
        <v>5725</v>
      </c>
      <c r="U70" s="2">
        <f t="shared" si="20"/>
        <v>0</v>
      </c>
    </row>
    <row r="71" spans="1:21" x14ac:dyDescent="0.25">
      <c r="A71" t="s">
        <v>241</v>
      </c>
      <c r="B71" t="s">
        <v>242</v>
      </c>
      <c r="C71" t="s">
        <v>243</v>
      </c>
      <c r="D71" t="s">
        <v>3</v>
      </c>
      <c r="E71" t="s">
        <v>17</v>
      </c>
      <c r="F71" s="1">
        <v>45725</v>
      </c>
      <c r="G71" t="e">
        <f t="shared" si="14"/>
        <v>#REF!</v>
      </c>
      <c r="H71" s="1" t="e">
        <f>VLOOKUP(A71,#REF!, 3, FALSE)</f>
        <v>#REF!</v>
      </c>
      <c r="I71" t="e">
        <f>VLOOKUP(A71,#REF!, 4, FALSE)</f>
        <v>#REF!</v>
      </c>
      <c r="J71" t="e">
        <f>VLOOKUP(A71,#REF!, 2, FALSE)</f>
        <v>#REF!</v>
      </c>
      <c r="K71" t="e">
        <f>VLOOKUP(A71,#REF!, 3, FALSE)</f>
        <v>#REF!</v>
      </c>
      <c r="L71" t="e">
        <f>VLOOKUP(A71,#REF!, 4, FALSE)</f>
        <v>#REF!</v>
      </c>
      <c r="M71">
        <f>INDEX('campaign_data'!C:C, MATCH(E71, 'campaign_data'!A:A, 0))</f>
        <v>5215</v>
      </c>
      <c r="N71">
        <f>INDEX('campaign_data'!E:E, MATCH(E71, 'campaign_data'!A:A, 0))</f>
        <v>1</v>
      </c>
      <c r="O71" s="2">
        <f t="shared" si="15"/>
        <v>0</v>
      </c>
      <c r="P71" s="3">
        <f t="shared" si="16"/>
        <v>0</v>
      </c>
      <c r="Q71" s="2">
        <f t="shared" si="17"/>
        <v>0</v>
      </c>
      <c r="R71" s="9">
        <f>_xlfn.XLOOKUP(E71,'campaign_data'!A:A,'campaign_data'!H:H,"not found",0)</f>
        <v>160.80000000000001</v>
      </c>
      <c r="S71" s="9">
        <f t="shared" si="18"/>
        <v>954</v>
      </c>
      <c r="T71">
        <f t="shared" si="19"/>
        <v>5725</v>
      </c>
      <c r="U71" s="2">
        <f t="shared" si="20"/>
        <v>0</v>
      </c>
    </row>
    <row r="72" spans="1:21" x14ac:dyDescent="0.25">
      <c r="A72" t="s">
        <v>244</v>
      </c>
      <c r="B72" t="s">
        <v>245</v>
      </c>
      <c r="C72" t="s">
        <v>246</v>
      </c>
      <c r="D72" t="s">
        <v>8</v>
      </c>
      <c r="E72" t="s">
        <v>24</v>
      </c>
      <c r="F72" s="1">
        <v>45716</v>
      </c>
      <c r="G72" t="e">
        <f t="shared" si="14"/>
        <v>#REF!</v>
      </c>
      <c r="H72" s="1" t="e">
        <f>VLOOKUP(A72,#REF!, 3, FALSE)</f>
        <v>#REF!</v>
      </c>
      <c r="I72" t="e">
        <f>VLOOKUP(A72,#REF!, 4, FALSE)</f>
        <v>#REF!</v>
      </c>
      <c r="J72" t="e">
        <f>VLOOKUP(A72,#REF!, 2, FALSE)</f>
        <v>#REF!</v>
      </c>
      <c r="K72" t="e">
        <f>VLOOKUP(A72,#REF!, 3, FALSE)</f>
        <v>#REF!</v>
      </c>
      <c r="L72" t="e">
        <f>VLOOKUP(A72,#REF!, 4, FALSE)</f>
        <v>#REF!</v>
      </c>
      <c r="M72">
        <f>INDEX('campaign_data'!C:C, MATCH(E72, 'campaign_data'!A:A, 0))</f>
        <v>2388</v>
      </c>
      <c r="N72">
        <f>INDEX('campaign_data'!E:E, MATCH(E72, 'campaign_data'!A:A, 0))</f>
        <v>1</v>
      </c>
      <c r="O72" s="2">
        <f t="shared" si="15"/>
        <v>0</v>
      </c>
      <c r="P72" s="3">
        <f t="shared" si="16"/>
        <v>0</v>
      </c>
      <c r="Q72" s="2">
        <f t="shared" si="17"/>
        <v>0</v>
      </c>
      <c r="R72" s="9">
        <f>_xlfn.XLOOKUP(E72,'campaign_data'!A:A,'campaign_data'!H:H,"not found",0)</f>
        <v>32.142857142857146</v>
      </c>
      <c r="S72" s="9">
        <f t="shared" si="18"/>
        <v>954</v>
      </c>
      <c r="T72">
        <f t="shared" si="19"/>
        <v>5725</v>
      </c>
      <c r="U72" s="2">
        <f t="shared" si="20"/>
        <v>0</v>
      </c>
    </row>
    <row r="73" spans="1:21" x14ac:dyDescent="0.25">
      <c r="A73" t="s">
        <v>247</v>
      </c>
      <c r="B73" t="s">
        <v>248</v>
      </c>
      <c r="C73" t="s">
        <v>249</v>
      </c>
      <c r="D73" t="s">
        <v>8</v>
      </c>
      <c r="E73" t="s">
        <v>26</v>
      </c>
      <c r="F73" s="1">
        <v>45639</v>
      </c>
      <c r="G73" t="e">
        <f t="shared" si="14"/>
        <v>#REF!</v>
      </c>
      <c r="H73" s="1" t="e">
        <f>VLOOKUP(A73,#REF!, 3, FALSE)</f>
        <v>#REF!</v>
      </c>
      <c r="I73" t="e">
        <f>VLOOKUP(A73,#REF!, 4, FALSE)</f>
        <v>#REF!</v>
      </c>
      <c r="J73" t="e">
        <f>VLOOKUP(A73,#REF!, 2, FALSE)</f>
        <v>#REF!</v>
      </c>
      <c r="K73" t="e">
        <f>VLOOKUP(A73,#REF!, 3, FALSE)</f>
        <v>#REF!</v>
      </c>
      <c r="L73" t="e">
        <f>VLOOKUP(A73,#REF!, 4, FALSE)</f>
        <v>#REF!</v>
      </c>
      <c r="M73">
        <f>INDEX('campaign_data'!C:C, MATCH(E73, 'campaign_data'!A:A, 0))</f>
        <v>5133</v>
      </c>
      <c r="N73">
        <f>INDEX('campaign_data'!E:E, MATCH(E73, 'campaign_data'!A:A, 0))</f>
        <v>2</v>
      </c>
      <c r="O73" s="2">
        <f t="shared" si="15"/>
        <v>0</v>
      </c>
      <c r="P73" s="3">
        <f t="shared" si="16"/>
        <v>0</v>
      </c>
      <c r="Q73" s="2">
        <f t="shared" si="17"/>
        <v>0</v>
      </c>
      <c r="R73" s="9">
        <f>_xlfn.XLOOKUP(E73,'campaign_data'!A:A,'campaign_data'!H:H,"not found",0)</f>
        <v>158</v>
      </c>
      <c r="S73" s="9">
        <f t="shared" si="18"/>
        <v>954</v>
      </c>
      <c r="T73">
        <f t="shared" si="19"/>
        <v>5725</v>
      </c>
      <c r="U73" s="2">
        <f t="shared" si="20"/>
        <v>0</v>
      </c>
    </row>
    <row r="74" spans="1:21" x14ac:dyDescent="0.25">
      <c r="A74" t="s">
        <v>250</v>
      </c>
      <c r="B74" t="s">
        <v>251</v>
      </c>
      <c r="C74" t="s">
        <v>252</v>
      </c>
      <c r="D74" t="s">
        <v>5</v>
      </c>
      <c r="E74" t="s">
        <v>18</v>
      </c>
      <c r="F74" s="1">
        <v>45654</v>
      </c>
      <c r="G74" t="e">
        <f t="shared" si="14"/>
        <v>#REF!</v>
      </c>
      <c r="H74" s="1" t="e">
        <f>VLOOKUP(A74,#REF!, 3, FALSE)</f>
        <v>#REF!</v>
      </c>
      <c r="I74" t="e">
        <f>VLOOKUP(A74,#REF!, 4, FALSE)</f>
        <v>#REF!</v>
      </c>
      <c r="J74" t="e">
        <f>VLOOKUP(A74,#REF!, 2, FALSE)</f>
        <v>#REF!</v>
      </c>
      <c r="K74" t="e">
        <f>VLOOKUP(A74,#REF!, 3, FALSE)</f>
        <v>#REF!</v>
      </c>
      <c r="L74" t="e">
        <f>VLOOKUP(A74,#REF!, 4, FALSE)</f>
        <v>#REF!</v>
      </c>
      <c r="M74">
        <f>INDEX('campaign_data'!C:C, MATCH(E74, 'campaign_data'!A:A, 0))</f>
        <v>1399</v>
      </c>
      <c r="N74">
        <f>INDEX('campaign_data'!E:E, MATCH(E74, 'campaign_data'!A:A, 0))</f>
        <v>2</v>
      </c>
      <c r="O74" s="2">
        <f t="shared" si="15"/>
        <v>0</v>
      </c>
      <c r="P74" s="3">
        <f t="shared" si="16"/>
        <v>0</v>
      </c>
      <c r="Q74" s="2">
        <f t="shared" si="17"/>
        <v>0</v>
      </c>
      <c r="R74" s="9">
        <f>_xlfn.XLOOKUP(E74,'campaign_data'!A:A,'campaign_data'!H:H,"not found",0)</f>
        <v>38.666666666666664</v>
      </c>
      <c r="S74" s="9">
        <f t="shared" si="18"/>
        <v>954</v>
      </c>
      <c r="T74">
        <f t="shared" si="19"/>
        <v>5725</v>
      </c>
      <c r="U74" s="2">
        <f t="shared" si="20"/>
        <v>0</v>
      </c>
    </row>
    <row r="75" spans="1:21" x14ac:dyDescent="0.25">
      <c r="A75" t="s">
        <v>253</v>
      </c>
      <c r="B75" t="s">
        <v>254</v>
      </c>
      <c r="C75" t="s">
        <v>255</v>
      </c>
      <c r="D75" t="s">
        <v>8</v>
      </c>
      <c r="E75" t="s">
        <v>24</v>
      </c>
      <c r="F75" s="1">
        <v>45674</v>
      </c>
      <c r="G75" t="e">
        <f t="shared" si="14"/>
        <v>#REF!</v>
      </c>
      <c r="H75" s="1" t="e">
        <f>VLOOKUP(A75,#REF!, 3, FALSE)</f>
        <v>#REF!</v>
      </c>
      <c r="I75" t="e">
        <f>VLOOKUP(A75,#REF!, 4, FALSE)</f>
        <v>#REF!</v>
      </c>
      <c r="J75" t="e">
        <f>VLOOKUP(A75,#REF!, 2, FALSE)</f>
        <v>#REF!</v>
      </c>
      <c r="K75" t="e">
        <f>VLOOKUP(A75,#REF!, 3, FALSE)</f>
        <v>#REF!</v>
      </c>
      <c r="L75" t="e">
        <f>VLOOKUP(A75,#REF!, 4, FALSE)</f>
        <v>#REF!</v>
      </c>
      <c r="M75">
        <f>INDEX('campaign_data'!C:C, MATCH(E75, 'campaign_data'!A:A, 0))</f>
        <v>2388</v>
      </c>
      <c r="N75">
        <f>INDEX('campaign_data'!E:E, MATCH(E75, 'campaign_data'!A:A, 0))</f>
        <v>1</v>
      </c>
      <c r="O75" s="2">
        <f t="shared" si="15"/>
        <v>0</v>
      </c>
      <c r="P75" s="3">
        <f t="shared" si="16"/>
        <v>0</v>
      </c>
      <c r="Q75" s="2">
        <f t="shared" si="17"/>
        <v>0</v>
      </c>
      <c r="R75" s="9">
        <f>_xlfn.XLOOKUP(E75,'campaign_data'!A:A,'campaign_data'!H:H,"not found",0)</f>
        <v>32.142857142857146</v>
      </c>
      <c r="S75" s="9">
        <f t="shared" si="18"/>
        <v>954</v>
      </c>
      <c r="T75">
        <f t="shared" si="19"/>
        <v>5725</v>
      </c>
      <c r="U75" s="2">
        <f t="shared" si="20"/>
        <v>0</v>
      </c>
    </row>
    <row r="76" spans="1:21" x14ac:dyDescent="0.25">
      <c r="A76" t="s">
        <v>256</v>
      </c>
      <c r="B76" t="s">
        <v>257</v>
      </c>
      <c r="C76" t="s">
        <v>258</v>
      </c>
      <c r="D76" t="s">
        <v>7</v>
      </c>
      <c r="E76" t="s">
        <v>19</v>
      </c>
      <c r="F76" s="1">
        <v>45665</v>
      </c>
      <c r="G76" t="e">
        <f t="shared" si="14"/>
        <v>#REF!</v>
      </c>
      <c r="H76" s="1" t="e">
        <f>VLOOKUP(A76,#REF!, 3, FALSE)</f>
        <v>#REF!</v>
      </c>
      <c r="I76" t="e">
        <f>VLOOKUP(A76,#REF!, 4, FALSE)</f>
        <v>#REF!</v>
      </c>
      <c r="J76" t="e">
        <f>VLOOKUP(A76,#REF!, 2, FALSE)</f>
        <v>#REF!</v>
      </c>
      <c r="K76" t="e">
        <f>VLOOKUP(A76,#REF!, 3, FALSE)</f>
        <v>#REF!</v>
      </c>
      <c r="L76" t="e">
        <f>VLOOKUP(A76,#REF!, 4, FALSE)</f>
        <v>#REF!</v>
      </c>
      <c r="M76">
        <f>INDEX('campaign_data'!C:C, MATCH(E76, 'campaign_data'!A:A, 0))</f>
        <v>2066</v>
      </c>
      <c r="N76">
        <f>INDEX('campaign_data'!E:E, MATCH(E76, 'campaign_data'!A:A, 0))</f>
        <v>4</v>
      </c>
      <c r="O76" s="2">
        <f t="shared" si="15"/>
        <v>0</v>
      </c>
      <c r="P76" s="3">
        <f t="shared" si="16"/>
        <v>0</v>
      </c>
      <c r="Q76" s="2">
        <f t="shared" si="17"/>
        <v>0</v>
      </c>
      <c r="R76" s="9">
        <f>_xlfn.XLOOKUP(E76,'campaign_data'!A:A,'campaign_data'!H:H,"not found",0)</f>
        <v>75</v>
      </c>
      <c r="S76" s="9">
        <f t="shared" si="18"/>
        <v>954</v>
      </c>
      <c r="T76">
        <f t="shared" si="19"/>
        <v>5725</v>
      </c>
      <c r="U76" s="2">
        <f t="shared" si="20"/>
        <v>0</v>
      </c>
    </row>
    <row r="77" spans="1:21" x14ac:dyDescent="0.25">
      <c r="A77" t="s">
        <v>259</v>
      </c>
      <c r="B77" t="s">
        <v>260</v>
      </c>
      <c r="C77" t="s">
        <v>261</v>
      </c>
      <c r="D77" t="s">
        <v>7</v>
      </c>
      <c r="E77" t="s">
        <v>14</v>
      </c>
      <c r="F77" s="1">
        <v>45678</v>
      </c>
      <c r="G77" t="e">
        <f t="shared" si="14"/>
        <v>#REF!</v>
      </c>
      <c r="H77" s="1" t="e">
        <f>VLOOKUP(A77,#REF!, 3, FALSE)</f>
        <v>#REF!</v>
      </c>
      <c r="I77" t="e">
        <f>VLOOKUP(A77,#REF!, 4, FALSE)</f>
        <v>#REF!</v>
      </c>
      <c r="J77" t="e">
        <f>VLOOKUP(A77,#REF!, 2, FALSE)</f>
        <v>#REF!</v>
      </c>
      <c r="K77" t="e">
        <f>VLOOKUP(A77,#REF!, 3, FALSE)</f>
        <v>#REF!</v>
      </c>
      <c r="L77" t="e">
        <f>VLOOKUP(A77,#REF!, 4, FALSE)</f>
        <v>#REF!</v>
      </c>
      <c r="M77">
        <f>INDEX('campaign_data'!C:C, MATCH(E77, 'campaign_data'!A:A, 0))</f>
        <v>2265</v>
      </c>
      <c r="N77">
        <f>INDEX('campaign_data'!E:E, MATCH(E77, 'campaign_data'!A:A, 0))</f>
        <v>1</v>
      </c>
      <c r="O77" s="2">
        <f t="shared" si="15"/>
        <v>0</v>
      </c>
      <c r="P77" s="3">
        <f t="shared" si="16"/>
        <v>0</v>
      </c>
      <c r="Q77" s="2">
        <f t="shared" si="17"/>
        <v>0</v>
      </c>
      <c r="R77" s="9">
        <f>_xlfn.XLOOKUP(E77,'campaign_data'!A:A,'campaign_data'!H:H,"not found",0)</f>
        <v>223</v>
      </c>
      <c r="S77" s="9">
        <f t="shared" si="18"/>
        <v>954</v>
      </c>
      <c r="T77">
        <f t="shared" si="19"/>
        <v>5725</v>
      </c>
      <c r="U77" s="2">
        <f t="shared" si="20"/>
        <v>0</v>
      </c>
    </row>
    <row r="78" spans="1:21" x14ac:dyDescent="0.25">
      <c r="A78" t="s">
        <v>262</v>
      </c>
      <c r="B78" t="s">
        <v>263</v>
      </c>
      <c r="C78" t="s">
        <v>264</v>
      </c>
      <c r="D78" t="s">
        <v>6</v>
      </c>
      <c r="E78" t="s">
        <v>24</v>
      </c>
      <c r="F78" s="1">
        <v>45680</v>
      </c>
      <c r="G78" t="e">
        <f t="shared" si="14"/>
        <v>#REF!</v>
      </c>
      <c r="H78" s="1" t="e">
        <f>VLOOKUP(A78,#REF!, 3, FALSE)</f>
        <v>#REF!</v>
      </c>
      <c r="I78" t="e">
        <f>VLOOKUP(A78,#REF!, 4, FALSE)</f>
        <v>#REF!</v>
      </c>
      <c r="J78" t="e">
        <f>VLOOKUP(A78,#REF!, 2, FALSE)</f>
        <v>#REF!</v>
      </c>
      <c r="K78" t="e">
        <f>VLOOKUP(A78,#REF!, 3, FALSE)</f>
        <v>#REF!</v>
      </c>
      <c r="L78" t="e">
        <f>VLOOKUP(A78,#REF!, 4, FALSE)</f>
        <v>#REF!</v>
      </c>
      <c r="M78">
        <f>INDEX('campaign_data'!C:C, MATCH(E78, 'campaign_data'!A:A, 0))</f>
        <v>2388</v>
      </c>
      <c r="N78">
        <f>INDEX('campaign_data'!E:E, MATCH(E78, 'campaign_data'!A:A, 0))</f>
        <v>1</v>
      </c>
      <c r="O78" s="2">
        <f t="shared" si="15"/>
        <v>0</v>
      </c>
      <c r="P78" s="3">
        <f t="shared" si="16"/>
        <v>0</v>
      </c>
      <c r="Q78" s="2">
        <f t="shared" si="17"/>
        <v>0</v>
      </c>
      <c r="R78" s="9">
        <f>_xlfn.XLOOKUP(E78,'campaign_data'!A:A,'campaign_data'!H:H,"not found",0)</f>
        <v>32.142857142857146</v>
      </c>
      <c r="S78" s="9">
        <f t="shared" si="18"/>
        <v>954</v>
      </c>
      <c r="T78">
        <f t="shared" si="19"/>
        <v>5725</v>
      </c>
      <c r="U78" s="2">
        <f t="shared" si="20"/>
        <v>0</v>
      </c>
    </row>
    <row r="79" spans="1:21" x14ac:dyDescent="0.25">
      <c r="A79" t="s">
        <v>265</v>
      </c>
      <c r="B79" t="s">
        <v>266</v>
      </c>
      <c r="C79" t="s">
        <v>267</v>
      </c>
      <c r="D79" t="s">
        <v>5</v>
      </c>
      <c r="E79" t="s">
        <v>17</v>
      </c>
      <c r="F79" s="1">
        <v>45651</v>
      </c>
      <c r="G79" t="e">
        <f t="shared" si="14"/>
        <v>#REF!</v>
      </c>
      <c r="H79" s="1" t="e">
        <f>VLOOKUP(A79,#REF!, 3, FALSE)</f>
        <v>#REF!</v>
      </c>
      <c r="I79" t="e">
        <f>VLOOKUP(A79,#REF!, 4, FALSE)</f>
        <v>#REF!</v>
      </c>
      <c r="J79" t="e">
        <f>VLOOKUP(A79,#REF!, 2, FALSE)</f>
        <v>#REF!</v>
      </c>
      <c r="K79" t="e">
        <f>VLOOKUP(A79,#REF!, 3, FALSE)</f>
        <v>#REF!</v>
      </c>
      <c r="L79" t="e">
        <f>VLOOKUP(A79,#REF!, 4, FALSE)</f>
        <v>#REF!</v>
      </c>
      <c r="M79">
        <f>INDEX('campaign_data'!C:C, MATCH(E79, 'campaign_data'!A:A, 0))</f>
        <v>5215</v>
      </c>
      <c r="N79">
        <f>INDEX('campaign_data'!E:E, MATCH(E79, 'campaign_data'!A:A, 0))</f>
        <v>1</v>
      </c>
      <c r="O79" s="2">
        <f t="shared" si="15"/>
        <v>0</v>
      </c>
      <c r="P79" s="3">
        <f t="shared" si="16"/>
        <v>0</v>
      </c>
      <c r="Q79" s="2">
        <f t="shared" si="17"/>
        <v>0</v>
      </c>
      <c r="R79" s="9">
        <f>_xlfn.XLOOKUP(E79,'campaign_data'!A:A,'campaign_data'!H:H,"not found",0)</f>
        <v>160.80000000000001</v>
      </c>
      <c r="S79" s="9">
        <f t="shared" si="18"/>
        <v>954</v>
      </c>
      <c r="T79">
        <f t="shared" si="19"/>
        <v>5725</v>
      </c>
      <c r="U79" s="2">
        <f t="shared" si="20"/>
        <v>0</v>
      </c>
    </row>
    <row r="80" spans="1:21" x14ac:dyDescent="0.25">
      <c r="A80" t="s">
        <v>268</v>
      </c>
      <c r="B80" t="s">
        <v>269</v>
      </c>
      <c r="C80" t="s">
        <v>270</v>
      </c>
      <c r="D80" t="s">
        <v>5</v>
      </c>
      <c r="E80" t="s">
        <v>15</v>
      </c>
      <c r="F80" s="1">
        <v>45665</v>
      </c>
      <c r="G80" t="e">
        <f t="shared" si="14"/>
        <v>#REF!</v>
      </c>
      <c r="H80" s="1" t="e">
        <f>VLOOKUP(A80,#REF!, 3, FALSE)</f>
        <v>#REF!</v>
      </c>
      <c r="I80" t="e">
        <f>VLOOKUP(A80,#REF!, 4, FALSE)</f>
        <v>#REF!</v>
      </c>
      <c r="J80" t="e">
        <f>VLOOKUP(A80,#REF!, 2, FALSE)</f>
        <v>#REF!</v>
      </c>
      <c r="K80" t="e">
        <f>VLOOKUP(A80,#REF!, 3, FALSE)</f>
        <v>#REF!</v>
      </c>
      <c r="L80" t="e">
        <f>VLOOKUP(A80,#REF!, 4, FALSE)</f>
        <v>#REF!</v>
      </c>
      <c r="M80">
        <f>INDEX('campaign_data'!C:C, MATCH(E80, 'campaign_data'!A:A, 0))</f>
        <v>3334</v>
      </c>
      <c r="N80">
        <f>INDEX('campaign_data'!E:E, MATCH(E80, 'campaign_data'!A:A, 0))</f>
        <v>4</v>
      </c>
      <c r="O80" s="2">
        <f t="shared" si="15"/>
        <v>0</v>
      </c>
      <c r="P80" s="3">
        <f t="shared" si="16"/>
        <v>0</v>
      </c>
      <c r="Q80" s="2">
        <f t="shared" si="17"/>
        <v>0</v>
      </c>
      <c r="R80" s="9">
        <f>_xlfn.XLOOKUP(E80,'campaign_data'!A:A,'campaign_data'!H:H,"not found",0)</f>
        <v>34.888888888888886</v>
      </c>
      <c r="S80" s="9">
        <f t="shared" si="18"/>
        <v>954</v>
      </c>
      <c r="T80">
        <f t="shared" si="19"/>
        <v>5725</v>
      </c>
      <c r="U80" s="2">
        <f t="shared" si="20"/>
        <v>0</v>
      </c>
    </row>
    <row r="81" spans="1:21" x14ac:dyDescent="0.25">
      <c r="A81" t="s">
        <v>271</v>
      </c>
      <c r="B81" t="s">
        <v>272</v>
      </c>
      <c r="C81" t="s">
        <v>273</v>
      </c>
      <c r="D81" t="s">
        <v>5</v>
      </c>
      <c r="E81" t="s">
        <v>24</v>
      </c>
      <c r="F81" s="1">
        <v>45648</v>
      </c>
      <c r="G81" t="e">
        <f t="shared" si="14"/>
        <v>#REF!</v>
      </c>
      <c r="H81" s="1" t="e">
        <f>VLOOKUP(A81,#REF!, 3, FALSE)</f>
        <v>#REF!</v>
      </c>
      <c r="I81" t="e">
        <f>VLOOKUP(A81,#REF!, 4, FALSE)</f>
        <v>#REF!</v>
      </c>
      <c r="J81" t="e">
        <f>VLOOKUP(A81,#REF!, 2, FALSE)</f>
        <v>#REF!</v>
      </c>
      <c r="K81" t="e">
        <f>VLOOKUP(A81,#REF!, 3, FALSE)</f>
        <v>#REF!</v>
      </c>
      <c r="L81" t="e">
        <f>VLOOKUP(A81,#REF!, 4, FALSE)</f>
        <v>#REF!</v>
      </c>
      <c r="M81">
        <f>INDEX('campaign_data'!C:C, MATCH(E81, 'campaign_data'!A:A, 0))</f>
        <v>2388</v>
      </c>
      <c r="N81">
        <f>INDEX('campaign_data'!E:E, MATCH(E81, 'campaign_data'!A:A, 0))</f>
        <v>1</v>
      </c>
      <c r="O81" s="2">
        <f t="shared" si="15"/>
        <v>0</v>
      </c>
      <c r="P81" s="3">
        <f t="shared" si="16"/>
        <v>0</v>
      </c>
      <c r="Q81" s="2">
        <f t="shared" si="17"/>
        <v>0</v>
      </c>
      <c r="R81" s="9">
        <f>_xlfn.XLOOKUP(E81,'campaign_data'!A:A,'campaign_data'!H:H,"not found",0)</f>
        <v>32.142857142857146</v>
      </c>
      <c r="S81" s="9">
        <f t="shared" si="18"/>
        <v>954</v>
      </c>
      <c r="T81">
        <f t="shared" si="19"/>
        <v>5725</v>
      </c>
      <c r="U81" s="2">
        <f t="shared" si="20"/>
        <v>0</v>
      </c>
    </row>
    <row r="82" spans="1:21" x14ac:dyDescent="0.25">
      <c r="A82" t="s">
        <v>274</v>
      </c>
      <c r="B82" t="s">
        <v>275</v>
      </c>
      <c r="C82" t="s">
        <v>276</v>
      </c>
      <c r="D82" t="s">
        <v>8</v>
      </c>
      <c r="E82" t="s">
        <v>90</v>
      </c>
      <c r="F82" s="1">
        <v>45646</v>
      </c>
      <c r="G82" t="e">
        <f t="shared" si="14"/>
        <v>#REF!</v>
      </c>
      <c r="H82" s="1" t="e">
        <f>VLOOKUP(A82,#REF!, 3, FALSE)</f>
        <v>#REF!</v>
      </c>
      <c r="I82" t="e">
        <f>VLOOKUP(A82,#REF!, 4, FALSE)</f>
        <v>#REF!</v>
      </c>
      <c r="J82" t="e">
        <f>VLOOKUP(A82,#REF!, 2, FALSE)</f>
        <v>#REF!</v>
      </c>
      <c r="K82" t="e">
        <f>VLOOKUP(A82,#REF!, 3, FALSE)</f>
        <v>#REF!</v>
      </c>
      <c r="L82" t="e">
        <f>VLOOKUP(A82,#REF!, 4, FALSE)</f>
        <v>#REF!</v>
      </c>
      <c r="M82">
        <f>INDEX('campaign_data'!C:C, MATCH(E82, 'campaign_data'!A:A, 0))</f>
        <v>2260</v>
      </c>
      <c r="N82">
        <f>INDEX('campaign_data'!E:E, MATCH(E82, 'campaign_data'!A:A, 0))</f>
        <v>4</v>
      </c>
      <c r="O82" s="2">
        <f t="shared" si="15"/>
        <v>0</v>
      </c>
      <c r="P82" s="3">
        <f t="shared" si="16"/>
        <v>0</v>
      </c>
      <c r="Q82" s="2">
        <f t="shared" si="17"/>
        <v>0</v>
      </c>
      <c r="R82" s="9">
        <f>_xlfn.XLOOKUP(E82,'campaign_data'!A:A,'campaign_data'!H:H,"not found",0)</f>
        <v>191.6</v>
      </c>
      <c r="S82" s="9">
        <f t="shared" si="18"/>
        <v>954</v>
      </c>
      <c r="T82">
        <f t="shared" si="19"/>
        <v>5725</v>
      </c>
      <c r="U82" s="2">
        <f t="shared" si="20"/>
        <v>0</v>
      </c>
    </row>
    <row r="83" spans="1:21" x14ac:dyDescent="0.25">
      <c r="A83" t="s">
        <v>277</v>
      </c>
      <c r="B83" t="s">
        <v>278</v>
      </c>
      <c r="C83" t="s">
        <v>279</v>
      </c>
      <c r="D83" t="s">
        <v>5</v>
      </c>
      <c r="E83" t="s">
        <v>18</v>
      </c>
      <c r="F83" s="1">
        <v>45720</v>
      </c>
      <c r="G83" t="e">
        <f t="shared" si="14"/>
        <v>#REF!</v>
      </c>
      <c r="H83" s="1" t="e">
        <f>VLOOKUP(A83,#REF!, 3, FALSE)</f>
        <v>#REF!</v>
      </c>
      <c r="I83" t="e">
        <f>VLOOKUP(A83,#REF!, 4, FALSE)</f>
        <v>#REF!</v>
      </c>
      <c r="J83" t="e">
        <f>VLOOKUP(A83,#REF!, 2, FALSE)</f>
        <v>#REF!</v>
      </c>
      <c r="K83" t="e">
        <f>VLOOKUP(A83,#REF!, 3, FALSE)</f>
        <v>#REF!</v>
      </c>
      <c r="L83" t="e">
        <f>VLOOKUP(A83,#REF!, 4, FALSE)</f>
        <v>#REF!</v>
      </c>
      <c r="M83">
        <f>INDEX('campaign_data'!C:C, MATCH(E83, 'campaign_data'!A:A, 0))</f>
        <v>1399</v>
      </c>
      <c r="N83">
        <f>INDEX('campaign_data'!E:E, MATCH(E83, 'campaign_data'!A:A, 0))</f>
        <v>2</v>
      </c>
      <c r="O83" s="2">
        <f t="shared" si="15"/>
        <v>0</v>
      </c>
      <c r="P83" s="3">
        <f t="shared" si="16"/>
        <v>0</v>
      </c>
      <c r="Q83" s="2">
        <f t="shared" si="17"/>
        <v>0</v>
      </c>
      <c r="R83" s="9">
        <f>_xlfn.XLOOKUP(E83,'campaign_data'!A:A,'campaign_data'!H:H,"not found",0)</f>
        <v>38.666666666666664</v>
      </c>
      <c r="S83" s="9">
        <f t="shared" si="18"/>
        <v>954</v>
      </c>
      <c r="T83">
        <f t="shared" si="19"/>
        <v>5725</v>
      </c>
      <c r="U83" s="2">
        <f t="shared" si="20"/>
        <v>0</v>
      </c>
    </row>
    <row r="84" spans="1:21" x14ac:dyDescent="0.25">
      <c r="A84" t="s">
        <v>280</v>
      </c>
      <c r="B84" t="s">
        <v>281</v>
      </c>
      <c r="C84" t="s">
        <v>282</v>
      </c>
      <c r="D84" t="s">
        <v>5</v>
      </c>
      <c r="E84" t="s">
        <v>13</v>
      </c>
      <c r="F84" s="1">
        <v>45727</v>
      </c>
      <c r="G84" t="e">
        <f t="shared" si="14"/>
        <v>#REF!</v>
      </c>
      <c r="H84" s="1" t="e">
        <f>VLOOKUP(A84,#REF!, 3, FALSE)</f>
        <v>#REF!</v>
      </c>
      <c r="I84" t="e">
        <f>VLOOKUP(A84,#REF!, 4, FALSE)</f>
        <v>#REF!</v>
      </c>
      <c r="J84" t="e">
        <f>VLOOKUP(A84,#REF!, 2, FALSE)</f>
        <v>#REF!</v>
      </c>
      <c r="K84" t="e">
        <f>VLOOKUP(A84,#REF!, 3, FALSE)</f>
        <v>#REF!</v>
      </c>
      <c r="L84" t="e">
        <f>VLOOKUP(A84,#REF!, 4, FALSE)</f>
        <v>#REF!</v>
      </c>
      <c r="M84">
        <f>INDEX('campaign_data'!C:C, MATCH(E84, 'campaign_data'!A:A, 0))</f>
        <v>5423</v>
      </c>
      <c r="N84">
        <f>INDEX('campaign_data'!E:E, MATCH(E84, 'campaign_data'!A:A, 0))</f>
        <v>5</v>
      </c>
      <c r="O84" s="2">
        <f t="shared" si="15"/>
        <v>0</v>
      </c>
      <c r="P84" s="3">
        <f t="shared" si="16"/>
        <v>0</v>
      </c>
      <c r="Q84" s="2">
        <f t="shared" si="17"/>
        <v>0</v>
      </c>
      <c r="R84" s="9">
        <f>_xlfn.XLOOKUP(E84,'campaign_data'!A:A,'campaign_data'!H:H,"not found",0)</f>
        <v>68.714285714285708</v>
      </c>
      <c r="S84" s="9">
        <f t="shared" si="18"/>
        <v>954</v>
      </c>
      <c r="T84">
        <f t="shared" si="19"/>
        <v>5725</v>
      </c>
      <c r="U84" s="2">
        <f t="shared" si="20"/>
        <v>0</v>
      </c>
    </row>
    <row r="85" spans="1:21" x14ac:dyDescent="0.25">
      <c r="A85" t="s">
        <v>283</v>
      </c>
      <c r="B85" t="s">
        <v>284</v>
      </c>
      <c r="C85" t="s">
        <v>285</v>
      </c>
      <c r="D85" t="s">
        <v>3</v>
      </c>
      <c r="E85" t="s">
        <v>19</v>
      </c>
      <c r="F85" s="1">
        <v>45740</v>
      </c>
      <c r="G85" t="e">
        <f t="shared" si="14"/>
        <v>#REF!</v>
      </c>
      <c r="H85" s="1" t="e">
        <f>VLOOKUP(A85,#REF!, 3, FALSE)</f>
        <v>#REF!</v>
      </c>
      <c r="I85" t="e">
        <f>VLOOKUP(A85,#REF!, 4, FALSE)</f>
        <v>#REF!</v>
      </c>
      <c r="J85" t="e">
        <f>VLOOKUP(A85,#REF!, 2, FALSE)</f>
        <v>#REF!</v>
      </c>
      <c r="K85" t="e">
        <f>VLOOKUP(A85,#REF!, 3, FALSE)</f>
        <v>#REF!</v>
      </c>
      <c r="L85" t="e">
        <f>VLOOKUP(A85,#REF!, 4, FALSE)</f>
        <v>#REF!</v>
      </c>
      <c r="M85">
        <f>INDEX('campaign_data'!C:C, MATCH(E85, 'campaign_data'!A:A, 0))</f>
        <v>2066</v>
      </c>
      <c r="N85">
        <f>INDEX('campaign_data'!E:E, MATCH(E85, 'campaign_data'!A:A, 0))</f>
        <v>4</v>
      </c>
      <c r="O85" s="2">
        <f t="shared" si="15"/>
        <v>0</v>
      </c>
      <c r="P85" s="3">
        <f t="shared" si="16"/>
        <v>0</v>
      </c>
      <c r="Q85" s="2">
        <f t="shared" si="17"/>
        <v>0</v>
      </c>
      <c r="R85" s="9">
        <f>_xlfn.XLOOKUP(E85,'campaign_data'!A:A,'campaign_data'!H:H,"not found",0)</f>
        <v>75</v>
      </c>
      <c r="S85" s="9">
        <f t="shared" si="18"/>
        <v>954</v>
      </c>
      <c r="T85">
        <f t="shared" si="19"/>
        <v>5725</v>
      </c>
      <c r="U85" s="2">
        <f t="shared" si="20"/>
        <v>0</v>
      </c>
    </row>
    <row r="86" spans="1:21" x14ac:dyDescent="0.25">
      <c r="A86" t="s">
        <v>286</v>
      </c>
      <c r="B86" t="s">
        <v>287</v>
      </c>
      <c r="C86" t="s">
        <v>288</v>
      </c>
      <c r="D86" t="s">
        <v>7</v>
      </c>
      <c r="E86" t="s">
        <v>26</v>
      </c>
      <c r="F86" s="1">
        <v>45742</v>
      </c>
      <c r="G86" t="e">
        <f t="shared" si="14"/>
        <v>#REF!</v>
      </c>
      <c r="H86" s="1" t="e">
        <f>VLOOKUP(A86,#REF!, 3, FALSE)</f>
        <v>#REF!</v>
      </c>
      <c r="I86" t="e">
        <f>VLOOKUP(A86,#REF!, 4, FALSE)</f>
        <v>#REF!</v>
      </c>
      <c r="J86" t="e">
        <f>VLOOKUP(A86,#REF!, 2, FALSE)</f>
        <v>#REF!</v>
      </c>
      <c r="K86" t="e">
        <f>VLOOKUP(A86,#REF!, 3, FALSE)</f>
        <v>#REF!</v>
      </c>
      <c r="L86" t="e">
        <f>VLOOKUP(A86,#REF!, 4, FALSE)</f>
        <v>#REF!</v>
      </c>
      <c r="M86">
        <f>INDEX('campaign_data'!C:C, MATCH(E86, 'campaign_data'!A:A, 0))</f>
        <v>5133</v>
      </c>
      <c r="N86">
        <f>INDEX('campaign_data'!E:E, MATCH(E86, 'campaign_data'!A:A, 0))</f>
        <v>2</v>
      </c>
      <c r="O86" s="2">
        <f t="shared" si="15"/>
        <v>0</v>
      </c>
      <c r="P86" s="3">
        <f t="shared" si="16"/>
        <v>0</v>
      </c>
      <c r="Q86" s="2">
        <f t="shared" si="17"/>
        <v>0</v>
      </c>
      <c r="R86" s="9">
        <f>_xlfn.XLOOKUP(E86,'campaign_data'!A:A,'campaign_data'!H:H,"not found",0)</f>
        <v>158</v>
      </c>
      <c r="S86" s="9">
        <f t="shared" si="18"/>
        <v>954</v>
      </c>
      <c r="T86">
        <f t="shared" si="19"/>
        <v>5725</v>
      </c>
      <c r="U86" s="2">
        <f t="shared" si="20"/>
        <v>0</v>
      </c>
    </row>
    <row r="87" spans="1:21" x14ac:dyDescent="0.25">
      <c r="A87" t="s">
        <v>289</v>
      </c>
      <c r="B87" t="s">
        <v>290</v>
      </c>
      <c r="C87" t="s">
        <v>291</v>
      </c>
      <c r="D87" t="s">
        <v>5</v>
      </c>
      <c r="E87" t="s">
        <v>21</v>
      </c>
      <c r="F87" s="1">
        <v>45717</v>
      </c>
      <c r="G87" t="e">
        <f t="shared" si="14"/>
        <v>#REF!</v>
      </c>
      <c r="H87" s="1" t="e">
        <f>VLOOKUP(A87,#REF!, 3, FALSE)</f>
        <v>#REF!</v>
      </c>
      <c r="I87" t="e">
        <f>VLOOKUP(A87,#REF!, 4, FALSE)</f>
        <v>#REF!</v>
      </c>
      <c r="J87" t="e">
        <f>VLOOKUP(A87,#REF!, 2, FALSE)</f>
        <v>#REF!</v>
      </c>
      <c r="K87" t="e">
        <f>VLOOKUP(A87,#REF!, 3, FALSE)</f>
        <v>#REF!</v>
      </c>
      <c r="L87" t="e">
        <f>VLOOKUP(A87,#REF!, 4, FALSE)</f>
        <v>#REF!</v>
      </c>
      <c r="M87">
        <f>INDEX('campaign_data'!C:C, MATCH(E87, 'campaign_data'!A:A, 0))</f>
        <v>5229</v>
      </c>
      <c r="N87">
        <f>INDEX('campaign_data'!E:E, MATCH(E87, 'campaign_data'!A:A, 0))</f>
        <v>5</v>
      </c>
      <c r="O87" s="2">
        <f t="shared" si="15"/>
        <v>0</v>
      </c>
      <c r="P87" s="3">
        <f t="shared" si="16"/>
        <v>0</v>
      </c>
      <c r="Q87" s="2">
        <f t="shared" si="17"/>
        <v>0</v>
      </c>
      <c r="R87" s="9">
        <f>_xlfn.XLOOKUP(E87,'campaign_data'!A:A,'campaign_data'!H:H,"not found",0)</f>
        <v>76</v>
      </c>
      <c r="S87" s="9">
        <f t="shared" si="18"/>
        <v>954</v>
      </c>
      <c r="T87">
        <f t="shared" si="19"/>
        <v>5725</v>
      </c>
      <c r="U87" s="2">
        <f t="shared" si="20"/>
        <v>0</v>
      </c>
    </row>
    <row r="88" spans="1:21" x14ac:dyDescent="0.25">
      <c r="A88" t="s">
        <v>292</v>
      </c>
      <c r="B88" t="s">
        <v>293</v>
      </c>
      <c r="C88" t="s">
        <v>294</v>
      </c>
      <c r="D88" t="s">
        <v>6</v>
      </c>
      <c r="E88" t="s">
        <v>9</v>
      </c>
      <c r="F88" s="1">
        <v>45656</v>
      </c>
      <c r="G88" t="e">
        <f t="shared" si="14"/>
        <v>#REF!</v>
      </c>
      <c r="H88" s="1" t="e">
        <f>VLOOKUP(A88,#REF!, 3, FALSE)</f>
        <v>#REF!</v>
      </c>
      <c r="I88" t="e">
        <f>VLOOKUP(A88,#REF!, 4, FALSE)</f>
        <v>#REF!</v>
      </c>
      <c r="J88" t="e">
        <f>VLOOKUP(A88,#REF!, 2, FALSE)</f>
        <v>#REF!</v>
      </c>
      <c r="K88" t="e">
        <f>VLOOKUP(A88,#REF!, 3, FALSE)</f>
        <v>#REF!</v>
      </c>
      <c r="L88" t="e">
        <f>VLOOKUP(A88,#REF!, 4, FALSE)</f>
        <v>#REF!</v>
      </c>
      <c r="M88">
        <f>INDEX('campaign_data'!C:C, MATCH(E88, 'campaign_data'!A:A, 0))</f>
        <v>5177</v>
      </c>
      <c r="N88">
        <f>INDEX('campaign_data'!E:E, MATCH(E88, 'campaign_data'!A:A, 0))</f>
        <v>3</v>
      </c>
      <c r="O88" s="2">
        <f t="shared" si="15"/>
        <v>0</v>
      </c>
      <c r="P88" s="3">
        <f t="shared" si="16"/>
        <v>0</v>
      </c>
      <c r="Q88" s="2">
        <f t="shared" si="17"/>
        <v>0</v>
      </c>
      <c r="R88" s="9">
        <f>_xlfn.XLOOKUP(E88,'campaign_data'!A:A,'campaign_data'!H:H,"not found",0)</f>
        <v>48.166666666666664</v>
      </c>
      <c r="S88" s="9">
        <f t="shared" si="18"/>
        <v>954</v>
      </c>
      <c r="T88">
        <f t="shared" si="19"/>
        <v>5725</v>
      </c>
      <c r="U88" s="2">
        <f t="shared" si="20"/>
        <v>0</v>
      </c>
    </row>
    <row r="89" spans="1:21" x14ac:dyDescent="0.25">
      <c r="A89" t="s">
        <v>295</v>
      </c>
      <c r="B89" t="s">
        <v>296</v>
      </c>
      <c r="C89" t="s">
        <v>297</v>
      </c>
      <c r="D89" t="s">
        <v>8</v>
      </c>
      <c r="E89" t="s">
        <v>19</v>
      </c>
      <c r="F89" s="1">
        <v>45723</v>
      </c>
      <c r="G89" t="e">
        <f t="shared" si="14"/>
        <v>#REF!</v>
      </c>
      <c r="H89" s="1" t="e">
        <f>VLOOKUP(A89,#REF!, 3, FALSE)</f>
        <v>#REF!</v>
      </c>
      <c r="I89" t="e">
        <f>VLOOKUP(A89,#REF!, 4, FALSE)</f>
        <v>#REF!</v>
      </c>
      <c r="J89" t="e">
        <f>VLOOKUP(A89,#REF!, 2, FALSE)</f>
        <v>#REF!</v>
      </c>
      <c r="K89" t="e">
        <f>VLOOKUP(A89,#REF!, 3, FALSE)</f>
        <v>#REF!</v>
      </c>
      <c r="L89" t="e">
        <f>VLOOKUP(A89,#REF!, 4, FALSE)</f>
        <v>#REF!</v>
      </c>
      <c r="M89">
        <f>INDEX('campaign_data'!C:C, MATCH(E89, 'campaign_data'!A:A, 0))</f>
        <v>2066</v>
      </c>
      <c r="N89">
        <f>INDEX('campaign_data'!E:E, MATCH(E89, 'campaign_data'!A:A, 0))</f>
        <v>4</v>
      </c>
      <c r="O89" s="2">
        <f t="shared" si="15"/>
        <v>0</v>
      </c>
      <c r="P89" s="3">
        <f t="shared" si="16"/>
        <v>0</v>
      </c>
      <c r="Q89" s="2">
        <f t="shared" si="17"/>
        <v>0</v>
      </c>
      <c r="R89" s="9">
        <f>_xlfn.XLOOKUP(E89,'campaign_data'!A:A,'campaign_data'!H:H,"not found",0)</f>
        <v>75</v>
      </c>
      <c r="S89" s="9">
        <f t="shared" si="18"/>
        <v>954</v>
      </c>
      <c r="T89">
        <f t="shared" si="19"/>
        <v>5725</v>
      </c>
      <c r="U89" s="2">
        <f t="shared" si="20"/>
        <v>0</v>
      </c>
    </row>
    <row r="90" spans="1:21" x14ac:dyDescent="0.25">
      <c r="A90" t="s">
        <v>298</v>
      </c>
      <c r="B90" t="s">
        <v>299</v>
      </c>
      <c r="C90" t="s">
        <v>300</v>
      </c>
      <c r="D90" t="s">
        <v>3</v>
      </c>
      <c r="E90" t="s">
        <v>18</v>
      </c>
      <c r="F90" s="1">
        <v>45706</v>
      </c>
      <c r="G90" t="e">
        <f t="shared" si="14"/>
        <v>#REF!</v>
      </c>
      <c r="H90" s="1" t="e">
        <f>VLOOKUP(A90,#REF!, 3, FALSE)</f>
        <v>#REF!</v>
      </c>
      <c r="I90" t="e">
        <f>VLOOKUP(A90,#REF!, 4, FALSE)</f>
        <v>#REF!</v>
      </c>
      <c r="J90" t="e">
        <f>VLOOKUP(A90,#REF!, 2, FALSE)</f>
        <v>#REF!</v>
      </c>
      <c r="K90" t="e">
        <f>VLOOKUP(A90,#REF!, 3, FALSE)</f>
        <v>#REF!</v>
      </c>
      <c r="L90" t="e">
        <f>VLOOKUP(A90,#REF!, 4, FALSE)</f>
        <v>#REF!</v>
      </c>
      <c r="M90">
        <f>INDEX('campaign_data'!C:C, MATCH(E90, 'campaign_data'!A:A, 0))</f>
        <v>1399</v>
      </c>
      <c r="N90">
        <f>INDEX('campaign_data'!E:E, MATCH(E90, 'campaign_data'!A:A, 0))</f>
        <v>2</v>
      </c>
      <c r="O90" s="2">
        <f t="shared" si="15"/>
        <v>0</v>
      </c>
      <c r="P90" s="3">
        <f t="shared" si="16"/>
        <v>0</v>
      </c>
      <c r="Q90" s="2">
        <f t="shared" si="17"/>
        <v>0</v>
      </c>
      <c r="R90" s="9">
        <f>_xlfn.XLOOKUP(E90,'campaign_data'!A:A,'campaign_data'!H:H,"not found",0)</f>
        <v>38.666666666666664</v>
      </c>
      <c r="S90" s="9">
        <f t="shared" si="18"/>
        <v>954</v>
      </c>
      <c r="T90">
        <f t="shared" si="19"/>
        <v>5725</v>
      </c>
      <c r="U90" s="2">
        <f t="shared" si="20"/>
        <v>0</v>
      </c>
    </row>
    <row r="91" spans="1:21" x14ac:dyDescent="0.25">
      <c r="A91" t="s">
        <v>301</v>
      </c>
      <c r="B91" t="s">
        <v>302</v>
      </c>
      <c r="C91" t="s">
        <v>303</v>
      </c>
      <c r="D91" t="s">
        <v>7</v>
      </c>
      <c r="E91" t="s">
        <v>22</v>
      </c>
      <c r="F91" s="1">
        <v>45698</v>
      </c>
      <c r="G91" t="e">
        <f t="shared" si="14"/>
        <v>#REF!</v>
      </c>
      <c r="H91" s="1" t="e">
        <f>VLOOKUP(A91,#REF!, 3, FALSE)</f>
        <v>#REF!</v>
      </c>
      <c r="I91" t="e">
        <f>VLOOKUP(A91,#REF!, 4, FALSE)</f>
        <v>#REF!</v>
      </c>
      <c r="J91" t="e">
        <f>VLOOKUP(A91,#REF!, 2, FALSE)</f>
        <v>#REF!</v>
      </c>
      <c r="K91" t="e">
        <f>VLOOKUP(A91,#REF!, 3, FALSE)</f>
        <v>#REF!</v>
      </c>
      <c r="L91" t="e">
        <f>VLOOKUP(A91,#REF!, 4, FALSE)</f>
        <v>#REF!</v>
      </c>
      <c r="M91">
        <f>INDEX('campaign_data'!C:C, MATCH(E91, 'campaign_data'!A:A, 0))</f>
        <v>3502</v>
      </c>
      <c r="N91">
        <f>INDEX('campaign_data'!E:E, MATCH(E91, 'campaign_data'!A:A, 0))</f>
        <v>5</v>
      </c>
      <c r="O91" s="2">
        <f t="shared" si="15"/>
        <v>0</v>
      </c>
      <c r="P91" s="3">
        <f t="shared" si="16"/>
        <v>0</v>
      </c>
      <c r="Q91" s="2">
        <f t="shared" si="17"/>
        <v>0</v>
      </c>
      <c r="R91" s="9">
        <f>_xlfn.XLOOKUP(E91,'campaign_data'!A:A,'campaign_data'!H:H,"not found",0)</f>
        <v>191.8</v>
      </c>
      <c r="S91" s="9">
        <f t="shared" si="18"/>
        <v>954</v>
      </c>
      <c r="T91">
        <f t="shared" si="19"/>
        <v>5725</v>
      </c>
      <c r="U91" s="2">
        <f t="shared" si="20"/>
        <v>0</v>
      </c>
    </row>
    <row r="92" spans="1:21" x14ac:dyDescent="0.25">
      <c r="A92" t="s">
        <v>304</v>
      </c>
      <c r="B92" t="s">
        <v>305</v>
      </c>
      <c r="C92" t="s">
        <v>306</v>
      </c>
      <c r="D92" t="s">
        <v>6</v>
      </c>
      <c r="E92" t="s">
        <v>22</v>
      </c>
      <c r="F92" s="1">
        <v>45682</v>
      </c>
      <c r="G92" t="e">
        <f t="shared" si="14"/>
        <v>#REF!</v>
      </c>
      <c r="H92" s="1" t="e">
        <f>VLOOKUP(A92,#REF!, 3, FALSE)</f>
        <v>#REF!</v>
      </c>
      <c r="I92" t="e">
        <f>VLOOKUP(A92,#REF!, 4, FALSE)</f>
        <v>#REF!</v>
      </c>
      <c r="J92" t="e">
        <f>VLOOKUP(A92,#REF!, 2, FALSE)</f>
        <v>#REF!</v>
      </c>
      <c r="K92" t="e">
        <f>VLOOKUP(A92,#REF!, 3, FALSE)</f>
        <v>#REF!</v>
      </c>
      <c r="L92" t="e">
        <f>VLOOKUP(A92,#REF!, 4, FALSE)</f>
        <v>#REF!</v>
      </c>
      <c r="M92">
        <f>INDEX('campaign_data'!C:C, MATCH(E92, 'campaign_data'!A:A, 0))</f>
        <v>3502</v>
      </c>
      <c r="N92">
        <f>INDEX('campaign_data'!E:E, MATCH(E92, 'campaign_data'!A:A, 0))</f>
        <v>5</v>
      </c>
      <c r="O92" s="2">
        <f t="shared" si="15"/>
        <v>0</v>
      </c>
      <c r="P92" s="3">
        <f t="shared" si="16"/>
        <v>0</v>
      </c>
      <c r="Q92" s="2">
        <f t="shared" si="17"/>
        <v>0</v>
      </c>
      <c r="R92" s="9">
        <f>_xlfn.XLOOKUP(E92,'campaign_data'!A:A,'campaign_data'!H:H,"not found",0)</f>
        <v>191.8</v>
      </c>
      <c r="S92" s="9">
        <f t="shared" si="18"/>
        <v>954</v>
      </c>
      <c r="T92">
        <f t="shared" si="19"/>
        <v>5725</v>
      </c>
      <c r="U92" s="2">
        <f t="shared" si="20"/>
        <v>0</v>
      </c>
    </row>
    <row r="93" spans="1:21" x14ac:dyDescent="0.25">
      <c r="A93" t="s">
        <v>307</v>
      </c>
      <c r="B93" t="s">
        <v>308</v>
      </c>
      <c r="C93" t="s">
        <v>309</v>
      </c>
      <c r="D93" t="s">
        <v>5</v>
      </c>
      <c r="E93" t="s">
        <v>9</v>
      </c>
      <c r="F93" s="1">
        <v>45670</v>
      </c>
      <c r="G93" t="e">
        <f t="shared" si="14"/>
        <v>#REF!</v>
      </c>
      <c r="H93" s="1" t="e">
        <f>VLOOKUP(A93,#REF!, 3, FALSE)</f>
        <v>#REF!</v>
      </c>
      <c r="I93" t="e">
        <f>VLOOKUP(A93,#REF!, 4, FALSE)</f>
        <v>#REF!</v>
      </c>
      <c r="J93" t="e">
        <f>VLOOKUP(A93,#REF!, 2, FALSE)</f>
        <v>#REF!</v>
      </c>
      <c r="K93" t="e">
        <f>VLOOKUP(A93,#REF!, 3, FALSE)</f>
        <v>#REF!</v>
      </c>
      <c r="L93" t="e">
        <f>VLOOKUP(A93,#REF!, 4, FALSE)</f>
        <v>#REF!</v>
      </c>
      <c r="M93">
        <f>INDEX('campaign_data'!C:C, MATCH(E93, 'campaign_data'!A:A, 0))</f>
        <v>5177</v>
      </c>
      <c r="N93">
        <f>INDEX('campaign_data'!E:E, MATCH(E93, 'campaign_data'!A:A, 0))</f>
        <v>3</v>
      </c>
      <c r="O93" s="2">
        <f t="shared" si="15"/>
        <v>0</v>
      </c>
      <c r="P93" s="3">
        <f t="shared" si="16"/>
        <v>0</v>
      </c>
      <c r="Q93" s="2">
        <f t="shared" si="17"/>
        <v>0</v>
      </c>
      <c r="R93" s="9">
        <f>_xlfn.XLOOKUP(E93,'campaign_data'!A:A,'campaign_data'!H:H,"not found",0)</f>
        <v>48.166666666666664</v>
      </c>
      <c r="S93" s="9">
        <f t="shared" si="18"/>
        <v>954</v>
      </c>
      <c r="T93">
        <f t="shared" si="19"/>
        <v>5725</v>
      </c>
      <c r="U93" s="2">
        <f t="shared" si="20"/>
        <v>0</v>
      </c>
    </row>
    <row r="94" spans="1:21" x14ac:dyDescent="0.25">
      <c r="A94" t="s">
        <v>310</v>
      </c>
      <c r="B94" t="s">
        <v>311</v>
      </c>
      <c r="C94" t="s">
        <v>312</v>
      </c>
      <c r="D94" t="s">
        <v>7</v>
      </c>
      <c r="E94" t="s">
        <v>16</v>
      </c>
      <c r="F94" s="1">
        <v>45733</v>
      </c>
      <c r="G94" t="e">
        <f t="shared" si="14"/>
        <v>#REF!</v>
      </c>
      <c r="H94" s="1" t="e">
        <f>VLOOKUP(A94,#REF!, 3, FALSE)</f>
        <v>#REF!</v>
      </c>
      <c r="I94" t="e">
        <f>VLOOKUP(A94,#REF!, 4, FALSE)</f>
        <v>#REF!</v>
      </c>
      <c r="J94" t="e">
        <f>VLOOKUP(A94,#REF!, 2, FALSE)</f>
        <v>#REF!</v>
      </c>
      <c r="K94" t="e">
        <f>VLOOKUP(A94,#REF!, 3, FALSE)</f>
        <v>#REF!</v>
      </c>
      <c r="L94" t="e">
        <f>VLOOKUP(A94,#REF!, 4, FALSE)</f>
        <v>#REF!</v>
      </c>
      <c r="M94">
        <f>INDEX('campaign_data'!C:C, MATCH(E94, 'campaign_data'!A:A, 0))</f>
        <v>1793</v>
      </c>
      <c r="N94">
        <f>INDEX('campaign_data'!E:E, MATCH(E94, 'campaign_data'!A:A, 0))</f>
        <v>3</v>
      </c>
      <c r="O94" s="2">
        <f t="shared" si="15"/>
        <v>0</v>
      </c>
      <c r="P94" s="3">
        <f t="shared" si="16"/>
        <v>0</v>
      </c>
      <c r="Q94" s="2">
        <f t="shared" si="17"/>
        <v>0</v>
      </c>
      <c r="R94" s="9">
        <f>_xlfn.XLOOKUP(E94,'campaign_data'!A:A,'campaign_data'!H:H,"not found",0)</f>
        <v>126.33333333333333</v>
      </c>
      <c r="S94" s="9">
        <f t="shared" si="18"/>
        <v>954</v>
      </c>
      <c r="T94">
        <f t="shared" si="19"/>
        <v>5725</v>
      </c>
      <c r="U94" s="2">
        <f t="shared" si="20"/>
        <v>0</v>
      </c>
    </row>
    <row r="95" spans="1:21" x14ac:dyDescent="0.25">
      <c r="A95" t="s">
        <v>313</v>
      </c>
      <c r="B95" t="s">
        <v>314</v>
      </c>
      <c r="C95" t="s">
        <v>315</v>
      </c>
      <c r="D95" t="s">
        <v>7</v>
      </c>
      <c r="E95" t="s">
        <v>24</v>
      </c>
      <c r="F95" s="1">
        <v>45717</v>
      </c>
      <c r="G95" t="e">
        <f t="shared" si="14"/>
        <v>#REF!</v>
      </c>
      <c r="H95" s="1" t="e">
        <f>VLOOKUP(A95,#REF!, 3, FALSE)</f>
        <v>#REF!</v>
      </c>
      <c r="I95" t="e">
        <f>VLOOKUP(A95,#REF!, 4, FALSE)</f>
        <v>#REF!</v>
      </c>
      <c r="J95" t="e">
        <f>VLOOKUP(A95,#REF!, 2, FALSE)</f>
        <v>#REF!</v>
      </c>
      <c r="K95" t="e">
        <f>VLOOKUP(A95,#REF!, 3, FALSE)</f>
        <v>#REF!</v>
      </c>
      <c r="L95" t="e">
        <f>VLOOKUP(A95,#REF!, 4, FALSE)</f>
        <v>#REF!</v>
      </c>
      <c r="M95">
        <f>INDEX('campaign_data'!C:C, MATCH(E95, 'campaign_data'!A:A, 0))</f>
        <v>2388</v>
      </c>
      <c r="N95">
        <f>INDEX('campaign_data'!E:E, MATCH(E95, 'campaign_data'!A:A, 0))</f>
        <v>1</v>
      </c>
      <c r="O95" s="2">
        <f t="shared" si="15"/>
        <v>0</v>
      </c>
      <c r="P95" s="3">
        <f t="shared" si="16"/>
        <v>0</v>
      </c>
      <c r="Q95" s="2">
        <f t="shared" si="17"/>
        <v>0</v>
      </c>
      <c r="R95" s="9">
        <f>_xlfn.XLOOKUP(E95,'campaign_data'!A:A,'campaign_data'!H:H,"not found",0)</f>
        <v>32.142857142857146</v>
      </c>
      <c r="S95" s="9">
        <f t="shared" si="18"/>
        <v>954</v>
      </c>
      <c r="T95">
        <f t="shared" si="19"/>
        <v>5725</v>
      </c>
      <c r="U95" s="2">
        <f t="shared" si="20"/>
        <v>0</v>
      </c>
    </row>
    <row r="96" spans="1:21" x14ac:dyDescent="0.25">
      <c r="A96" t="s">
        <v>316</v>
      </c>
      <c r="B96" t="s">
        <v>317</v>
      </c>
      <c r="C96" t="s">
        <v>318</v>
      </c>
      <c r="D96" t="s">
        <v>6</v>
      </c>
      <c r="E96" t="s">
        <v>15</v>
      </c>
      <c r="F96" s="1">
        <v>45746</v>
      </c>
      <c r="G96" t="e">
        <f t="shared" si="14"/>
        <v>#REF!</v>
      </c>
      <c r="H96" s="1" t="e">
        <f>VLOOKUP(A96,#REF!, 3, FALSE)</f>
        <v>#REF!</v>
      </c>
      <c r="I96" t="e">
        <f>VLOOKUP(A96,#REF!, 4, FALSE)</f>
        <v>#REF!</v>
      </c>
      <c r="J96" t="e">
        <f>VLOOKUP(A96,#REF!, 2, FALSE)</f>
        <v>#REF!</v>
      </c>
      <c r="K96" t="e">
        <f>VLOOKUP(A96,#REF!, 3, FALSE)</f>
        <v>#REF!</v>
      </c>
      <c r="L96" t="e">
        <f>VLOOKUP(A96,#REF!, 4, FALSE)</f>
        <v>#REF!</v>
      </c>
      <c r="M96">
        <f>INDEX('campaign_data'!C:C, MATCH(E96, 'campaign_data'!A:A, 0))</f>
        <v>3334</v>
      </c>
      <c r="N96">
        <f>INDEX('campaign_data'!E:E, MATCH(E96, 'campaign_data'!A:A, 0))</f>
        <v>4</v>
      </c>
      <c r="O96" s="2">
        <f t="shared" si="15"/>
        <v>0</v>
      </c>
      <c r="P96" s="3">
        <f t="shared" si="16"/>
        <v>0</v>
      </c>
      <c r="Q96" s="2">
        <f t="shared" si="17"/>
        <v>0</v>
      </c>
      <c r="R96" s="9">
        <f>_xlfn.XLOOKUP(E96,'campaign_data'!A:A,'campaign_data'!H:H,"not found",0)</f>
        <v>34.888888888888886</v>
      </c>
      <c r="S96" s="9">
        <f t="shared" si="18"/>
        <v>954</v>
      </c>
      <c r="T96">
        <f t="shared" si="19"/>
        <v>5725</v>
      </c>
      <c r="U96" s="2">
        <f t="shared" si="20"/>
        <v>0</v>
      </c>
    </row>
    <row r="97" spans="1:21" x14ac:dyDescent="0.25">
      <c r="A97" t="s">
        <v>319</v>
      </c>
      <c r="B97" t="s">
        <v>320</v>
      </c>
      <c r="C97" t="s">
        <v>321</v>
      </c>
      <c r="D97" t="s">
        <v>3</v>
      </c>
      <c r="E97" t="s">
        <v>23</v>
      </c>
      <c r="F97" s="1">
        <v>45729</v>
      </c>
      <c r="G97" t="e">
        <f t="shared" si="14"/>
        <v>#REF!</v>
      </c>
      <c r="H97" s="1" t="e">
        <f>VLOOKUP(A97,#REF!, 3, FALSE)</f>
        <v>#REF!</v>
      </c>
      <c r="I97" t="e">
        <f>VLOOKUP(A97,#REF!, 4, FALSE)</f>
        <v>#REF!</v>
      </c>
      <c r="J97" t="e">
        <f>VLOOKUP(A97,#REF!, 2, FALSE)</f>
        <v>#REF!</v>
      </c>
      <c r="K97" t="e">
        <f>VLOOKUP(A97,#REF!, 3, FALSE)</f>
        <v>#REF!</v>
      </c>
      <c r="L97" t="e">
        <f>VLOOKUP(A97,#REF!, 4, FALSE)</f>
        <v>#REF!</v>
      </c>
      <c r="M97">
        <f>INDEX('campaign_data'!C:C, MATCH(E97, 'campaign_data'!A:A, 0))</f>
        <v>5725</v>
      </c>
      <c r="N97">
        <f>INDEX('campaign_data'!E:E, MATCH(E97, 'campaign_data'!A:A, 0))</f>
        <v>3</v>
      </c>
      <c r="O97" s="2">
        <f t="shared" si="15"/>
        <v>0</v>
      </c>
      <c r="P97" s="3">
        <f t="shared" si="16"/>
        <v>0</v>
      </c>
      <c r="Q97" s="2">
        <f t="shared" si="17"/>
        <v>0</v>
      </c>
      <c r="R97" s="9">
        <f>_xlfn.XLOOKUP(E97,'campaign_data'!A:A,'campaign_data'!H:H,"not found",0)</f>
        <v>171</v>
      </c>
      <c r="S97" s="9">
        <f t="shared" si="18"/>
        <v>954</v>
      </c>
      <c r="T97">
        <f t="shared" si="19"/>
        <v>5725</v>
      </c>
      <c r="U97" s="2">
        <f t="shared" si="20"/>
        <v>0</v>
      </c>
    </row>
    <row r="98" spans="1:21" x14ac:dyDescent="0.25">
      <c r="A98" t="s">
        <v>322</v>
      </c>
      <c r="B98" t="s">
        <v>323</v>
      </c>
      <c r="C98" t="s">
        <v>324</v>
      </c>
      <c r="D98" t="s">
        <v>8</v>
      </c>
      <c r="E98" t="s">
        <v>19</v>
      </c>
      <c r="F98" s="1">
        <v>45680</v>
      </c>
      <c r="G98" t="e">
        <f t="shared" ref="G98:G101" si="21">TEXT(H98,"MMM")</f>
        <v>#REF!</v>
      </c>
      <c r="H98" s="1" t="e">
        <f>VLOOKUP(A98,#REF!, 3, FALSE)</f>
        <v>#REF!</v>
      </c>
      <c r="I98" t="e">
        <f>VLOOKUP(A98,#REF!, 4, FALSE)</f>
        <v>#REF!</v>
      </c>
      <c r="J98" t="e">
        <f>VLOOKUP(A98,#REF!, 2, FALSE)</f>
        <v>#REF!</v>
      </c>
      <c r="K98" t="e">
        <f>VLOOKUP(A98,#REF!, 3, FALSE)</f>
        <v>#REF!</v>
      </c>
      <c r="L98" t="e">
        <f>VLOOKUP(A98,#REF!, 4, FALSE)</f>
        <v>#REF!</v>
      </c>
      <c r="M98">
        <f>INDEX('campaign_data'!C:C, MATCH(E98, 'campaign_data'!A:A, 0))</f>
        <v>2066</v>
      </c>
      <c r="N98">
        <f>INDEX('campaign_data'!E:E, MATCH(E98, 'campaign_data'!A:A, 0))</f>
        <v>4</v>
      </c>
      <c r="O98" s="2">
        <f t="shared" si="15"/>
        <v>0</v>
      </c>
      <c r="P98" s="3">
        <f t="shared" si="16"/>
        <v>0</v>
      </c>
      <c r="Q98" s="2">
        <f t="shared" si="17"/>
        <v>0</v>
      </c>
      <c r="R98" s="9">
        <f>_xlfn.XLOOKUP(E98,'campaign_data'!A:A,'campaign_data'!H:H,"not found",0)</f>
        <v>75</v>
      </c>
      <c r="S98" s="9">
        <f t="shared" ref="S98:S101" si="22">MAX(R:R)</f>
        <v>954</v>
      </c>
      <c r="T98">
        <f t="shared" si="19"/>
        <v>5725</v>
      </c>
      <c r="U98" s="2">
        <f t="shared" si="20"/>
        <v>0</v>
      </c>
    </row>
    <row r="99" spans="1:21" x14ac:dyDescent="0.25">
      <c r="A99" t="s">
        <v>325</v>
      </c>
      <c r="B99" t="s">
        <v>326</v>
      </c>
      <c r="C99" t="s">
        <v>327</v>
      </c>
      <c r="D99" t="s">
        <v>3</v>
      </c>
      <c r="E99" t="s">
        <v>19</v>
      </c>
      <c r="F99" s="1">
        <v>45661</v>
      </c>
      <c r="G99" t="e">
        <f t="shared" si="21"/>
        <v>#REF!</v>
      </c>
      <c r="H99" s="1" t="e">
        <f>VLOOKUP(A99,#REF!, 3, FALSE)</f>
        <v>#REF!</v>
      </c>
      <c r="I99" t="e">
        <f>VLOOKUP(A99,#REF!, 4, FALSE)</f>
        <v>#REF!</v>
      </c>
      <c r="J99" t="e">
        <f>VLOOKUP(A99,#REF!, 2, FALSE)</f>
        <v>#REF!</v>
      </c>
      <c r="K99" t="e">
        <f>VLOOKUP(A99,#REF!, 3, FALSE)</f>
        <v>#REF!</v>
      </c>
      <c r="L99" t="e">
        <f>VLOOKUP(A99,#REF!, 4, FALSE)</f>
        <v>#REF!</v>
      </c>
      <c r="M99">
        <f>INDEX('campaign_data'!C:C, MATCH(E99, 'campaign_data'!A:A, 0))</f>
        <v>2066</v>
      </c>
      <c r="N99">
        <f>INDEX('campaign_data'!E:E, MATCH(E99, 'campaign_data'!A:A, 0))</f>
        <v>4</v>
      </c>
      <c r="O99" s="2">
        <f t="shared" si="15"/>
        <v>0</v>
      </c>
      <c r="P99" s="3">
        <f t="shared" si="16"/>
        <v>0</v>
      </c>
      <c r="Q99" s="2">
        <f t="shared" si="17"/>
        <v>0</v>
      </c>
      <c r="R99" s="9">
        <f>_xlfn.XLOOKUP(E99,'campaign_data'!A:A,'campaign_data'!H:H,"not found",0)</f>
        <v>75</v>
      </c>
      <c r="S99" s="9">
        <f t="shared" si="22"/>
        <v>954</v>
      </c>
      <c r="T99">
        <f t="shared" si="19"/>
        <v>5725</v>
      </c>
      <c r="U99" s="2">
        <f t="shared" si="20"/>
        <v>0</v>
      </c>
    </row>
    <row r="100" spans="1:21" x14ac:dyDescent="0.25">
      <c r="A100" t="s">
        <v>328</v>
      </c>
      <c r="B100" t="s">
        <v>329</v>
      </c>
      <c r="C100" t="s">
        <v>330</v>
      </c>
      <c r="D100" t="s">
        <v>5</v>
      </c>
      <c r="E100" t="s">
        <v>10</v>
      </c>
      <c r="F100" s="1">
        <v>45713</v>
      </c>
      <c r="G100" t="e">
        <f t="shared" si="21"/>
        <v>#REF!</v>
      </c>
      <c r="H100" s="1" t="e">
        <f>VLOOKUP(A100,#REF!, 3, FALSE)</f>
        <v>#REF!</v>
      </c>
      <c r="I100" t="e">
        <f>VLOOKUP(A100,#REF!, 4, FALSE)</f>
        <v>#REF!</v>
      </c>
      <c r="J100" t="e">
        <f>VLOOKUP(A100,#REF!, 2, FALSE)</f>
        <v>#REF!</v>
      </c>
      <c r="K100" t="e">
        <f>VLOOKUP(A100,#REF!, 3, FALSE)</f>
        <v>#REF!</v>
      </c>
      <c r="L100" t="e">
        <f>VLOOKUP(A100,#REF!, 4, FALSE)</f>
        <v>#REF!</v>
      </c>
      <c r="M100">
        <f>INDEX('campaign_data'!C:C, MATCH(E100, 'campaign_data'!A:A, 0))</f>
        <v>5374</v>
      </c>
      <c r="N100">
        <f>INDEX('campaign_data'!E:E, MATCH(E100, 'campaign_data'!A:A, 0))</f>
        <v>1</v>
      </c>
      <c r="O100" s="2">
        <f t="shared" si="15"/>
        <v>0</v>
      </c>
      <c r="P100" s="3">
        <f t="shared" si="16"/>
        <v>0</v>
      </c>
      <c r="Q100" s="2">
        <f t="shared" si="17"/>
        <v>0</v>
      </c>
      <c r="R100" s="9">
        <f>_xlfn.XLOOKUP(E100,'campaign_data'!A:A,'campaign_data'!H:H,"not found",0)</f>
        <v>32.777777777777779</v>
      </c>
      <c r="S100" s="9">
        <f t="shared" si="22"/>
        <v>954</v>
      </c>
      <c r="T100">
        <f t="shared" si="19"/>
        <v>5725</v>
      </c>
      <c r="U100" s="2">
        <f t="shared" si="20"/>
        <v>0</v>
      </c>
    </row>
    <row r="101" spans="1:21" x14ac:dyDescent="0.25">
      <c r="A101" t="s">
        <v>331</v>
      </c>
      <c r="B101" t="s">
        <v>332</v>
      </c>
      <c r="C101" t="s">
        <v>333</v>
      </c>
      <c r="D101" t="s">
        <v>6</v>
      </c>
      <c r="E101" t="s">
        <v>26</v>
      </c>
      <c r="F101" s="1">
        <v>45695</v>
      </c>
      <c r="G101" t="e">
        <f t="shared" si="21"/>
        <v>#REF!</v>
      </c>
      <c r="H101" s="1" t="e">
        <f>VLOOKUP(A101,#REF!, 3, FALSE)</f>
        <v>#REF!</v>
      </c>
      <c r="I101" t="e">
        <f>VLOOKUP(A101,#REF!, 4, FALSE)</f>
        <v>#REF!</v>
      </c>
      <c r="J101" t="e">
        <f>VLOOKUP(A101,#REF!, 2, FALSE)</f>
        <v>#REF!</v>
      </c>
      <c r="K101" t="e">
        <f>VLOOKUP(A101,#REF!, 3, FALSE)</f>
        <v>#REF!</v>
      </c>
      <c r="L101" t="e">
        <f>VLOOKUP(A101,#REF!, 4, FALSE)</f>
        <v>#REF!</v>
      </c>
      <c r="M101">
        <f>INDEX('campaign_data'!C:C, MATCH(E101, 'campaign_data'!A:A, 0))</f>
        <v>5133</v>
      </c>
      <c r="N101">
        <f>INDEX('campaign_data'!E:E, MATCH(E101, 'campaign_data'!A:A, 0))</f>
        <v>2</v>
      </c>
      <c r="O101" s="2">
        <f t="shared" si="15"/>
        <v>0</v>
      </c>
      <c r="P101" s="3">
        <f t="shared" si="16"/>
        <v>0</v>
      </c>
      <c r="Q101" s="2">
        <f t="shared" si="17"/>
        <v>0</v>
      </c>
      <c r="R101" s="9">
        <f>_xlfn.XLOOKUP(E101,'campaign_data'!A:A,'campaign_data'!H:H,"not found",0)</f>
        <v>158</v>
      </c>
      <c r="S101" s="9">
        <f t="shared" si="22"/>
        <v>954</v>
      </c>
      <c r="T101">
        <f t="shared" si="19"/>
        <v>5725</v>
      </c>
      <c r="U101" s="2">
        <f t="shared" si="20"/>
        <v>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6DFE2-7458-4873-B654-16F9704E3387}">
  <sheetPr codeName="Sheet2"/>
  <dimension ref="A1:J20"/>
  <sheetViews>
    <sheetView workbookViewId="0">
      <selection activeCell="I2" sqref="I2"/>
    </sheetView>
  </sheetViews>
  <sheetFormatPr defaultColWidth="26.85546875" defaultRowHeight="15" x14ac:dyDescent="0.25"/>
  <cols>
    <col min="8" max="8" width="26.85546875" style="9"/>
    <col min="9" max="9" width="26.85546875" style="2"/>
  </cols>
  <sheetData>
    <row r="1" spans="1:10" x14ac:dyDescent="0.25">
      <c r="A1" t="s">
        <v>31</v>
      </c>
      <c r="B1" t="s">
        <v>30</v>
      </c>
      <c r="C1" t="s">
        <v>0</v>
      </c>
      <c r="D1" t="s">
        <v>1</v>
      </c>
      <c r="E1" t="s">
        <v>2</v>
      </c>
      <c r="F1" t="s">
        <v>344</v>
      </c>
      <c r="G1" t="s">
        <v>345</v>
      </c>
      <c r="H1" s="9" t="s">
        <v>346</v>
      </c>
      <c r="I1" s="2" t="s">
        <v>353</v>
      </c>
      <c r="J1" t="s">
        <v>360</v>
      </c>
    </row>
    <row r="2" spans="1:10" x14ac:dyDescent="0.25">
      <c r="A2" t="s">
        <v>12</v>
      </c>
      <c r="B2" t="s">
        <v>5</v>
      </c>
      <c r="C2">
        <v>4782</v>
      </c>
      <c r="D2" t="s">
        <v>4</v>
      </c>
      <c r="E2">
        <v>4</v>
      </c>
      <c r="F2">
        <v>854</v>
      </c>
      <c r="G2">
        <f>COUNTIF(leads!E:E, A2)</f>
        <v>2</v>
      </c>
      <c r="H2" s="9">
        <f t="shared" ref="H2:H20" si="0">F2/G2</f>
        <v>427</v>
      </c>
      <c r="I2" s="2">
        <f>IFERROR(COUNTIFS(leads!E:E,A2, leads!I:I, "yes")/G2, 0)</f>
        <v>0</v>
      </c>
      <c r="J2" s="2">
        <f t="shared" ref="J2:J20" si="1">AVERAGE(I:I)</f>
        <v>0</v>
      </c>
    </row>
    <row r="3" spans="1:10" x14ac:dyDescent="0.25">
      <c r="A3" t="s">
        <v>15</v>
      </c>
      <c r="B3" t="s">
        <v>6</v>
      </c>
      <c r="C3">
        <v>3334</v>
      </c>
      <c r="D3" t="s">
        <v>4</v>
      </c>
      <c r="E3">
        <v>4</v>
      </c>
      <c r="F3">
        <v>314</v>
      </c>
      <c r="G3">
        <f>COUNTIF(leads!E:E, A3)</f>
        <v>9</v>
      </c>
      <c r="H3" s="9">
        <f t="shared" si="0"/>
        <v>34.888888888888886</v>
      </c>
      <c r="I3" s="2">
        <f>IFERROR(COUNTIFS(leads!E:E,A3, leads!I:I, "yes")/G3, 0)</f>
        <v>0</v>
      </c>
      <c r="J3" s="2">
        <f t="shared" si="1"/>
        <v>0</v>
      </c>
    </row>
    <row r="4" spans="1:10" x14ac:dyDescent="0.25">
      <c r="A4" t="s">
        <v>24</v>
      </c>
      <c r="B4" t="s">
        <v>7</v>
      </c>
      <c r="C4">
        <v>2388</v>
      </c>
      <c r="D4" t="s">
        <v>4</v>
      </c>
      <c r="E4">
        <v>1</v>
      </c>
      <c r="F4">
        <v>225</v>
      </c>
      <c r="G4">
        <f>COUNTIF(leads!E:E, A4)</f>
        <v>7</v>
      </c>
      <c r="H4" s="9">
        <f t="shared" si="0"/>
        <v>32.142857142857146</v>
      </c>
      <c r="I4" s="2">
        <f>IFERROR(COUNTIFS(leads!E:E,A4, leads!I:I, "yes")/G4, 0)</f>
        <v>0</v>
      </c>
      <c r="J4" s="2">
        <f t="shared" si="1"/>
        <v>0</v>
      </c>
    </row>
    <row r="5" spans="1:10" x14ac:dyDescent="0.25">
      <c r="A5" t="s">
        <v>22</v>
      </c>
      <c r="B5" t="s">
        <v>8</v>
      </c>
      <c r="C5">
        <v>3502</v>
      </c>
      <c r="D5" t="s">
        <v>4</v>
      </c>
      <c r="E5">
        <v>5</v>
      </c>
      <c r="F5">
        <v>959</v>
      </c>
      <c r="G5">
        <f>COUNTIF(leads!E:E, A5)</f>
        <v>5</v>
      </c>
      <c r="H5" s="9">
        <f t="shared" si="0"/>
        <v>191.8</v>
      </c>
      <c r="I5" s="2">
        <f>IFERROR(COUNTIFS(leads!E:E,A5, leads!I:I, "yes")/G5, 0)</f>
        <v>0</v>
      </c>
      <c r="J5" s="2">
        <f t="shared" si="1"/>
        <v>0</v>
      </c>
    </row>
    <row r="6" spans="1:10" x14ac:dyDescent="0.25">
      <c r="A6" t="s">
        <v>13</v>
      </c>
      <c r="B6" t="s">
        <v>5</v>
      </c>
      <c r="C6">
        <v>5423</v>
      </c>
      <c r="D6" t="s">
        <v>4</v>
      </c>
      <c r="E6">
        <v>5</v>
      </c>
      <c r="F6">
        <v>481</v>
      </c>
      <c r="G6">
        <f>COUNTIF(leads!E:E, A6)</f>
        <v>7</v>
      </c>
      <c r="H6" s="9">
        <f t="shared" si="0"/>
        <v>68.714285714285708</v>
      </c>
      <c r="I6" s="2">
        <f>IFERROR(COUNTIFS(leads!E:E,A6, leads!I:I, "yes")/G6, 0)</f>
        <v>0</v>
      </c>
      <c r="J6" s="2">
        <f t="shared" si="1"/>
        <v>0</v>
      </c>
    </row>
    <row r="7" spans="1:10" x14ac:dyDescent="0.25">
      <c r="A7" t="s">
        <v>19</v>
      </c>
      <c r="B7" t="s">
        <v>5</v>
      </c>
      <c r="C7">
        <v>2066</v>
      </c>
      <c r="D7" t="s">
        <v>4</v>
      </c>
      <c r="E7">
        <v>4</v>
      </c>
      <c r="F7">
        <v>450</v>
      </c>
      <c r="G7">
        <f>COUNTIF(leads!E:E, A7)</f>
        <v>6</v>
      </c>
      <c r="H7" s="9">
        <f t="shared" si="0"/>
        <v>75</v>
      </c>
      <c r="I7" s="2">
        <f>IFERROR(COUNTIFS(leads!E:E,A7, leads!I:I, "yes")/G7, 0)</f>
        <v>0</v>
      </c>
      <c r="J7" s="2">
        <f t="shared" si="1"/>
        <v>0</v>
      </c>
    </row>
    <row r="8" spans="1:10" x14ac:dyDescent="0.25">
      <c r="A8" t="s">
        <v>20</v>
      </c>
      <c r="B8" t="s">
        <v>5</v>
      </c>
      <c r="C8">
        <v>1746</v>
      </c>
      <c r="D8" t="s">
        <v>4</v>
      </c>
      <c r="E8">
        <v>5</v>
      </c>
      <c r="F8">
        <v>428</v>
      </c>
      <c r="G8">
        <f>COUNTIF(leads!E:E, A8)</f>
        <v>4</v>
      </c>
      <c r="H8" s="9">
        <f t="shared" si="0"/>
        <v>107</v>
      </c>
      <c r="I8" s="2">
        <f>IFERROR(COUNTIFS(leads!E:E,A8, leads!I:I, "yes")/G8, 0)</f>
        <v>0</v>
      </c>
      <c r="J8" s="2">
        <f t="shared" si="1"/>
        <v>0</v>
      </c>
    </row>
    <row r="9" spans="1:10" x14ac:dyDescent="0.25">
      <c r="A9" t="s">
        <v>23</v>
      </c>
      <c r="B9" t="s">
        <v>6</v>
      </c>
      <c r="C9">
        <v>5725</v>
      </c>
      <c r="D9" t="s">
        <v>4</v>
      </c>
      <c r="E9">
        <v>3</v>
      </c>
      <c r="F9">
        <v>342</v>
      </c>
      <c r="G9">
        <f>COUNTIF(leads!E:E, A9)</f>
        <v>2</v>
      </c>
      <c r="H9" s="9">
        <f t="shared" si="0"/>
        <v>171</v>
      </c>
      <c r="I9" s="2">
        <f>IFERROR(COUNTIFS(leads!E:E,A9, leads!I:I, "yes")/G9, 0)</f>
        <v>0</v>
      </c>
      <c r="J9" s="2">
        <f t="shared" si="1"/>
        <v>0</v>
      </c>
    </row>
    <row r="10" spans="1:10" x14ac:dyDescent="0.25">
      <c r="A10" t="s">
        <v>25</v>
      </c>
      <c r="B10" t="s">
        <v>3</v>
      </c>
      <c r="C10">
        <v>3759</v>
      </c>
      <c r="D10" t="s">
        <v>4</v>
      </c>
      <c r="E10">
        <v>1</v>
      </c>
      <c r="F10">
        <v>954</v>
      </c>
      <c r="G10">
        <f>COUNTIF(leads!E:E, A10)</f>
        <v>1</v>
      </c>
      <c r="H10" s="9">
        <f t="shared" si="0"/>
        <v>954</v>
      </c>
      <c r="I10" s="2">
        <f>IFERROR(COUNTIFS(leads!E:E,A10, leads!I:I, "yes")/G10, 0)</f>
        <v>0</v>
      </c>
      <c r="J10" s="2">
        <f t="shared" si="1"/>
        <v>0</v>
      </c>
    </row>
    <row r="11" spans="1:10" x14ac:dyDescent="0.25">
      <c r="A11" t="s">
        <v>21</v>
      </c>
      <c r="B11" t="s">
        <v>7</v>
      </c>
      <c r="C11">
        <v>5229</v>
      </c>
      <c r="D11" t="s">
        <v>4</v>
      </c>
      <c r="E11">
        <v>5</v>
      </c>
      <c r="F11">
        <v>304</v>
      </c>
      <c r="G11">
        <f>COUNTIF(leads!E:E, A11)</f>
        <v>4</v>
      </c>
      <c r="H11" s="9">
        <f t="shared" si="0"/>
        <v>76</v>
      </c>
      <c r="I11" s="2">
        <f>IFERROR(COUNTIFS(leads!E:E,A11, leads!I:I, "yes")/G11, 0)</f>
        <v>0</v>
      </c>
      <c r="J11" s="2">
        <f t="shared" si="1"/>
        <v>0</v>
      </c>
    </row>
    <row r="12" spans="1:10" x14ac:dyDescent="0.25">
      <c r="A12" t="s">
        <v>14</v>
      </c>
      <c r="B12" t="s">
        <v>6</v>
      </c>
      <c r="C12">
        <v>2265</v>
      </c>
      <c r="D12" t="s">
        <v>4</v>
      </c>
      <c r="E12">
        <v>1</v>
      </c>
      <c r="F12">
        <v>892</v>
      </c>
      <c r="G12">
        <f>COUNTIF(leads!E:E, A12)</f>
        <v>4</v>
      </c>
      <c r="H12" s="9">
        <f t="shared" si="0"/>
        <v>223</v>
      </c>
      <c r="I12" s="2">
        <f>IFERROR(COUNTIFS(leads!E:E,A12, leads!I:I, "yes")/G12, 0)</f>
        <v>0</v>
      </c>
      <c r="J12" s="2">
        <f t="shared" si="1"/>
        <v>0</v>
      </c>
    </row>
    <row r="13" spans="1:10" x14ac:dyDescent="0.25">
      <c r="A13" t="s">
        <v>90</v>
      </c>
      <c r="B13" t="s">
        <v>5</v>
      </c>
      <c r="C13">
        <v>2260</v>
      </c>
      <c r="D13" t="s">
        <v>4</v>
      </c>
      <c r="E13">
        <v>4</v>
      </c>
      <c r="F13">
        <v>958</v>
      </c>
      <c r="G13">
        <f>COUNTIF(leads!E:E, A13)</f>
        <v>5</v>
      </c>
      <c r="H13" s="9">
        <f t="shared" si="0"/>
        <v>191.6</v>
      </c>
      <c r="I13" s="2">
        <f>IFERROR(COUNTIFS(leads!E:E,A13, leads!I:I, "yes")/G13, 0)</f>
        <v>0</v>
      </c>
      <c r="J13" s="2">
        <f t="shared" si="1"/>
        <v>0</v>
      </c>
    </row>
    <row r="14" spans="1:10" x14ac:dyDescent="0.25">
      <c r="A14" t="s">
        <v>16</v>
      </c>
      <c r="B14" t="s">
        <v>7</v>
      </c>
      <c r="C14">
        <v>1793</v>
      </c>
      <c r="D14" t="s">
        <v>4</v>
      </c>
      <c r="E14">
        <v>3</v>
      </c>
      <c r="F14">
        <v>758</v>
      </c>
      <c r="G14">
        <f>COUNTIF(leads!E:E, A14)</f>
        <v>6</v>
      </c>
      <c r="H14" s="9">
        <f t="shared" si="0"/>
        <v>126.33333333333333</v>
      </c>
      <c r="I14" s="2">
        <f>IFERROR(COUNTIFS(leads!E:E,A14, leads!I:I, "yes")/G14, 0)</f>
        <v>0</v>
      </c>
      <c r="J14" s="2">
        <f t="shared" si="1"/>
        <v>0</v>
      </c>
    </row>
    <row r="15" spans="1:10" x14ac:dyDescent="0.25">
      <c r="A15" t="s">
        <v>9</v>
      </c>
      <c r="B15" t="s">
        <v>3</v>
      </c>
      <c r="C15">
        <v>5177</v>
      </c>
      <c r="D15" t="s">
        <v>4</v>
      </c>
      <c r="E15">
        <v>3</v>
      </c>
      <c r="F15">
        <v>289</v>
      </c>
      <c r="G15">
        <f>COUNTIF(leads!E:E, A15)</f>
        <v>6</v>
      </c>
      <c r="H15" s="9">
        <f t="shared" si="0"/>
        <v>48.166666666666664</v>
      </c>
      <c r="I15" s="2">
        <f>IFERROR(COUNTIFS(leads!E:E,A15, leads!I:I, "yes")/G15, 0)</f>
        <v>0</v>
      </c>
      <c r="J15" s="2">
        <f t="shared" si="1"/>
        <v>0</v>
      </c>
    </row>
    <row r="16" spans="1:10" x14ac:dyDescent="0.25">
      <c r="A16" t="s">
        <v>17</v>
      </c>
      <c r="B16" t="s">
        <v>8</v>
      </c>
      <c r="C16">
        <v>5215</v>
      </c>
      <c r="D16" t="s">
        <v>4</v>
      </c>
      <c r="E16">
        <v>1</v>
      </c>
      <c r="F16">
        <v>804</v>
      </c>
      <c r="G16">
        <f>COUNTIF(leads!E:E, A16)</f>
        <v>5</v>
      </c>
      <c r="H16" s="9">
        <f t="shared" si="0"/>
        <v>160.80000000000001</v>
      </c>
      <c r="I16" s="2">
        <f>IFERROR(COUNTIFS(leads!E:E,A16, leads!I:I, "yes")/G16, 0)</f>
        <v>0</v>
      </c>
      <c r="J16" s="2">
        <f t="shared" si="1"/>
        <v>0</v>
      </c>
    </row>
    <row r="17" spans="1:10" x14ac:dyDescent="0.25">
      <c r="A17" t="s">
        <v>26</v>
      </c>
      <c r="B17" t="s">
        <v>6</v>
      </c>
      <c r="C17">
        <v>5133</v>
      </c>
      <c r="D17" t="s">
        <v>4</v>
      </c>
      <c r="E17">
        <v>2</v>
      </c>
      <c r="F17">
        <v>632</v>
      </c>
      <c r="G17">
        <f>COUNTIF(leads!E:E, A17)</f>
        <v>4</v>
      </c>
      <c r="H17" s="9">
        <f t="shared" si="0"/>
        <v>158</v>
      </c>
      <c r="I17" s="2">
        <f>IFERROR(COUNTIFS(leads!E:E,A17, leads!I:I, "yes")/G17, 0)</f>
        <v>0</v>
      </c>
      <c r="J17" s="2">
        <f t="shared" si="1"/>
        <v>0</v>
      </c>
    </row>
    <row r="18" spans="1:10" x14ac:dyDescent="0.25">
      <c r="A18" t="s">
        <v>18</v>
      </c>
      <c r="B18" t="s">
        <v>3</v>
      </c>
      <c r="C18">
        <v>1399</v>
      </c>
      <c r="D18" t="s">
        <v>4</v>
      </c>
      <c r="E18">
        <v>2</v>
      </c>
      <c r="F18">
        <v>232</v>
      </c>
      <c r="G18">
        <f>COUNTIF(leads!E:E, A18)</f>
        <v>6</v>
      </c>
      <c r="H18" s="9">
        <f t="shared" si="0"/>
        <v>38.666666666666664</v>
      </c>
      <c r="I18" s="2">
        <f>IFERROR(COUNTIFS(leads!E:E,A18, leads!I:I, "yes")/G18, 0)</f>
        <v>0</v>
      </c>
      <c r="J18" s="2">
        <f t="shared" si="1"/>
        <v>0</v>
      </c>
    </row>
    <row r="19" spans="1:10" x14ac:dyDescent="0.25">
      <c r="A19" t="s">
        <v>11</v>
      </c>
      <c r="B19" t="s">
        <v>5</v>
      </c>
      <c r="C19">
        <v>5010</v>
      </c>
      <c r="D19" t="s">
        <v>4</v>
      </c>
      <c r="E19">
        <v>1</v>
      </c>
      <c r="F19">
        <v>230</v>
      </c>
      <c r="G19">
        <f>COUNTIF(leads!E:E, A19)</f>
        <v>8</v>
      </c>
      <c r="H19" s="9">
        <f t="shared" si="0"/>
        <v>28.75</v>
      </c>
      <c r="I19" s="2">
        <f>IFERROR(COUNTIFS(leads!E:E,A19, leads!I:I, "yes")/G19, 0)</f>
        <v>0</v>
      </c>
      <c r="J19" s="2">
        <f t="shared" si="1"/>
        <v>0</v>
      </c>
    </row>
    <row r="20" spans="1:10" x14ac:dyDescent="0.25">
      <c r="A20" t="s">
        <v>10</v>
      </c>
      <c r="B20" t="s">
        <v>3</v>
      </c>
      <c r="C20">
        <v>5374</v>
      </c>
      <c r="D20" t="s">
        <v>4</v>
      </c>
      <c r="E20">
        <v>1</v>
      </c>
      <c r="F20">
        <v>295</v>
      </c>
      <c r="G20">
        <f>COUNTIF(leads!E:E, A20)</f>
        <v>9</v>
      </c>
      <c r="H20" s="9">
        <f t="shared" si="0"/>
        <v>32.777777777777779</v>
      </c>
      <c r="I20" s="2">
        <f>IFERROR(COUNTIFS(leads!E:E,A20, leads!I:I, "yes")/G20, 0)</f>
        <v>0</v>
      </c>
      <c r="J20" s="2">
        <f t="shared" si="1"/>
        <v>0</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CF7FD-9528-4959-9179-E49CA2D50896}">
  <sheetPr codeName="Sheet5"/>
  <dimension ref="A1:F180"/>
  <sheetViews>
    <sheetView tabSelected="1" topLeftCell="A315" workbookViewId="0">
      <selection activeCell="A64" sqref="A64"/>
    </sheetView>
  </sheetViews>
  <sheetFormatPr defaultRowHeight="15" x14ac:dyDescent="0.25"/>
  <cols>
    <col min="1" max="1" width="13.42578125" bestFit="1" customWidth="1"/>
    <col min="2" max="2" width="14.7109375" bestFit="1" customWidth="1"/>
    <col min="3" max="3" width="17.42578125" bestFit="1" customWidth="1"/>
    <col min="4" max="4" width="15" bestFit="1" customWidth="1"/>
    <col min="5" max="5" width="13.140625" bestFit="1" customWidth="1"/>
    <col min="6" max="6" width="21.42578125" bestFit="1" customWidth="1"/>
    <col min="7" max="17" width="16.85546875" bestFit="1" customWidth="1"/>
    <col min="18" max="18" width="11.28515625" bestFit="1" customWidth="1"/>
    <col min="19" max="20" width="27.140625" bestFit="1" customWidth="1"/>
    <col min="21" max="21" width="11.28515625" bestFit="1" customWidth="1"/>
  </cols>
  <sheetData>
    <row r="1" spans="1:6" x14ac:dyDescent="0.25">
      <c r="A1" s="10" t="s">
        <v>334</v>
      </c>
      <c r="B1" t="s">
        <v>335</v>
      </c>
    </row>
    <row r="3" spans="1:6" x14ac:dyDescent="0.25">
      <c r="A3" s="10" t="s">
        <v>340</v>
      </c>
      <c r="B3" t="s">
        <v>350</v>
      </c>
      <c r="C3" t="s">
        <v>356</v>
      </c>
      <c r="D3" t="s">
        <v>352</v>
      </c>
      <c r="E3" t="s">
        <v>351</v>
      </c>
      <c r="F3" t="s">
        <v>357</v>
      </c>
    </row>
    <row r="4" spans="1:6" x14ac:dyDescent="0.25">
      <c r="A4" s="11" t="s">
        <v>12</v>
      </c>
      <c r="B4" s="2">
        <v>0</v>
      </c>
      <c r="C4" s="2">
        <v>6.25E-2</v>
      </c>
      <c r="D4">
        <v>427</v>
      </c>
      <c r="E4">
        <v>4782</v>
      </c>
      <c r="F4">
        <v>4782</v>
      </c>
    </row>
    <row r="5" spans="1:6" x14ac:dyDescent="0.25">
      <c r="A5" s="11" t="s">
        <v>15</v>
      </c>
      <c r="B5" s="2">
        <v>0.16666666666666666</v>
      </c>
      <c r="C5" s="2">
        <v>0.4</v>
      </c>
      <c r="D5">
        <v>34.888888888888886</v>
      </c>
      <c r="E5">
        <v>1944.8333333333333</v>
      </c>
      <c r="F5">
        <v>3334</v>
      </c>
    </row>
    <row r="6" spans="1:6" x14ac:dyDescent="0.25">
      <c r="A6" s="11" t="s">
        <v>24</v>
      </c>
      <c r="B6" s="2">
        <v>0.6742424242424242</v>
      </c>
      <c r="C6" s="2">
        <v>0.62521008403361344</v>
      </c>
      <c r="D6">
        <v>32.142857142857146</v>
      </c>
      <c r="E6">
        <v>304.53030303030306</v>
      </c>
      <c r="F6">
        <v>2388</v>
      </c>
    </row>
    <row r="7" spans="1:6" x14ac:dyDescent="0.25">
      <c r="A7" s="11" t="s">
        <v>13</v>
      </c>
      <c r="B7" s="2">
        <v>0.26666666666666666</v>
      </c>
      <c r="C7" s="2">
        <v>0.21376971841368123</v>
      </c>
      <c r="D7">
        <v>68.714285714285708</v>
      </c>
      <c r="E7">
        <v>1717.2833333333335</v>
      </c>
      <c r="F7">
        <v>5423</v>
      </c>
    </row>
    <row r="8" spans="1:6" x14ac:dyDescent="0.25">
      <c r="A8" s="11" t="s">
        <v>19</v>
      </c>
      <c r="B8" s="2">
        <v>0.34545454545454546</v>
      </c>
      <c r="C8" s="2">
        <v>0.77083333333333326</v>
      </c>
      <c r="D8">
        <v>75</v>
      </c>
      <c r="E8">
        <v>300.5090909090909</v>
      </c>
      <c r="F8">
        <v>2066</v>
      </c>
    </row>
    <row r="9" spans="1:6" x14ac:dyDescent="0.25">
      <c r="A9" s="11" t="s">
        <v>20</v>
      </c>
      <c r="B9" s="2">
        <v>0.375</v>
      </c>
      <c r="C9" s="2">
        <v>0.61538461538461542</v>
      </c>
      <c r="D9">
        <v>107</v>
      </c>
      <c r="E9">
        <v>218.25</v>
      </c>
      <c r="F9">
        <v>1746</v>
      </c>
    </row>
    <row r="10" spans="1:6" x14ac:dyDescent="0.25">
      <c r="A10" s="11" t="s">
        <v>21</v>
      </c>
      <c r="B10" s="2">
        <v>0.75</v>
      </c>
      <c r="C10" s="2">
        <v>0.3351648351648352</v>
      </c>
      <c r="D10">
        <v>76</v>
      </c>
      <c r="E10">
        <v>1830.15</v>
      </c>
      <c r="F10">
        <v>5229</v>
      </c>
    </row>
    <row r="11" spans="1:6" x14ac:dyDescent="0.25">
      <c r="A11" s="11" t="s">
        <v>14</v>
      </c>
      <c r="B11" s="2">
        <v>0.77083333333333326</v>
      </c>
      <c r="C11" s="2">
        <v>0.65</v>
      </c>
      <c r="D11">
        <v>223</v>
      </c>
      <c r="E11">
        <v>519.0625</v>
      </c>
      <c r="F11">
        <v>2265</v>
      </c>
    </row>
    <row r="12" spans="1:6" x14ac:dyDescent="0.25">
      <c r="A12" s="11" t="s">
        <v>90</v>
      </c>
      <c r="B12" s="2">
        <v>0.625</v>
      </c>
      <c r="C12" s="2">
        <v>0.5714285714285714</v>
      </c>
      <c r="D12">
        <v>191.6</v>
      </c>
      <c r="E12">
        <v>282.5</v>
      </c>
      <c r="F12">
        <v>2260</v>
      </c>
    </row>
    <row r="13" spans="1:6" x14ac:dyDescent="0.25">
      <c r="A13" s="11" t="s">
        <v>16</v>
      </c>
      <c r="B13" s="2">
        <v>0.35714285714285715</v>
      </c>
      <c r="C13" s="2">
        <v>0.52777777777777779</v>
      </c>
      <c r="D13">
        <v>126.33333333333333</v>
      </c>
      <c r="E13">
        <v>715.06547619047615</v>
      </c>
      <c r="F13">
        <v>1793</v>
      </c>
    </row>
    <row r="14" spans="1:6" x14ac:dyDescent="0.25">
      <c r="A14" s="11" t="s">
        <v>9</v>
      </c>
      <c r="B14" s="2">
        <v>0.25</v>
      </c>
      <c r="C14" s="2">
        <v>0.21590909090909091</v>
      </c>
      <c r="D14">
        <v>48.166666666666664</v>
      </c>
      <c r="E14">
        <v>2588.5</v>
      </c>
      <c r="F14">
        <v>5177</v>
      </c>
    </row>
    <row r="15" spans="1:6" x14ac:dyDescent="0.25">
      <c r="A15" s="11" t="s">
        <v>17</v>
      </c>
      <c r="B15" s="2">
        <v>0.33333333333333331</v>
      </c>
      <c r="C15" s="2">
        <v>0.16517857142857142</v>
      </c>
      <c r="D15">
        <v>160.80000000000001</v>
      </c>
      <c r="E15">
        <v>3476.6666666666665</v>
      </c>
      <c r="F15">
        <v>5215</v>
      </c>
    </row>
    <row r="16" spans="1:6" x14ac:dyDescent="0.25">
      <c r="A16" s="11" t="s">
        <v>18</v>
      </c>
      <c r="B16" s="2">
        <v>0.49345238095238092</v>
      </c>
      <c r="C16" s="2">
        <v>0.80555555555555569</v>
      </c>
      <c r="D16">
        <v>38.666666666666664</v>
      </c>
      <c r="E16">
        <v>189.03154761904761</v>
      </c>
      <c r="F16">
        <v>1399</v>
      </c>
    </row>
    <row r="17" spans="1:6" x14ac:dyDescent="0.25">
      <c r="A17" s="11" t="s">
        <v>10</v>
      </c>
      <c r="B17" s="2">
        <v>0.56666666666666665</v>
      </c>
      <c r="C17" s="2">
        <v>0.7410714285714286</v>
      </c>
      <c r="D17">
        <v>32.777777777777779</v>
      </c>
      <c r="E17">
        <v>985.23333333333335</v>
      </c>
      <c r="F17">
        <v>5374</v>
      </c>
    </row>
    <row r="18" spans="1:6" x14ac:dyDescent="0.25">
      <c r="A18" s="11" t="s">
        <v>348</v>
      </c>
      <c r="B18">
        <v>0.43932489923869239</v>
      </c>
      <c r="C18">
        <v>0.49388162458515827</v>
      </c>
      <c r="D18">
        <v>97.394417077175689</v>
      </c>
      <c r="E18">
        <v>1287.9445458277357</v>
      </c>
      <c r="F18">
        <v>3417.8275862068967</v>
      </c>
    </row>
    <row r="25" spans="1:6" x14ac:dyDescent="0.25">
      <c r="A25" s="10" t="s">
        <v>30</v>
      </c>
      <c r="B25" t="s">
        <v>349</v>
      </c>
    </row>
    <row r="27" spans="1:6" x14ac:dyDescent="0.25">
      <c r="A27" s="10" t="s">
        <v>340</v>
      </c>
      <c r="B27" t="s">
        <v>358</v>
      </c>
      <c r="C27" t="s">
        <v>355</v>
      </c>
      <c r="D27" t="s">
        <v>359</v>
      </c>
      <c r="E27" t="s">
        <v>354</v>
      </c>
    </row>
    <row r="28" spans="1:6" x14ac:dyDescent="0.25">
      <c r="A28" s="11" t="s">
        <v>12</v>
      </c>
      <c r="B28" s="2">
        <v>0.5</v>
      </c>
      <c r="C28">
        <v>2</v>
      </c>
      <c r="D28">
        <v>854</v>
      </c>
      <c r="E28">
        <v>4</v>
      </c>
    </row>
    <row r="29" spans="1:6" x14ac:dyDescent="0.25">
      <c r="A29" s="11" t="s">
        <v>15</v>
      </c>
      <c r="B29" s="2">
        <v>0.44444444444444442</v>
      </c>
      <c r="C29">
        <v>9</v>
      </c>
      <c r="D29">
        <v>314</v>
      </c>
      <c r="E29">
        <v>4</v>
      </c>
    </row>
    <row r="30" spans="1:6" x14ac:dyDescent="0.25">
      <c r="A30" s="11" t="s">
        <v>24</v>
      </c>
      <c r="B30" s="2">
        <v>0.42857142857142855</v>
      </c>
      <c r="C30">
        <v>7</v>
      </c>
      <c r="D30">
        <v>225</v>
      </c>
      <c r="E30">
        <v>1</v>
      </c>
    </row>
    <row r="31" spans="1:6" x14ac:dyDescent="0.25">
      <c r="A31" s="11" t="s">
        <v>22</v>
      </c>
      <c r="B31" s="2">
        <v>0.4</v>
      </c>
      <c r="C31">
        <v>5</v>
      </c>
      <c r="D31">
        <v>959</v>
      </c>
      <c r="E31">
        <v>5</v>
      </c>
    </row>
    <row r="32" spans="1:6" x14ac:dyDescent="0.25">
      <c r="A32" s="11" t="s">
        <v>13</v>
      </c>
      <c r="B32" s="2">
        <v>0.42857142857142855</v>
      </c>
      <c r="C32">
        <v>7</v>
      </c>
      <c r="D32">
        <v>481</v>
      </c>
      <c r="E32">
        <v>5</v>
      </c>
    </row>
    <row r="33" spans="1:5" x14ac:dyDescent="0.25">
      <c r="A33" s="11" t="s">
        <v>19</v>
      </c>
      <c r="B33" s="2">
        <v>0.66666666666666663</v>
      </c>
      <c r="C33">
        <v>6</v>
      </c>
      <c r="D33">
        <v>450</v>
      </c>
      <c r="E33">
        <v>4</v>
      </c>
    </row>
    <row r="34" spans="1:5" x14ac:dyDescent="0.25">
      <c r="A34" s="11" t="s">
        <v>20</v>
      </c>
      <c r="B34" s="2">
        <v>0.5</v>
      </c>
      <c r="C34">
        <v>4</v>
      </c>
      <c r="D34">
        <v>428</v>
      </c>
      <c r="E34">
        <v>5</v>
      </c>
    </row>
    <row r="35" spans="1:5" x14ac:dyDescent="0.25">
      <c r="A35" s="11" t="s">
        <v>23</v>
      </c>
      <c r="B35" s="2">
        <v>0</v>
      </c>
      <c r="C35">
        <v>2</v>
      </c>
      <c r="D35">
        <v>342</v>
      </c>
      <c r="E35">
        <v>3</v>
      </c>
    </row>
    <row r="36" spans="1:5" x14ac:dyDescent="0.25">
      <c r="A36" s="11" t="s">
        <v>25</v>
      </c>
      <c r="B36" s="2">
        <v>0</v>
      </c>
      <c r="C36">
        <v>1</v>
      </c>
      <c r="D36">
        <v>954</v>
      </c>
      <c r="E36">
        <v>1</v>
      </c>
    </row>
    <row r="37" spans="1:5" x14ac:dyDescent="0.25">
      <c r="A37" s="11" t="s">
        <v>21</v>
      </c>
      <c r="B37" s="2">
        <v>0.25</v>
      </c>
      <c r="C37">
        <v>4</v>
      </c>
      <c r="D37">
        <v>304</v>
      </c>
      <c r="E37">
        <v>5</v>
      </c>
    </row>
    <row r="38" spans="1:5" x14ac:dyDescent="0.25">
      <c r="A38" s="11" t="s">
        <v>14</v>
      </c>
      <c r="B38" s="2">
        <v>0.5</v>
      </c>
      <c r="C38">
        <v>4</v>
      </c>
      <c r="D38">
        <v>892</v>
      </c>
      <c r="E38">
        <v>1</v>
      </c>
    </row>
    <row r="39" spans="1:5" x14ac:dyDescent="0.25">
      <c r="A39" s="11" t="s">
        <v>90</v>
      </c>
      <c r="B39" s="2">
        <v>0.6</v>
      </c>
      <c r="C39">
        <v>5</v>
      </c>
      <c r="D39">
        <v>958</v>
      </c>
      <c r="E39">
        <v>4</v>
      </c>
    </row>
    <row r="40" spans="1:5" x14ac:dyDescent="0.25">
      <c r="A40" s="11" t="s">
        <v>16</v>
      </c>
      <c r="B40" s="2">
        <v>0.33333333333333331</v>
      </c>
      <c r="C40">
        <v>6</v>
      </c>
      <c r="D40">
        <v>758</v>
      </c>
      <c r="E40">
        <v>3</v>
      </c>
    </row>
    <row r="41" spans="1:5" x14ac:dyDescent="0.25">
      <c r="A41" s="11" t="s">
        <v>9</v>
      </c>
      <c r="B41" s="2">
        <v>0</v>
      </c>
      <c r="C41">
        <v>6</v>
      </c>
      <c r="D41">
        <v>289</v>
      </c>
      <c r="E41">
        <v>3</v>
      </c>
    </row>
    <row r="42" spans="1:5" x14ac:dyDescent="0.25">
      <c r="A42" s="11" t="s">
        <v>17</v>
      </c>
      <c r="B42" s="2">
        <v>0.4</v>
      </c>
      <c r="C42">
        <v>5</v>
      </c>
      <c r="D42">
        <v>804</v>
      </c>
      <c r="E42">
        <v>1</v>
      </c>
    </row>
    <row r="43" spans="1:5" x14ac:dyDescent="0.25">
      <c r="A43" s="11" t="s">
        <v>26</v>
      </c>
      <c r="B43" s="2">
        <v>1</v>
      </c>
      <c r="C43">
        <v>4</v>
      </c>
      <c r="D43">
        <v>632</v>
      </c>
      <c r="E43">
        <v>2</v>
      </c>
    </row>
    <row r="44" spans="1:5" x14ac:dyDescent="0.25">
      <c r="A44" s="11" t="s">
        <v>18</v>
      </c>
      <c r="B44" s="2">
        <v>0.16666666666666666</v>
      </c>
      <c r="C44">
        <v>6</v>
      </c>
      <c r="D44">
        <v>232</v>
      </c>
      <c r="E44">
        <v>2</v>
      </c>
    </row>
    <row r="45" spans="1:5" x14ac:dyDescent="0.25">
      <c r="A45" s="11" t="s">
        <v>11</v>
      </c>
      <c r="B45" s="2">
        <v>0.625</v>
      </c>
      <c r="C45">
        <v>8</v>
      </c>
      <c r="D45">
        <v>230</v>
      </c>
      <c r="E45">
        <v>1</v>
      </c>
    </row>
    <row r="46" spans="1:5" x14ac:dyDescent="0.25">
      <c r="A46" s="11" t="s">
        <v>10</v>
      </c>
      <c r="B46" s="2">
        <v>0.77777777777777779</v>
      </c>
      <c r="C46">
        <v>9</v>
      </c>
      <c r="D46">
        <v>295</v>
      </c>
      <c r="E46">
        <v>1</v>
      </c>
    </row>
    <row r="47" spans="1:5" x14ac:dyDescent="0.25">
      <c r="A47" s="11" t="s">
        <v>348</v>
      </c>
      <c r="B47">
        <v>0.42215956558061818</v>
      </c>
      <c r="C47">
        <v>100</v>
      </c>
      <c r="D47">
        <v>10401</v>
      </c>
      <c r="E47">
        <v>55</v>
      </c>
    </row>
    <row r="50" spans="1:2" x14ac:dyDescent="0.25">
      <c r="A50" s="10" t="s">
        <v>369</v>
      </c>
      <c r="B50" t="s">
        <v>370</v>
      </c>
    </row>
    <row r="51" spans="1:2" x14ac:dyDescent="0.25">
      <c r="A51" s="11" t="s">
        <v>363</v>
      </c>
      <c r="B51">
        <v>59843</v>
      </c>
    </row>
    <row r="52" spans="1:2" x14ac:dyDescent="0.25">
      <c r="A52" s="11" t="s">
        <v>364</v>
      </c>
      <c r="B52">
        <v>101855</v>
      </c>
    </row>
    <row r="53" spans="1:2" x14ac:dyDescent="0.25">
      <c r="A53" s="11" t="s">
        <v>365</v>
      </c>
      <c r="B53">
        <v>97148</v>
      </c>
    </row>
    <row r="54" spans="1:2" x14ac:dyDescent="0.25">
      <c r="A54" s="11" t="s">
        <v>366</v>
      </c>
      <c r="B54">
        <v>71621</v>
      </c>
    </row>
    <row r="55" spans="1:2" x14ac:dyDescent="0.25">
      <c r="A55" s="11" t="s">
        <v>367</v>
      </c>
      <c r="B55">
        <v>21753</v>
      </c>
    </row>
    <row r="56" spans="1:2" x14ac:dyDescent="0.25">
      <c r="A56" s="11" t="s">
        <v>368</v>
      </c>
      <c r="B56">
        <v>20669</v>
      </c>
    </row>
    <row r="57" spans="1:2" x14ac:dyDescent="0.25">
      <c r="A57" s="11" t="s">
        <v>348</v>
      </c>
      <c r="B57">
        <v>372889</v>
      </c>
    </row>
    <row r="64" spans="1:2" x14ac:dyDescent="0.25">
      <c r="A64" s="10" t="s">
        <v>369</v>
      </c>
      <c r="B64" t="s">
        <v>370</v>
      </c>
    </row>
    <row r="65" spans="1:2" x14ac:dyDescent="0.25">
      <c r="A65" s="11" t="s">
        <v>12</v>
      </c>
      <c r="B65">
        <v>9564</v>
      </c>
    </row>
    <row r="66" spans="1:2" x14ac:dyDescent="0.25">
      <c r="A66" s="11" t="s">
        <v>15</v>
      </c>
      <c r="B66">
        <v>13336</v>
      </c>
    </row>
    <row r="67" spans="1:2" x14ac:dyDescent="0.25">
      <c r="A67" s="11" t="s">
        <v>24</v>
      </c>
      <c r="B67">
        <v>11940</v>
      </c>
    </row>
    <row r="68" spans="1:2" x14ac:dyDescent="0.25">
      <c r="A68" s="11" t="s">
        <v>13</v>
      </c>
      <c r="B68">
        <v>32538</v>
      </c>
    </row>
    <row r="69" spans="1:2" x14ac:dyDescent="0.25">
      <c r="A69" s="11" t="s">
        <v>19</v>
      </c>
      <c r="B69">
        <v>4132</v>
      </c>
    </row>
    <row r="70" spans="1:2" x14ac:dyDescent="0.25">
      <c r="A70" s="11" t="s">
        <v>20</v>
      </c>
      <c r="B70">
        <v>3492</v>
      </c>
    </row>
    <row r="71" spans="1:2" x14ac:dyDescent="0.25">
      <c r="A71" s="11" t="s">
        <v>21</v>
      </c>
      <c r="B71">
        <v>15687</v>
      </c>
    </row>
    <row r="72" spans="1:2" x14ac:dyDescent="0.25">
      <c r="A72" s="11" t="s">
        <v>14</v>
      </c>
      <c r="B72">
        <v>6795</v>
      </c>
    </row>
    <row r="73" spans="1:2" x14ac:dyDescent="0.25">
      <c r="A73" s="11" t="s">
        <v>90</v>
      </c>
      <c r="B73">
        <v>6780</v>
      </c>
    </row>
    <row r="74" spans="1:2" x14ac:dyDescent="0.25">
      <c r="A74" s="11" t="s">
        <v>16</v>
      </c>
      <c r="B74">
        <v>8965</v>
      </c>
    </row>
    <row r="75" spans="1:2" x14ac:dyDescent="0.25">
      <c r="A75" s="11" t="s">
        <v>9</v>
      </c>
      <c r="B75">
        <v>10354</v>
      </c>
    </row>
    <row r="76" spans="1:2" x14ac:dyDescent="0.25">
      <c r="A76" s="11" t="s">
        <v>17</v>
      </c>
      <c r="B76">
        <v>10430</v>
      </c>
    </row>
    <row r="77" spans="1:2" x14ac:dyDescent="0.25">
      <c r="A77" s="11" t="s">
        <v>26</v>
      </c>
      <c r="B77">
        <v>5133</v>
      </c>
    </row>
    <row r="78" spans="1:2" x14ac:dyDescent="0.25">
      <c r="A78" s="11" t="s">
        <v>18</v>
      </c>
      <c r="B78">
        <v>4197</v>
      </c>
    </row>
    <row r="79" spans="1:2" x14ac:dyDescent="0.25">
      <c r="A79" s="11" t="s">
        <v>11</v>
      </c>
      <c r="B79">
        <v>10020</v>
      </c>
    </row>
    <row r="80" spans="1:2" x14ac:dyDescent="0.25">
      <c r="A80" s="11" t="s">
        <v>10</v>
      </c>
      <c r="B80">
        <v>26870</v>
      </c>
    </row>
    <row r="81" spans="1:2" x14ac:dyDescent="0.25">
      <c r="A81" s="11" t="s">
        <v>348</v>
      </c>
      <c r="B81">
        <v>180233</v>
      </c>
    </row>
    <row r="87" spans="1:2" x14ac:dyDescent="0.25">
      <c r="A87" s="10" t="s">
        <v>369</v>
      </c>
      <c r="B87" t="s">
        <v>372</v>
      </c>
    </row>
    <row r="88" spans="1:2" x14ac:dyDescent="0.25">
      <c r="A88" s="11" t="s">
        <v>8</v>
      </c>
      <c r="B88" s="2">
        <v>0.4162203738290694</v>
      </c>
    </row>
    <row r="89" spans="1:2" x14ac:dyDescent="0.25">
      <c r="A89" s="11" t="s">
        <v>5</v>
      </c>
      <c r="B89" s="2">
        <v>0.50343067426400756</v>
      </c>
    </row>
    <row r="90" spans="1:2" x14ac:dyDescent="0.25">
      <c r="A90" s="11" t="s">
        <v>348</v>
      </c>
      <c r="B90">
        <v>0.46331393606393617</v>
      </c>
    </row>
    <row r="97" spans="1:3" x14ac:dyDescent="0.25">
      <c r="A97" t="s">
        <v>373</v>
      </c>
      <c r="B97" t="s">
        <v>374</v>
      </c>
      <c r="C97" t="s">
        <v>375</v>
      </c>
    </row>
    <row r="98" spans="1:3" x14ac:dyDescent="0.25">
      <c r="A98">
        <v>284</v>
      </c>
      <c r="B98">
        <v>139</v>
      </c>
      <c r="C98">
        <v>612</v>
      </c>
    </row>
    <row r="99" spans="1:3" x14ac:dyDescent="0.25">
      <c r="A99" s="13" t="s">
        <v>373</v>
      </c>
      <c r="B99" s="13" t="s">
        <v>374</v>
      </c>
      <c r="C99" s="13" t="s">
        <v>375</v>
      </c>
    </row>
    <row r="100" spans="1:3" x14ac:dyDescent="0.25">
      <c r="A100">
        <v>662</v>
      </c>
      <c r="B100">
        <v>315</v>
      </c>
      <c r="C100">
        <v>1235</v>
      </c>
    </row>
    <row r="103" spans="1:3" s="2" customFormat="1" x14ac:dyDescent="0.25">
      <c r="A103" s="2">
        <f>A100/C100</f>
        <v>0.53603238866396763</v>
      </c>
    </row>
    <row r="104" spans="1:3" s="2" customFormat="1" x14ac:dyDescent="0.25"/>
    <row r="105" spans="1:3" s="2" customFormat="1" x14ac:dyDescent="0.25">
      <c r="A105" s="2">
        <f>B100/A100</f>
        <v>0.47583081570996977</v>
      </c>
    </row>
    <row r="120" spans="1:3" x14ac:dyDescent="0.25">
      <c r="A120" s="10" t="s">
        <v>369</v>
      </c>
      <c r="B120" t="s">
        <v>376</v>
      </c>
      <c r="C120" t="s">
        <v>370</v>
      </c>
    </row>
    <row r="121" spans="1:3" x14ac:dyDescent="0.25">
      <c r="A121" s="11" t="s">
        <v>12</v>
      </c>
      <c r="B121">
        <v>854</v>
      </c>
      <c r="C121">
        <v>9564</v>
      </c>
    </row>
    <row r="122" spans="1:3" x14ac:dyDescent="0.25">
      <c r="A122" s="11" t="s">
        <v>15</v>
      </c>
      <c r="B122">
        <v>139.55555555555554</v>
      </c>
      <c r="C122">
        <v>13336</v>
      </c>
    </row>
    <row r="123" spans="1:3" x14ac:dyDescent="0.25">
      <c r="A123" s="11" t="s">
        <v>24</v>
      </c>
      <c r="B123">
        <v>160.71428571428572</v>
      </c>
      <c r="C123">
        <v>11940</v>
      </c>
    </row>
    <row r="124" spans="1:3" x14ac:dyDescent="0.25">
      <c r="A124" s="11" t="s">
        <v>13</v>
      </c>
      <c r="B124">
        <v>412.28571428571428</v>
      </c>
      <c r="C124">
        <v>32538</v>
      </c>
    </row>
    <row r="125" spans="1:3" x14ac:dyDescent="0.25">
      <c r="A125" s="11" t="s">
        <v>19</v>
      </c>
      <c r="B125">
        <v>150</v>
      </c>
      <c r="C125">
        <v>4132</v>
      </c>
    </row>
    <row r="126" spans="1:3" x14ac:dyDescent="0.25">
      <c r="A126" s="11" t="s">
        <v>20</v>
      </c>
      <c r="B126">
        <v>214</v>
      </c>
      <c r="C126">
        <v>3492</v>
      </c>
    </row>
    <row r="127" spans="1:3" x14ac:dyDescent="0.25">
      <c r="A127" s="11" t="s">
        <v>21</v>
      </c>
      <c r="B127">
        <v>228</v>
      </c>
      <c r="C127">
        <v>15687</v>
      </c>
    </row>
    <row r="128" spans="1:3" x14ac:dyDescent="0.25">
      <c r="A128" s="11" t="s">
        <v>14</v>
      </c>
      <c r="B128">
        <v>669</v>
      </c>
      <c r="C128">
        <v>6795</v>
      </c>
    </row>
    <row r="129" spans="1:3" x14ac:dyDescent="0.25">
      <c r="A129" s="11" t="s">
        <v>90</v>
      </c>
      <c r="B129">
        <v>574.79999999999995</v>
      </c>
      <c r="C129">
        <v>6780</v>
      </c>
    </row>
    <row r="130" spans="1:3" x14ac:dyDescent="0.25">
      <c r="A130" s="11" t="s">
        <v>16</v>
      </c>
      <c r="B130">
        <v>631.66666666666663</v>
      </c>
      <c r="C130">
        <v>8965</v>
      </c>
    </row>
    <row r="131" spans="1:3" x14ac:dyDescent="0.25">
      <c r="A131" s="11" t="s">
        <v>9</v>
      </c>
      <c r="B131">
        <v>96.333333333333329</v>
      </c>
      <c r="C131">
        <v>10354</v>
      </c>
    </row>
    <row r="132" spans="1:3" x14ac:dyDescent="0.25">
      <c r="A132" s="11" t="s">
        <v>17</v>
      </c>
      <c r="B132">
        <v>321.60000000000002</v>
      </c>
      <c r="C132">
        <v>10430</v>
      </c>
    </row>
    <row r="133" spans="1:3" x14ac:dyDescent="0.25">
      <c r="A133" s="11" t="s">
        <v>26</v>
      </c>
      <c r="B133">
        <v>158</v>
      </c>
      <c r="C133">
        <v>5133</v>
      </c>
    </row>
    <row r="134" spans="1:3" x14ac:dyDescent="0.25">
      <c r="A134" s="11" t="s">
        <v>18</v>
      </c>
      <c r="B134">
        <v>116</v>
      </c>
      <c r="C134">
        <v>4197</v>
      </c>
    </row>
    <row r="135" spans="1:3" x14ac:dyDescent="0.25">
      <c r="A135" s="11" t="s">
        <v>11</v>
      </c>
      <c r="B135">
        <v>57.5</v>
      </c>
      <c r="C135">
        <v>10020</v>
      </c>
    </row>
    <row r="136" spans="1:3" x14ac:dyDescent="0.25">
      <c r="A136" s="11" t="s">
        <v>10</v>
      </c>
      <c r="B136">
        <v>163.88888888888889</v>
      </c>
      <c r="C136">
        <v>26870</v>
      </c>
    </row>
    <row r="137" spans="1:3" x14ac:dyDescent="0.25">
      <c r="A137" s="11" t="s">
        <v>348</v>
      </c>
      <c r="B137">
        <v>4947.3444444444449</v>
      </c>
      <c r="C137">
        <v>180233</v>
      </c>
    </row>
    <row r="144" spans="1:3" x14ac:dyDescent="0.25">
      <c r="A144" s="10" t="s">
        <v>369</v>
      </c>
      <c r="B144" t="s">
        <v>377</v>
      </c>
    </row>
    <row r="145" spans="1:2" x14ac:dyDescent="0.25">
      <c r="A145" s="11" t="s">
        <v>12</v>
      </c>
      <c r="B145" s="9">
        <v>1</v>
      </c>
    </row>
    <row r="146" spans="1:2" x14ac:dyDescent="0.25">
      <c r="A146" s="11" t="s">
        <v>15</v>
      </c>
      <c r="B146" s="9">
        <v>2</v>
      </c>
    </row>
    <row r="147" spans="1:2" x14ac:dyDescent="0.25">
      <c r="A147" s="11" t="s">
        <v>24</v>
      </c>
      <c r="B147" s="9">
        <v>2</v>
      </c>
    </row>
    <row r="148" spans="1:2" x14ac:dyDescent="0.25">
      <c r="A148" s="11" t="s">
        <v>13</v>
      </c>
      <c r="B148" s="9">
        <v>3</v>
      </c>
    </row>
    <row r="149" spans="1:2" x14ac:dyDescent="0.25">
      <c r="A149" s="11" t="s">
        <v>20</v>
      </c>
      <c r="B149" s="9">
        <v>1</v>
      </c>
    </row>
    <row r="150" spans="1:2" x14ac:dyDescent="0.25">
      <c r="A150" s="11" t="s">
        <v>21</v>
      </c>
      <c r="B150" s="9">
        <v>1</v>
      </c>
    </row>
    <row r="151" spans="1:2" x14ac:dyDescent="0.25">
      <c r="A151" s="11" t="s">
        <v>14</v>
      </c>
      <c r="B151" s="9">
        <v>1</v>
      </c>
    </row>
    <row r="152" spans="1:2" x14ac:dyDescent="0.25">
      <c r="A152" s="11" t="s">
        <v>90</v>
      </c>
      <c r="B152" s="9">
        <v>2</v>
      </c>
    </row>
    <row r="153" spans="1:2" x14ac:dyDescent="0.25">
      <c r="A153" s="11" t="s">
        <v>16</v>
      </c>
      <c r="B153" s="9">
        <v>2</v>
      </c>
    </row>
    <row r="154" spans="1:2" x14ac:dyDescent="0.25">
      <c r="A154" s="11" t="s">
        <v>26</v>
      </c>
      <c r="B154" s="9">
        <v>1</v>
      </c>
    </row>
    <row r="155" spans="1:2" x14ac:dyDescent="0.25">
      <c r="A155" s="11" t="s">
        <v>11</v>
      </c>
      <c r="B155" s="9">
        <v>2</v>
      </c>
    </row>
    <row r="156" spans="1:2" x14ac:dyDescent="0.25">
      <c r="A156" s="11" t="s">
        <v>10</v>
      </c>
      <c r="B156" s="9">
        <v>3</v>
      </c>
    </row>
    <row r="157" spans="1:2" x14ac:dyDescent="0.25">
      <c r="A157" s="11" t="s">
        <v>348</v>
      </c>
      <c r="B157">
        <v>21</v>
      </c>
    </row>
    <row r="165" spans="1:3" x14ac:dyDescent="0.25">
      <c r="A165" s="11" t="s">
        <v>12</v>
      </c>
      <c r="B165" s="9">
        <f>'campaign_data'!I2</f>
        <v>0</v>
      </c>
      <c r="C165" s="14">
        <v>4</v>
      </c>
    </row>
    <row r="166" spans="1:3" x14ac:dyDescent="0.25">
      <c r="A166" s="11" t="s">
        <v>15</v>
      </c>
      <c r="B166" s="9">
        <f>'campaign_data'!I3</f>
        <v>0</v>
      </c>
      <c r="C166" s="14">
        <v>4</v>
      </c>
    </row>
    <row r="167" spans="1:3" x14ac:dyDescent="0.25">
      <c r="A167" s="11" t="s">
        <v>24</v>
      </c>
      <c r="B167" s="9">
        <f>'campaign_data'!I4</f>
        <v>0</v>
      </c>
      <c r="C167" s="14">
        <v>1</v>
      </c>
    </row>
    <row r="168" spans="1:3" x14ac:dyDescent="0.25">
      <c r="A168" s="11" t="s">
        <v>22</v>
      </c>
      <c r="B168" s="9">
        <f>'campaign_data'!I5</f>
        <v>0</v>
      </c>
      <c r="C168" s="14">
        <v>5</v>
      </c>
    </row>
    <row r="169" spans="1:3" x14ac:dyDescent="0.25">
      <c r="A169" s="11" t="s">
        <v>13</v>
      </c>
      <c r="B169" s="9">
        <f>'campaign_data'!I6</f>
        <v>0</v>
      </c>
      <c r="C169" s="14">
        <v>5</v>
      </c>
    </row>
    <row r="170" spans="1:3" x14ac:dyDescent="0.25">
      <c r="A170" s="11" t="s">
        <v>19</v>
      </c>
      <c r="B170" s="9">
        <f>'campaign_data'!I7</f>
        <v>0</v>
      </c>
      <c r="C170" s="14">
        <v>4</v>
      </c>
    </row>
    <row r="171" spans="1:3" x14ac:dyDescent="0.25">
      <c r="A171" s="11" t="s">
        <v>20</v>
      </c>
      <c r="B171" s="9">
        <f>'campaign_data'!I8</f>
        <v>0</v>
      </c>
      <c r="C171" s="14">
        <v>5</v>
      </c>
    </row>
    <row r="172" spans="1:3" x14ac:dyDescent="0.25">
      <c r="A172" s="11" t="s">
        <v>21</v>
      </c>
      <c r="B172" s="9">
        <f>'campaign_data'!I9</f>
        <v>0</v>
      </c>
      <c r="C172" s="14">
        <v>5</v>
      </c>
    </row>
    <row r="173" spans="1:3" x14ac:dyDescent="0.25">
      <c r="A173" s="11" t="s">
        <v>14</v>
      </c>
      <c r="B173" s="9">
        <f>'campaign_data'!I10</f>
        <v>0</v>
      </c>
      <c r="C173" s="14">
        <v>1</v>
      </c>
    </row>
    <row r="174" spans="1:3" x14ac:dyDescent="0.25">
      <c r="A174" s="11" t="s">
        <v>90</v>
      </c>
      <c r="B174" s="9">
        <f>'campaign_data'!I11</f>
        <v>0</v>
      </c>
      <c r="C174" s="14">
        <v>4</v>
      </c>
    </row>
    <row r="175" spans="1:3" x14ac:dyDescent="0.25">
      <c r="A175" s="11" t="s">
        <v>16</v>
      </c>
      <c r="B175" s="9">
        <f>'campaign_data'!I12</f>
        <v>0</v>
      </c>
      <c r="C175" s="14">
        <v>3</v>
      </c>
    </row>
    <row r="176" spans="1:3" x14ac:dyDescent="0.25">
      <c r="A176" s="11" t="s">
        <v>17</v>
      </c>
      <c r="B176" s="9">
        <f>'campaign_data'!I13</f>
        <v>0</v>
      </c>
      <c r="C176" s="14">
        <v>1</v>
      </c>
    </row>
    <row r="177" spans="1:3" x14ac:dyDescent="0.25">
      <c r="A177" s="11" t="s">
        <v>26</v>
      </c>
      <c r="B177" s="9">
        <f>'campaign_data'!I14</f>
        <v>0</v>
      </c>
      <c r="C177" s="14">
        <v>2</v>
      </c>
    </row>
    <row r="178" spans="1:3" x14ac:dyDescent="0.25">
      <c r="A178" s="11" t="s">
        <v>18</v>
      </c>
      <c r="B178" s="9">
        <f>'campaign_data'!I15</f>
        <v>0</v>
      </c>
      <c r="C178" s="14">
        <v>2</v>
      </c>
    </row>
    <row r="179" spans="1:3" x14ac:dyDescent="0.25">
      <c r="A179" s="11" t="s">
        <v>11</v>
      </c>
      <c r="B179" s="9">
        <f>'campaign_data'!I16</f>
        <v>0</v>
      </c>
      <c r="C179" s="14">
        <v>1</v>
      </c>
    </row>
    <row r="180" spans="1:3" x14ac:dyDescent="0.25">
      <c r="A180" s="11" t="s">
        <v>10</v>
      </c>
      <c r="B180" s="9">
        <f>'campaign_data'!I17</f>
        <v>0</v>
      </c>
      <c r="C180" s="14">
        <v>1</v>
      </c>
    </row>
  </sheetData>
  <conditionalFormatting sqref="E3">
    <cfRule type="top10" priority="31" rank="10"/>
  </conditionalFormatting>
  <conditionalFormatting pivot="1" sqref="D4">
    <cfRule type="colorScale" priority="30">
      <colorScale>
        <cfvo type="min"/>
        <cfvo type="max"/>
        <color rgb="FFFF7128"/>
        <color rgb="FFFFEF9C"/>
      </colorScale>
    </cfRule>
  </conditionalFormatting>
  <conditionalFormatting pivot="1" sqref="D4">
    <cfRule type="top10" priority="29" rank="1"/>
  </conditionalFormatting>
  <conditionalFormatting pivot="1" sqref="D4">
    <cfRule type="top10" priority="28" rank="10"/>
  </conditionalFormatting>
  <conditionalFormatting pivot="1" sqref="D4">
    <cfRule type="colorScale" priority="27">
      <colorScale>
        <cfvo type="min"/>
        <cfvo type="max"/>
        <color theme="5"/>
        <color theme="9"/>
      </colorScale>
    </cfRule>
  </conditionalFormatting>
  <conditionalFormatting pivot="1" sqref="D4">
    <cfRule type="cellIs" priority="26" operator="equal">
      <formula>MAX($A$4:$A$21)</formula>
    </cfRule>
  </conditionalFormatting>
  <conditionalFormatting pivot="1" sqref="D4">
    <cfRule type="cellIs" priority="25" operator="equal">
      <formula>MAX($E$4:$E$21)</formula>
    </cfRule>
  </conditionalFormatting>
  <conditionalFormatting pivot="1" sqref="D4">
    <cfRule type="cellIs" priority="24" operator="equal">
      <formula>MAX($E$4:$E$21)</formula>
    </cfRule>
  </conditionalFormatting>
  <conditionalFormatting pivot="1" sqref="D4">
    <cfRule type="cellIs" priority="23" operator="equal">
      <formula>MAX($E$4:$E$21)</formula>
    </cfRule>
  </conditionalFormatting>
  <conditionalFormatting pivot="1" sqref="D4">
    <cfRule type="top10" dxfId="25" priority="21" rank="1"/>
  </conditionalFormatting>
  <conditionalFormatting pivot="1">
    <cfRule type="top10" dxfId="24" priority="20" bottom="1" rank="1"/>
  </conditionalFormatting>
  <conditionalFormatting pivot="1">
    <cfRule type="top10" dxfId="23" priority="19" bottom="1" rank="1"/>
  </conditionalFormatting>
  <conditionalFormatting pivot="1" sqref="B4:B17">
    <cfRule type="top10" dxfId="22" priority="18" rank="1"/>
  </conditionalFormatting>
  <conditionalFormatting pivot="1" sqref="B4:B17">
    <cfRule type="top10" dxfId="21" priority="17" bottom="1" rank="1"/>
  </conditionalFormatting>
  <conditionalFormatting pivot="1" sqref="C4:F17">
    <cfRule type="top10" dxfId="20" priority="16" rank="1"/>
  </conditionalFormatting>
  <conditionalFormatting pivot="1" sqref="C4:F17">
    <cfRule type="top10" dxfId="19" priority="15" bottom="1" rank="1"/>
  </conditionalFormatting>
  <conditionalFormatting sqref="E3:F3">
    <cfRule type="top10" dxfId="18" priority="14" rank="1"/>
  </conditionalFormatting>
  <conditionalFormatting pivot="1" sqref="E4:E17">
    <cfRule type="top10" dxfId="17" priority="13" rank="1"/>
  </conditionalFormatting>
  <conditionalFormatting pivot="1" sqref="E4:E17">
    <cfRule type="top10" dxfId="16" priority="12" bottom="1" rank="1"/>
  </conditionalFormatting>
  <conditionalFormatting pivot="1" sqref="F4:F17">
    <cfRule type="top10" dxfId="15" priority="11" bottom="1" rank="1"/>
  </conditionalFormatting>
  <conditionalFormatting pivot="1" sqref="C5:C17">
    <cfRule type="top10" dxfId="14" priority="10" rank="1"/>
  </conditionalFormatting>
  <conditionalFormatting pivot="1" sqref="B28:B47">
    <cfRule type="top10" dxfId="13" priority="9" rank="1"/>
  </conditionalFormatting>
  <conditionalFormatting sqref="B27:E27">
    <cfRule type="top10" dxfId="12" priority="8" percent="1" rank="1"/>
  </conditionalFormatting>
  <conditionalFormatting pivot="1" sqref="C28:C46">
    <cfRule type="top10" dxfId="11" priority="7" rank="1"/>
  </conditionalFormatting>
  <conditionalFormatting pivot="1" sqref="D28:D46">
    <cfRule type="top10" dxfId="10" priority="6" rank="1"/>
  </conditionalFormatting>
  <conditionalFormatting pivot="1" sqref="E28:E46">
    <cfRule type="top10" dxfId="9" priority="5" rank="1"/>
  </conditionalFormatting>
  <conditionalFormatting pivot="1" sqref="B28:B46">
    <cfRule type="top10" dxfId="8" priority="4" bottom="1" rank="1"/>
  </conditionalFormatting>
  <conditionalFormatting pivot="1" sqref="C28:C46">
    <cfRule type="top10" dxfId="7" priority="3" bottom="1" rank="1"/>
  </conditionalFormatting>
  <conditionalFormatting pivot="1" sqref="D28:D46">
    <cfRule type="top10" dxfId="6" priority="2" bottom="1" rank="1"/>
  </conditionalFormatting>
  <conditionalFormatting pivot="1" sqref="E28:E46">
    <cfRule type="top10" dxfId="5" priority="1" bottom="1" rank="1"/>
  </conditionalFormatting>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C2D76-543B-4E42-BA1E-195118F2DEEF}">
  <sheetPr codeName="Sheet6">
    <tabColor rgb="FFFFC000"/>
  </sheetPr>
  <dimension ref="A1"/>
  <sheetViews>
    <sheetView showGridLines="0" workbookViewId="0">
      <selection activeCell="P51" sqref="P51"/>
    </sheetView>
  </sheetViews>
  <sheetFormatPr defaultRowHeight="15" x14ac:dyDescent="0.25"/>
  <sheetData/>
  <pageMargins left="0.98425196850393704" right="0.98425196850393704" top="0.98425196850393704" bottom="0.98425196850393704" header="0.51181102362204722" footer="0.51181102362204722"/>
  <pageSetup paperSize="124" scale="130"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F Y 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U b H b J a w A A A D 3 A A A A E g A A A E N v b m Z p Z y 9 Q Y W N r Y W d l L n h t b H q / e 7 + N f U V u j k J Z a l F x Z n 6 e r Z K h n o G S Q n F J Y l 5 K Y k 5 + X q q t U l 6 + k r 0 d L 5 d N Q G J y d m J 6 q g J Q d V 6 x V U V x i q 1 S R k l J g Z W + f n l 5 u V 6 5 s V 5 + U b q + k Y G B o X 6 E r 0 9 w c k Z q b q I S X H E m Y c W 6 m X k g a 5 N T l e x s w i C u s T P S M z Q x 0 j M y B T r K R h 8 m a O O b m Y d Q Y A S U A 8 k i C d o 4 l + a U l B a l 2 q X m 6 b q 4 2 u j D u D b 6 U D / Y A Q A A A P / / A w B Q S w M E F A A C A A g A A A A h A D + p a H 5 m A g A A B A o A A B M A A A B G b 3 J t d W x h c y 9 T Z W N 0 a W 9 u M S 5 t 1 F b B j t o w E L 0 j 7 T 9 Y 6 Q W k K F q q 7 h 5 a 5 b A K r I p a b b c N U g + A I p N M w c W x k e 0 g E O L S 7 + l X 9 U s 6 c Q J Z C L t L K 1 V 0 c y H M j M d v 5 j 2 P o y E 2 T A o S F r / t d 4 2 G n l I F C Y l p O q d s I q K E G k p 8 w s F c N A g + o c x U D G g J 9 M L r y D h L Q Z j m L e P g B V I Y / K O b T v B 2 q I B y Y l g K Z K 7 k d 8 y v h z Y V F Z S v N N N D 4 M w A M Y o m Q G K e j Y m C B Y g M q o g 8 f r g H x I v 1 w m m 5 g w 4 u T n G 5 8 h 3 X c U k g e Z Y K 7 V + 5 5 H M m D Y R m x c G v X r 0 7 K W D U c o s K X j n 3 S q b o S 8 h 7 w N 2 V d r C c P h 1 j Y O k p 7 c 2 i W J c M S v s N 5 2 F M O V X a N y p 7 m D K Y U j H B j P 3 V H K p 0 f U W F / i Z V W i D M n b p 5 Z H 9 3 v X a 2 h R J B U 8 C i D A Y T A 0 u z c c n a 4 R g Z a Q t H 1 5 x l 5 9 D e E + b 6 j Z f v Y x 1 0 Q R m n Y 4 a t Z s f W U c P E Z N + + a V 0 0 m D h a V q W O H I 0 + p y o s g G f U c P 2 S 1 f A x 5 7 v X q V F 2 d 0 w c 3 R R p r l l t i g J z z R e U Y q s 5 Q j R m 8 6 h D z W 4 R N h x O k w W I C Z 1 A T n 3 7 q D i 6 y x i 4 9 1 W q 2 V j K 2 T + U R w W k G B t L r p e o F C I y z r E q J G v L 1 Y N I S x K i L O C u B z 0 D q e 9 U A Y 7 7 g Y n E d 2 y c M 9 o M s E l 0 9 D e c H 2 7 6 F O G W W x 2 F F s D h + f 4 0 B 6 H r 5 o C z e H Z g P 4 n A b T f P S l 5 p z U / 3 E 8 S V U V E 4 B T A 1 1 n Y T s a D M B t U p O / n k 7 2 1 2 3 g H w 5 b F Z f 8 u U N t E 9 d m F K N d R P s B X G N F M C k j 8 f + L t b O L + F U H T J f / F J s A X z z E X w 2 i V d E c s E 7 z r / + u r y s v 2 S L 4 Z H J / c N D n v L T P P X j 5 + t 0 w / / b w A A A P / / A w B Q S w E C L Q A U A A Y A C A A A A C E A K t 2 q Q N I A A A A 3 A Q A A E w A A A A A A A A A A A A A A A A A A A A A A W 0 N v b n R l b n R f V H l w Z X N d L n h t b F B L A Q I t A B Q A A g A I A A A A I Q B R s d s l r A A A A P c A A A A S A A A A A A A A A A A A A A A A A A s D A A B D b 2 5 m a W c v U G F j a 2 F n Z S 5 4 b W x Q S w E C L Q A U A A I A C A A A A C E A P 6 l o f m Y C A A A E C g A A E w A A A A A A A A A A A A A A A A D n A w A A R m 9 y b X V s Y X M v U 2 V j d G l v b j E u b V B L B Q Y A A A A A A w A D A M I A A A B + 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i 8 A A A A A A A B U L 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N h b X B h a W d u X 2 R h d G E 8 L 0 l 0 Z W 1 Q Y X R o P j w v S X R l b U x v Y 2 F 0 a W 9 u P j x T d G F i b G V F b n R y a W V z P j x F b n R y e S B U e X B l P S J B Z G R l Z F R v R G F 0 Y U 1 v Z G V s I i B W Y W x 1 Z T 0 i b D A i L z 4 8 R W 5 0 c n k g V H l w Z T 0 i Q n V m Z m V y T m V 4 d F J l Z n J l c 2 g i I F Z h b H V l P S J s M S I v P j x F b n R y e S B U e X B l P S J G a W x s Q 2 9 1 b n Q i I F Z h b H V l P S J s M C I v P j x F b n R y e S B U e X B l P S J G a W x s R W 5 h Y m x l Z C I g V m F s d W U 9 I m w x I i 8 + P E V u d H J 5 I F R 5 c G U 9 I k Z p b G x F c n J v c k N v Z G U i I F Z h b H V l P S J z V W 5 r b m 9 3 b i I v P j x F b n R y e S B U e X B l P S J G a W x s R X J y b 3 J D b 3 V u d C I g V m F s d W U 9 I m w w I i 8 + P E V u d H J 5 I F R 5 c G U 9 I k Z p b G x M Y X N 0 V X B k Y X R l Z C I g V m F s d W U 9 I m Q y M D I 1 L T A 1 L T E 5 V D E 3 O j M z O j E 5 L j A 0 N T A 4 M D B a I i 8 + P E V u d H J 5 I F R 5 c G U 9 I k Z p b G x D b 2 x 1 b W 5 U e X B l c y I g V m F s d W U 9 I n N C Z 1 l E Q m d Z P S I v P j x F b n R y e S B U e X B l P S J G a W x s Q 2 9 s d W 1 u T m F t Z X M i I F Z h b H V l P S J z W y Z x d W 9 0 O 2 N h b X B h a W d u I G 5 h b W U m c X V v d D s s J n F 1 b 3 Q 7 b G V h Z F 9 z b 3 V y Y 2 V z J n F 1 b 3 Q 7 L C Z x d W 9 0 O 3 J l d m V u d W U m c X V v d D s s J n F 1 b 3 Q 7 Y X Z h a W x h Y m l s a X R p Z X M m c X V v d D s s J n F 1 b 3 Q 7 c m F 0 a W 5 n c y Z x d W 9 0 O 1 0 i L z 4 8 R W 5 0 c n k g V H l w Z T 0 i R m l s b G V k Q 2 9 t c G x l d G V S Z X N 1 b H R U b 1 d v c m t z a G V l d C I g V m F s d W U 9 I m w x I i 8 + P E V u d H J 5 I F R 5 c G U 9 I k Z p b G x T d G F 0 d X M i I F Z h b H V l P S J z V 2 F p d G l u Z 0 Z v c k V 4 Y 2 V s U m V m c m V z a C I v P j x F b n R y e S B U e X B l P S J G a W x s V G 9 E Y X R h T W 9 k Z W x F b m F i b G V k I i B W Y W x 1 Z T 0 i b D A i L z 4 8 R W 5 0 c n k g V H l w Z T 0 i S X N Q c m l 2 Y X R l I i B W Y W x 1 Z T 0 i b D A i L z 4 8 R W 5 0 c n k g V H l w Z T 0 i U X V l c n l J R C I g V m F s d W U 9 I n M w O W J j N m M w N y 0 3 O W N i L T R j M T g t O T c 0 Z i 0 3 O W V i M W Z m N G R k N T I i L z 4 8 R W 5 0 c n k g V H l w Z T 0 i U m V s Y X R p b 2 5 z a G l w S W 5 m b 0 N v b n R h a W 5 l c i I g V m F s d W U 9 I n N 7 J n F 1 b 3 Q 7 Y 2 9 s d W 1 u Q 2 9 1 b n Q m c X V v d D s 6 N S w m c X V v d D t r Z X l D b 2 x 1 b W 5 O Y W 1 l c y Z x d W 9 0 O z p b X S w m c X V v d D t x d W V y e V J l b G F 0 a W 9 u c 2 h p c H M m c X V v d D s 6 W 1 0 s J n F 1 b 3 Q 7 Y 2 9 s d W 1 u S W R l b n R p d G l l c y Z x d W 9 0 O z p b J n F 1 b 3 Q 7 U 2 V j d G l v b j E v Y 2 F t c G F p Z 2 5 f Z G F 0 Y S 9 B d X R v U m V t b 3 Z l Z E N v b H V t b n M x L n t j Y W 1 w Y W l n b i B u Y W 1 l L D B 9 J n F 1 b 3 Q 7 L C Z x d W 9 0 O 1 N l Y 3 R p b 2 4 x L 2 N h b X B h a W d u X 2 R h d G E v Q X V 0 b 1 J l b W 9 2 Z W R D b 2 x 1 b W 5 z M S 5 7 b G V h Z F 9 z b 3 V y Y 2 V z L D F 9 J n F 1 b 3 Q 7 L C Z x d W 9 0 O 1 N l Y 3 R p b 2 4 x L 2 N h b X B h a W d u X 2 R h d G E v Q X V 0 b 1 J l b W 9 2 Z W R D b 2 x 1 b W 5 z M S 5 7 c m V 2 Z W 5 1 Z S w y f S Z x d W 9 0 O y w m c X V v d D t T Z W N 0 a W 9 u M S 9 j Y W 1 w Y W l n b l 9 k Y X R h L 0 F 1 d G 9 S Z W 1 v d m V k Q 2 9 s d W 1 u c z E u e 2 F 2 Y W l s Y W J p b G l 0 a W V z L D N 9 J n F 1 b 3 Q 7 L C Z x d W 9 0 O 1 N l Y 3 R p b 2 4 x L 2 N h b X B h a W d u X 2 R h d G E v Q X V 0 b 1 J l b W 9 2 Z W R D b 2 x 1 b W 5 z M S 5 7 c m F 0 a W 5 n c y w 0 f S Z x d W 9 0 O 1 0 s J n F 1 b 3 Q 7 Q 2 9 s d W 1 u Q 2 9 1 b n Q m c X V v d D s 6 N S w m c X V v d D t L Z X l D b 2 x 1 b W 5 O Y W 1 l c y Z x d W 9 0 O z p b X S w m c X V v d D t D b 2 x 1 b W 5 J Z G V u d G l 0 a W V z J n F 1 b 3 Q 7 O l s m c X V v d D t T Z W N 0 a W 9 u M S 9 j Y W 1 w Y W l n b l 9 k Y X R h L 0 F 1 d G 9 S Z W 1 v d m V k Q 2 9 s d W 1 u c z E u e 2 N h b X B h a W d u I G 5 h b W U s M H 0 m c X V v d D s s J n F 1 b 3 Q 7 U 2 V j d G l v b j E v Y 2 F t c G F p Z 2 5 f Z G F 0 Y S 9 B d X R v U m V t b 3 Z l Z E N v b H V t b n M x L n t s Z W F k X 3 N v d X J j Z X M s M X 0 m c X V v d D s s J n F 1 b 3 Q 7 U 2 V j d G l v b j E v Y 2 F t c G F p Z 2 5 f Z G F 0 Y S 9 B d X R v U m V t b 3 Z l Z E N v b H V t b n M x L n t y Z X Z l b n V l L D J 9 J n F 1 b 3 Q 7 L C Z x d W 9 0 O 1 N l Y 3 R p b 2 4 x L 2 N h b X B h a W d u X 2 R h d G E v Q X V 0 b 1 J l b W 9 2 Z W R D b 2 x 1 b W 5 z M S 5 7 Y X Z h a W x h Y m l s a X R p Z X M s M 3 0 m c X V v d D s s J n F 1 b 3 Q 7 U 2 V j d G l v b j E v Y 2 F t c G F p Z 2 5 f Z G F 0 Y S 9 B d X R v U m V t b 3 Z l Z E N v b H V t b n M x L n t y Y X R p b m d z L D R 9 J n F 1 b 3 Q 7 X S w m c X V v d D t S Z W x h d G l v b n N o a X B J b m Z v J n F 1 b 3 Q 7 O l t d f S I v P j x F b n R y e S B U e X B l P S J S Z X N 1 b H R U e X B l I i B W Y W x 1 Z T 0 i c 0 V 4 Y 2 V w d G l v b i I v P j x F b n R y e S B U e X B l P S J G a W x s T 2 J q Z W N 0 V H l w Z S I g V m F s d W U 9 I n N U Y W J s Z S I v P j x F b n R y e S B U e X B l P S J O Y W 1 l V X B k Y X R l Z E F m d G V y R m l s b C I g V m F s d W U 9 I m w w I i 8 + P E V u d H J 5 I F R 5 c G U 9 I k Z p b G x U Y X J n Z X Q i I F Z h b H V l P S J z Y 2 F t c G F p Z 2 5 f Z G F 0 Y S I v P j w v U 3 R h Y m x l R W 5 0 c m l l c z 4 8 L 0 l 0 Z W 0 + P E l 0 Z W 0 + P E l 0 Z W 1 M b 2 N h d G l v b j 4 8 S X R l b V R 5 c G U + R m 9 y b X V s Y T w v S X R l b V R 5 c G U + P E l 0 Z W 1 Q Y X R o P l N l Y 3 R p b 2 4 x L 2 x l Y W R z P C 9 J d G V t U G F 0 a D 4 8 L 0 l 0 Z W 1 M b 2 N h d G l v b j 4 8 U 3 R h Y m x l R W 5 0 c m l l c z 4 8 R W 5 0 c n k g V H l w Z T 0 i Q W R k Z W R U b 0 R h d G F N b 2 R l b C I g V m F s d W U 9 I m w w I i 8 + P E V u d H J 5 I F R 5 c G U 9 I k J 1 Z m Z l c k 5 l e H R S Z W Z y Z X N o I i B W Y W x 1 Z T 0 i b D E i L z 4 8 R W 5 0 c n k g V H l w Z T 0 i R m l s b E N v d W 5 0 I i B W Y W x 1 Z T 0 i b D A i L z 4 8 R W 5 0 c n k g V H l w Z T 0 i R m l s b E V u Y W J s Z W Q i I F Z h b H V l P S J s M S I v P j x F b n R y e S B U e X B l P S J G a W x s R X J y b 3 J D b 2 R l I i B W Y W x 1 Z T 0 i c 1 V u a 2 5 v d 2 4 i L z 4 8 R W 5 0 c n k g V H l w Z T 0 i R m l s b E V y c m 9 y Q 2 9 1 b n Q i I F Z h b H V l P S J s M C I v P j x F b n R y e S B U e X B l P S J G a W x s T G F z d F V w Z G F 0 Z W Q i I F Z h b H V l P S J k M j A y N S 0 w N S 0 x O V Q x N z o z M z o x O S 4 w M D c z N D g z W i I v P j x F b n R y e S B U e X B l P S J G a W x s Q 2 9 s d W 1 u V H l w Z X M i I F Z h b H V l P S J z Q m d Z R 0 J n W U o i L z 4 8 R W 5 0 c n k g V H l w Z T 0 i R m l s b E N v b H V t b k 5 h b W V z I i B W Y W x 1 Z T 0 i c 1 s m c X V v d D t M Z W F k X 0 l E J n F 1 b 3 Q 7 L C Z x d W 9 0 O 0 5 h b W U m c X V v d D s s J n F 1 b 3 Q 7 R W 1 h a W w m c X V v d D s s J n F 1 b 3 Q 7 T G V h Z F 9 T b 3 V y Y 2 U m c X V v d D s s J n F 1 b 3 Q 7 Q 2 F t c G F p Z 2 4 m c X V v d D s s J n F 1 b 3 Q 7 U 2 l n b n V w X 0 R h d G U m c X V v d D t d I i 8 + P E V u d H J 5 I F R 5 c G U 9 I k Z p b G x l Z E N v b X B s Z X R l U m V z d W x 0 V G 9 X b 3 J r c 2 h l Z X Q i I F Z h b H V l P S J s M S I v P j x F b n R y e S B U e X B l P S J G a W x s U 3 R h d H V z I i B W Y W x 1 Z T 0 i c 1 d h a X R p b m d G b 3 J F e G N l b F J l Z n J l c 2 g i L z 4 8 R W 5 0 c n k g V H l w Z T 0 i R m l s b F R v R G F 0 Y U 1 v Z G V s R W 5 h Y m x l Z C I g V m F s d W U 9 I m w w I i 8 + P E V u d H J 5 I F R 5 c G U 9 I k l z U H J p d m F 0 Z S I g V m F s d W U 9 I m w w I i 8 + P E V u d H J 5 I F R 5 c G U 9 I l F 1 Z X J 5 S U Q i I F Z h b H V l P S J z M T I 3 N j h h Z W U t M 2 V l M S 0 0 Y j U y L T h l N T g t N G F m N G I 2 Z W J i N 2 Z k I i 8 + P E V u d H J 5 I F R 5 c G U 9 I l J l b G F 0 a W 9 u c 2 h p c E l u Z m 9 D b 2 5 0 Y W l u Z X I i I F Z h b H V l P S J z e y Z x d W 9 0 O 2 N v b H V t b k N v d W 5 0 J n F 1 b 3 Q 7 O j Y s J n F 1 b 3 Q 7 a 2 V 5 Q 2 9 s d W 1 u T m F t Z X M m c X V v d D s 6 W 1 0 s J n F 1 b 3 Q 7 c X V l c n l S Z W x h d G l v b n N o a X B z J n F 1 b 3 Q 7 O l t d L C Z x d W 9 0 O 2 N v b H V t b k l k Z W 5 0 a X R p Z X M m c X V v d D s 6 W y Z x d W 9 0 O 1 N l Y 3 R p b 2 4 x L 2 x l Y W R z L 0 F 1 d G 9 S Z W 1 v d m V k Q 2 9 s d W 1 u c z E u e 0 x l Y W R f S U Q s M H 0 m c X V v d D s s J n F 1 b 3 Q 7 U 2 V j d G l v b j E v b G V h Z H M v Q X V 0 b 1 J l b W 9 2 Z W R D b 2 x 1 b W 5 z M S 5 7 T m F t Z S w x f S Z x d W 9 0 O y w m c X V v d D t T Z W N 0 a W 9 u M S 9 s Z W F k c y 9 B d X R v U m V t b 3 Z l Z E N v b H V t b n M x L n t F b W F p b C w y f S Z x d W 9 0 O y w m c X V v d D t T Z W N 0 a W 9 u M S 9 s Z W F k c y 9 B d X R v U m V t b 3 Z l Z E N v b H V t b n M x L n t M Z W F k X 1 N v d X J j Z S w z f S Z x d W 9 0 O y w m c X V v d D t T Z W N 0 a W 9 u M S 9 s Z W F k c y 9 B d X R v U m V t b 3 Z l Z E N v b H V t b n M x L n t D Y W 1 w Y W l n b i w 0 f S Z x d W 9 0 O y w m c X V v d D t T Z W N 0 a W 9 u M S 9 s Z W F k c y 9 B d X R v U m V t b 3 Z l Z E N v b H V t b n M x L n t T a W d u d X B f R G F 0 Z S w 1 f S Z x d W 9 0 O 1 0 s J n F 1 b 3 Q 7 Q 2 9 s d W 1 u Q 2 9 1 b n Q m c X V v d D s 6 N i w m c X V v d D t L Z X l D b 2 x 1 b W 5 O Y W 1 l c y Z x d W 9 0 O z p b X S w m c X V v d D t D b 2 x 1 b W 5 J Z G V u d G l 0 a W V z J n F 1 b 3 Q 7 O l s m c X V v d D t T Z W N 0 a W 9 u M S 9 s Z W F k c y 9 B d X R v U m V t b 3 Z l Z E N v b H V t b n M x L n t M Z W F k X 0 l E L D B 9 J n F 1 b 3 Q 7 L C Z x d W 9 0 O 1 N l Y 3 R p b 2 4 x L 2 x l Y W R z L 0 F 1 d G 9 S Z W 1 v d m V k Q 2 9 s d W 1 u c z E u e 0 5 h b W U s M X 0 m c X V v d D s s J n F 1 b 3 Q 7 U 2 V j d G l v b j E v b G V h Z H M v Q X V 0 b 1 J l b W 9 2 Z W R D b 2 x 1 b W 5 z M S 5 7 R W 1 h a W w s M n 0 m c X V v d D s s J n F 1 b 3 Q 7 U 2 V j d G l v b j E v b G V h Z H M v Q X V 0 b 1 J l b W 9 2 Z W R D b 2 x 1 b W 5 z M S 5 7 T G V h Z F 9 T b 3 V y Y 2 U s M 3 0 m c X V v d D s s J n F 1 b 3 Q 7 U 2 V j d G l v b j E v b G V h Z H M v Q X V 0 b 1 J l b W 9 2 Z W R D b 2 x 1 b W 5 z M S 5 7 Q 2 F t c G F p Z 2 4 s N H 0 m c X V v d D s s J n F 1 b 3 Q 7 U 2 V j d G l v b j E v b G V h Z H M v Q X V 0 b 1 J l b W 9 2 Z W R D b 2 x 1 b W 5 z M S 5 7 U 2 l n b n V w X 0 R h d G U s N X 0 m c X V v d D t d L C Z x d W 9 0 O 1 J l b G F 0 a W 9 u c 2 h p c E l u Z m 8 m c X V v d D s 6 W 1 1 9 I i 8 + P E V u d H J 5 I F R 5 c G U 9 I l J l c 3 V s d F R 5 c G U i I F Z h b H V l P S J z R X h j Z X B 0 a W 9 u I i 8 + P E V u d H J 5 I F R 5 c G U 9 I k Z p b G x P Y m p l Y 3 R U e X B l I i B W Y W x 1 Z T 0 i c 1 R h Y m x l I i 8 + P E V u d H J 5 I F R 5 c G U 9 I k 5 h b W V V c G R h d G V k Q W Z 0 Z X J G a W x s I i B W Y W x 1 Z T 0 i b D A i L z 4 8 R W 5 0 c n k g V H l w Z T 0 i R m l s b F R h c m d l d C I g V m F s d W U 9 I n N s Z W F k c y I v P j w v U 3 R h Y m x l R W 5 0 c m l l c z 4 8 L 0 l 0 Z W 0 + P E l 0 Z W 0 + P E l 0 Z W 1 M b 2 N h d G l v b j 4 8 S X R l b V R 5 c G U + R m 9 y b X V s Y T w v S X R l b V R 5 c G U + P E l 0 Z W 1 Q Y X R o P l N l Y 3 R p b 2 4 x L 2 V u Z 2 F n Z W 1 l b n Q x 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N S 0 x O V Q x N z o z M z o z M S 4 1 M T g 3 N z c 1 W i I v P j x F b n R y e S B U e X B l P S J G a W x s Q 2 9 s d W 1 u V H l w Z X M i I F Z h b H V l P S J z Q m d N R E F 3 P T 0 i L z 4 8 R W 5 0 c n k g V H l w Z T 0 i R m l s b E N v b H V t b k 5 h b W V z I i B W Y W x 1 Z T 0 i c 1 s m c X V v d D t M Z W F k X 0 l E J n F 1 b 3 Q 7 L C Z x d W 9 0 O 0 V t Y W l s c 1 9 T Z W 5 0 J n F 1 b 3 Q 7 L C Z x d W 9 0 O 0 9 w Z W 5 z J n F 1 b 3 Q 7 L C Z x d W 9 0 O 0 N s a W N r c 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W M x N W V l M G E t Z G Z k N i 0 0 N T R k L W J i N z c t M m R h Y z A 1 M j J l M D Y 4 I i 8 + P E V u d H J 5 I F R 5 c G U 9 I l J l b G F 0 a W 9 u c 2 h p c E l u Z m 9 D b 2 5 0 Y W l u Z X I i I F Z h b H V l P S J z e y Z x d W 9 0 O 2 N v b H V t b k N v d W 5 0 J n F 1 b 3 Q 7 O j Q s J n F 1 b 3 Q 7 a 2 V 5 Q 2 9 s d W 1 u T m F t Z X M m c X V v d D s 6 W 1 0 s J n F 1 b 3 Q 7 c X V l c n l S Z W x h d G l v b n N o a X B z J n F 1 b 3 Q 7 O l t d L C Z x d W 9 0 O 2 N v b H V t b k l k Z W 5 0 a X R p Z X M m c X V v d D s 6 W y Z x d W 9 0 O 1 N l Y 3 R p b 2 4 x L 2 V u Z 2 F n Z W 1 l b n Q x L 0 F 1 d G 9 S Z W 1 v d m V k Q 2 9 s d W 1 u c z E u e 0 x l Y W R f S U Q s M H 0 m c X V v d D s s J n F 1 b 3 Q 7 U 2 V j d G l v b j E v Z W 5 n Y W d l b W V u d D E v Q X V 0 b 1 J l b W 9 2 Z W R D b 2 x 1 b W 5 z M S 5 7 R W 1 h a W x z X 1 N l b n Q s M X 0 m c X V v d D s s J n F 1 b 3 Q 7 U 2 V j d G l v b j E v Z W 5 n Y W d l b W V u d D E v Q X V 0 b 1 J l b W 9 2 Z W R D b 2 x 1 b W 5 z M S 5 7 T 3 B l b n M s M n 0 m c X V v d D s s J n F 1 b 3 Q 7 U 2 V j d G l v b j E v Z W 5 n Y W d l b W V u d D E v Q X V 0 b 1 J l b W 9 2 Z W R D b 2 x 1 b W 5 z M S 5 7 Q 2 x p Y 2 t z L D N 9 J n F 1 b 3 Q 7 X S w m c X V v d D t D b 2 x 1 b W 5 D b 3 V u d C Z x d W 9 0 O z o 0 L C Z x d W 9 0 O 0 t l e U N v b H V t b k 5 h b W V z J n F 1 b 3 Q 7 O l t d L C Z x d W 9 0 O 0 N v b H V t b k l k Z W 5 0 a X R p Z X M m c X V v d D s 6 W y Z x d W 9 0 O 1 N l Y 3 R p b 2 4 x L 2 V u Z 2 F n Z W 1 l b n Q x L 0 F 1 d G 9 S Z W 1 v d m V k Q 2 9 s d W 1 u c z E u e 0 x l Y W R f S U Q s M H 0 m c X V v d D s s J n F 1 b 3 Q 7 U 2 V j d G l v b j E v Z W 5 n Y W d l b W V u d D E v Q X V 0 b 1 J l b W 9 2 Z W R D b 2 x 1 b W 5 z M S 5 7 R W 1 h a W x z X 1 N l b n Q s M X 0 m c X V v d D s s J n F 1 b 3 Q 7 U 2 V j d G l v b j E v Z W 5 n Y W d l b W V u d D E v Q X V 0 b 1 J l b W 9 2 Z W R D b 2 x 1 b W 5 z M S 5 7 T 3 B l b n M s M n 0 m c X V v d D s s J n F 1 b 3 Q 7 U 2 V j d G l v b j E v Z W 5 n Y W d l b W V u d D E v Q X V 0 b 1 J l b W 9 2 Z W R D b 2 x 1 b W 5 z M S 5 7 Q 2 x p Y 2 t z L D 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y Z X Z l b n V 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N S 0 x O V Q x N z o z M z o z M S 4 1 M T A 3 N T E 1 W i I v P j x F b n R y e S B U e X B l P S J G a W x s Q 2 9 s d W 1 u V H l w Z X M i I F Z h b H V l P S J z Q m d N S k J n P T 0 i L z 4 8 R W 5 0 c n k g V H l w Z T 0 i R m l s b E N v b H V t b k 5 h b W V z I i B W Y W x 1 Z T 0 i c 1 s m c X V v d D t M Z W F k X 0 l E J n F 1 b 3 Q 7 L C Z x d W 9 0 O 1 J l d m V u d W U m c X V v d D s s J n F 1 b 3 Q 7 R m l y c 3 R f U H V y Y 2 h h c 2 V f R G F 0 Z S Z x d W 9 0 O y w m c X V v d D t D a H V y b 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m Z T k 2 N T U 1 M y 0 y Z D J i L T Q 1 N G M t Y j Y 5 O S 0 w Y T Z j M D M w M 2 E 2 N D g i L z 4 8 R W 5 0 c n k g V H l w Z T 0 i U m V s Y X R p b 2 5 z a G l w S W 5 m b 0 N v b n R h a W 5 l c i I g V m F s d W U 9 I n N 7 J n F 1 b 3 Q 7 Y 2 9 s d W 1 u Q 2 9 1 b n Q m c X V v d D s 6 N C w m c X V v d D t r Z X l D b 2 x 1 b W 5 O Y W 1 l c y Z x d W 9 0 O z p b X S w m c X V v d D t x d W V y e V J l b G F 0 a W 9 u c 2 h p c H M m c X V v d D s 6 W 1 0 s J n F 1 b 3 Q 7 Y 2 9 s d W 1 u S W R l b n R p d G l l c y Z x d W 9 0 O z p b J n F 1 b 3 Q 7 U 2 V j d G l v b j E v c m V 2 Z W 5 1 Z S 9 B d X R v U m V t b 3 Z l Z E N v b H V t b n M x L n t M Z W F k X 0 l E L D B 9 J n F 1 b 3 Q 7 L C Z x d W 9 0 O 1 N l Y 3 R p b 2 4 x L 3 J l d m V u d W U v Q X V 0 b 1 J l b W 9 2 Z W R D b 2 x 1 b W 5 z M S 5 7 U m V 2 Z W 5 1 Z S w x f S Z x d W 9 0 O y w m c X V v d D t T Z W N 0 a W 9 u M S 9 y Z X Z l b n V l L 0 F 1 d G 9 S Z W 1 v d m V k Q 2 9 s d W 1 u c z E u e 0 Z p c n N 0 X 1 B 1 c m N o Y X N l X 0 R h d G U s M n 0 m c X V v d D s s J n F 1 b 3 Q 7 U 2 V j d G l v b j E v c m V 2 Z W 5 1 Z S 9 B d X R v U m V t b 3 Z l Z E N v b H V t b n M x L n t D a H V y b m V k L D N 9 J n F 1 b 3 Q 7 X S w m c X V v d D t D b 2 x 1 b W 5 D b 3 V u d C Z x d W 9 0 O z o 0 L C Z x d W 9 0 O 0 t l e U N v b H V t b k 5 h b W V z J n F 1 b 3 Q 7 O l t d L C Z x d W 9 0 O 0 N v b H V t b k l k Z W 5 0 a X R p Z X M m c X V v d D s 6 W y Z x d W 9 0 O 1 N l Y 3 R p b 2 4 x L 3 J l d m V u d W U v Q X V 0 b 1 J l b W 9 2 Z W R D b 2 x 1 b W 5 z M S 5 7 T G V h Z F 9 J R C w w f S Z x d W 9 0 O y w m c X V v d D t T Z W N 0 a W 9 u M S 9 y Z X Z l b n V l L 0 F 1 d G 9 S Z W 1 v d m V k Q 2 9 s d W 1 u c z E u e 1 J l d m V u d W U s M X 0 m c X V v d D s s J n F 1 b 3 Q 7 U 2 V j d G l v b j E v c m V 2 Z W 5 1 Z S 9 B d X R v U m V t b 3 Z l Z E N v b H V t b n M x L n t G a X J z d F 9 Q d X J j a G F z Z V 9 E Y X R l L D J 9 J n F 1 b 3 Q 7 L C Z x d W 9 0 O 1 N l Y 3 R p b 2 4 x L 3 J l d m V u d W U v Q X V 0 b 1 J l b W 9 2 Z W R D b 2 x 1 b W 5 z M S 5 7 Q 2 h 1 c m 5 l Z 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Y 2 F t c G F p Z 2 5 f Y W R f c 3 B l b m Q 8 L 0 l 0 Z W 1 Q Y X R o P j w v S X R l b U x v Y 2 F 0 a W 9 u P j x T d G F i b G V F b n R y a W V z P j x F b n R y e S B U e X B l P S J B Z G R l Z F R v R G F 0 Y U 1 v Z G V s I i B W Y W x 1 Z T 0 i b D A i L z 4 8 R W 5 0 c n k g V H l w Z T 0 i Q n V m Z m V y T m V 4 d F J l Z n J l c 2 g i I F Z h b H V l P S J s M S I v P j x F b n R y e S B U e X B l P S J G a W x s Q 2 9 1 b n Q i I F Z h b H V l P S J s M T k i L z 4 8 R W 5 0 c n k g V H l w Z T 0 i R m l s b E V u Y W J s Z W Q i I F Z h b H V l P S J s M C I v P j x F b n R y e S B U e X B l P S J G a W x s R X J y b 3 J D b 2 R l I i B W Y W x 1 Z T 0 i c 1 V u a 2 5 v d 2 4 i L z 4 8 R W 5 0 c n k g V H l w Z T 0 i R m l s b E V y c m 9 y Q 2 9 1 b n Q i I F Z h b H V l P S J s M C I v P j x F b n R y e S B U e X B l P S J G a W x s T G F z d F V w Z G F 0 Z W Q i I F Z h b H V l P S J k M j A y N S 0 w N S 0 x O V Q x N z o z M z o x O S 4 5 M D Q 5 M T U 5 W i I v P j x F b n R y e S B U e X B l P S J G a W x s Q 2 9 s d W 1 u V H l w Z X M i I F Z h b H V l P S J z Q m d N P S I v P j x F b n R y e S B U e X B l P S J G a W x s Q 2 9 s d W 1 u T m F t Z X M i I F Z h b H V l P S J z W y Z x d W 9 0 O 0 N h b X B h a W d u J n F 1 b 3 Q 7 L C Z x d W 9 0 O 0 F k X 1 N w Z W 5 k I C j i g q w p 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2 O W Y 1 Z j A y Z S 1 k Z D E z L T Q 0 O W I t O G R m Y S 1 j M T h h N D F k M D h m M j E i L z 4 8 R W 5 0 c n k g V H l w Z T 0 i U m V s Y X R p b 2 5 z a G l w S W 5 m b 0 N v b n R h a W 5 l c i I g V m F s d W U 9 I n N 7 J n F 1 b 3 Q 7 Y 2 9 s d W 1 u Q 2 9 1 b n Q m c X V v d D s 6 M i w m c X V v d D t r Z X l D b 2 x 1 b W 5 O Y W 1 l c y Z x d W 9 0 O z p b X S w m c X V v d D t x d W V y e V J l b G F 0 a W 9 u c 2 h p c H M m c X V v d D s 6 W 1 0 s J n F 1 b 3 Q 7 Y 2 9 s d W 1 u S W R l b n R p d G l l c y Z x d W 9 0 O z p b J n F 1 b 3 Q 7 U 2 V j d G l v b j E v Y 2 F t c G F p Z 2 5 f Y W R f c 3 B l b m Q v Q X V 0 b 1 J l b W 9 2 Z W R D b 2 x 1 b W 5 z M S 5 7 Q 2 F t c G F p Z 2 4 s M H 0 m c X V v d D s s J n F 1 b 3 Q 7 U 2 V j d G l v b j E v Y 2 F t c G F p Z 2 5 f Y W R f c 3 B l b m Q v Q X V 0 b 1 J l b W 9 2 Z W R D b 2 x 1 b W 5 z M S 5 7 Q W R f U 3 B l b m Q g K O K C r C k s M X 0 m c X V v d D t d L C Z x d W 9 0 O 0 N v b H V t b k N v d W 5 0 J n F 1 b 3 Q 7 O j I s J n F 1 b 3 Q 7 S 2 V 5 Q 2 9 s d W 1 u T m F t Z X M m c X V v d D s 6 W 1 0 s J n F 1 b 3 Q 7 Q 2 9 s d W 1 u S W R l b n R p d G l l c y Z x d W 9 0 O z p b J n F 1 b 3 Q 7 U 2 V j d G l v b j E v Y 2 F t c G F p Z 2 5 f Y W R f c 3 B l b m Q v Q X V 0 b 1 J l b W 9 2 Z W R D b 2 x 1 b W 5 z M S 5 7 Q 2 F t c G F p Z 2 4 s M H 0 m c X V v d D s s J n F 1 b 3 Q 7 U 2 V j d G l v b j E v Y 2 F t c G F p Z 2 5 f Y W R f c 3 B l b m Q v Q X V 0 b 1 J l b W 9 2 Z W R D b 2 x 1 b W 5 z M S 5 7 Q W R f U 3 B l b m Q g K O K C r C k s M 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N h b X B h a W d u X 2 R h d G E v U 2 9 1 c m N l P C 9 J d G V t U G F 0 a D 4 8 L 0 l 0 Z W 1 M b 2 N h d G l v b j 4 8 U 3 R h Y m x l R W 5 0 c m l l c y 8 + P C 9 J d G V t P j x J d G V t P j x J d G V t T G 9 j Y X R p b 2 4 + P E l 0 Z W 1 U e X B l P k Z v c m 1 1 b G E 8 L 0 l 0 Z W 1 U e X B l P j x J d G V t U G F 0 a D 5 T Z W N 0 a W 9 u M S 9 j Y W 1 w Y W l n b l 9 k Y X R h L 1 B y b 2 1 v d G V k J T I w S G V h Z G V y c z w v S X R l b V B h d G g + P C 9 J d G V t T G 9 j Y X R p b 2 4 + P F N 0 Y W J s Z U V u d H J p Z X M v P j w v S X R l b T 4 8 S X R l b T 4 8 S X R l b U x v Y 2 F 0 a W 9 u P j x J d G V t V H l w Z T 5 G b 3 J t d W x h P C 9 J d G V t V H l w Z T 4 8 S X R l b V B h d G g + U 2 V j d G l v b j E v Y 2 F t c G F p Z 2 5 f Z G F 0 Y S 9 D a G F u Z 2 V k J T I w V H l w Z T w v S X R l b V B h d G g + P C 9 J d G V t T G 9 j Y X R p b 2 4 + P F N 0 Y W J s Z U V u d H J p Z X M v P j w v S X R l b T 4 8 S X R l b T 4 8 S X R l b U x v Y 2 F 0 a W 9 u P j x J d G V t V H l w Z T 5 G b 3 J t d W x h P C 9 J d G V t V H l w Z T 4 8 S X R l b V B h d G g + U 2 V j d G l v b j E v b G V h Z H M v U 2 9 1 c m N l P C 9 J d G V t U G F 0 a D 4 8 L 0 l 0 Z W 1 M b 2 N h d G l v b j 4 8 U 3 R h Y m x l R W 5 0 c m l l c y 8 + P C 9 J d G V t P j x J d G V t P j x J d G V t T G 9 j Y X R p b 2 4 + P E l 0 Z W 1 U e X B l P k Z v c m 1 1 b G E 8 L 0 l 0 Z W 1 U e X B l P j x J d G V t U G F 0 a D 5 T Z W N 0 a W 9 u M S 9 s Z W F k c y 9 Q c m 9 t b 3 R l Z C U y M E h l Y W R l c n M 8 L 0 l 0 Z W 1 Q Y X R o P j w v S X R l b U x v Y 2 F 0 a W 9 u P j x T d G F i b G V F b n R y a W V z L z 4 8 L 0 l 0 Z W 0 + P E l 0 Z W 0 + P E l 0 Z W 1 M b 2 N h d G l v b j 4 8 S X R l b V R 5 c G U + R m 9 y b X V s Y T w v S X R l b V R 5 c G U + P E l 0 Z W 1 Q Y X R o P l N l Y 3 R p b 2 4 x L 2 x l Y W R z L 0 N o Y W 5 n Z W Q l M j B U e X B l P C 9 J d G V t U G F 0 a D 4 8 L 0 l 0 Z W 1 M b 2 N h d G l v b j 4 8 U 3 R h Y m x l R W 5 0 c m l l c y 8 + P C 9 J d G V t P j x J d G V t P j x J d G V t T G 9 j Y X R p b 2 4 + P E l 0 Z W 1 U e X B l P k Z v c m 1 1 b G E 8 L 0 l 0 Z W 1 U e X B l P j x J d G V t U G F 0 a D 5 T Z W N 0 a W 9 u M S 9 l b m d h Z 2 V t Z W 5 0 M S 9 T b 3 V y Y 2 U 8 L 0 l 0 Z W 1 Q Y X R o P j w v S X R l b U x v Y 2 F 0 a W 9 u P j x T d G F i b G V F b n R y a W V z L z 4 8 L 0 l 0 Z W 0 + P E l 0 Z W 0 + P E l 0 Z W 1 M b 2 N h d G l v b j 4 8 S X R l b V R 5 c G U + R m 9 y b X V s Y T w v S X R l b V R 5 c G U + P E l 0 Z W 1 Q Y X R o P l N l Y 3 R p b 2 4 x L 2 V u Z 2 F n Z W 1 l b n Q x L 2 V u Z 2 F n Z W 1 l b n R f V G F i b G U 8 L 0 l 0 Z W 1 Q Y X R o P j w v S X R l b U x v Y 2 F 0 a W 9 u P j x T d G F i b G V F b n R y a W V z L z 4 8 L 0 l 0 Z W 0 + P E l 0 Z W 0 + P E l 0 Z W 1 M b 2 N h d G l v b j 4 8 S X R l b V R 5 c G U + R m 9 y b X V s Y T w v S X R l b V R 5 c G U + P E l 0 Z W 1 Q Y X R o P l N l Y 3 R p b 2 4 x L 2 V u Z 2 F n Z W 1 l b n Q x L 0 N o Y W 5 n Z W Q l M j B U e X B l P C 9 J d G V t U G F 0 a D 4 8 L 0 l 0 Z W 1 M b 2 N h d G l v b j 4 8 U 3 R h Y m x l R W 5 0 c m l l c y 8 + P C 9 J d G V t P j x J d G V t P j x J d G V t T G 9 j Y X R p b 2 4 + P E l 0 Z W 1 U e X B l P k Z v c m 1 1 b G E 8 L 0 l 0 Z W 1 U e X B l P j x J d G V t U G F 0 a D 5 T Z W N 0 a W 9 u M S 9 y Z X Z l b n V l L 1 N v d X J j Z T w v S X R l b V B h d G g + P C 9 J d G V t T G 9 j Y X R p b 2 4 + P F N 0 Y W J s Z U V u d H J p Z X M v P j w v S X R l b T 4 8 S X R l b T 4 8 S X R l b U x v Y 2 F 0 a W 9 u P j x J d G V t V H l w Z T 5 G b 3 J t d W x h P C 9 J d G V t V H l w Z T 4 8 S X R l b V B h d G g + U 2 V j d G l v b j E v c m V 2 Z W 5 1 Z S 9 y Z X Z l b n V l X 1 N o Z W V 0 P C 9 J d G V t U G F 0 a D 4 8 L 0 l 0 Z W 1 M b 2 N h d G l v b j 4 8 U 3 R h Y m x l R W 5 0 c m l l c y 8 + P C 9 J d G V t P j x J d G V t P j x J d G V t T G 9 j Y X R p b 2 4 + P E l 0 Z W 1 U e X B l P k Z v c m 1 1 b G E 8 L 0 l 0 Z W 1 U e X B l P j x J d G V t U G F 0 a D 5 T Z W N 0 a W 9 u M S 9 y Z X Z l b n V l L 1 B y b 2 1 v d G V k J T I w S G V h Z G V y c z w v S X R l b V B h d G g + P C 9 J d G V t T G 9 j Y X R p b 2 4 + P F N 0 Y W J s Z U V u d H J p Z X M v P j w v S X R l b T 4 8 S X R l b T 4 8 S X R l b U x v Y 2 F 0 a W 9 u P j x J d G V t V H l w Z T 5 G b 3 J t d W x h P C 9 J d G V t V H l w Z T 4 8 S X R l b V B h d G g + U 2 V j d G l v b j E v c m V 2 Z W 5 1 Z S 9 D a G F u Z 2 V k J T I w V H l w Z T w v S X R l b V B h d G g + P C 9 J d G V t T G 9 j Y X R p b 2 4 + P F N 0 Y W J s Z U V u d H J p Z X M v P j w v S X R l b T 4 8 S X R l b T 4 8 S X R l b U x v Y 2 F 0 a W 9 u P j x J d G V t V H l w Z T 5 G b 3 J t d W x h P C 9 J d G V t V H l w Z T 4 8 S X R l b V B h d G g + U 2 V j d G l v b j E v Y 2 F t c G F p Z 2 5 f Y W R f c 3 B l b m Q v U 2 9 1 c m N l P C 9 J d G V t U G F 0 a D 4 8 L 0 l 0 Z W 1 M b 2 N h d G l v b j 4 8 U 3 R h Y m x l R W 5 0 c m l l c y 8 + P C 9 J d G V t P j x J d G V t P j x J d G V t T G 9 j Y X R p b 2 4 + P E l 0 Z W 1 U e X B l P k Z v c m 1 1 b G E 8 L 0 l 0 Z W 1 U e X B l P j x J d G V t U G F 0 a D 5 T Z W N 0 a W 9 u M S 9 j Y W 1 w Y W l n b l 9 h Z F 9 z c G V u Z C 9 Q c m 9 t b 3 R l Z C U y M E h l Y W R l c n M 8 L 0 l 0 Z W 1 Q Y X R o P j w v S X R l b U x v Y 2 F 0 a W 9 u P j x T d G F i b G V F b n R y a W V z L z 4 8 L 0 l 0 Z W 0 + P E l 0 Z W 0 + P E l 0 Z W 1 M b 2 N h d G l v b j 4 8 S X R l b V R 5 c G U + R m 9 y b X V s Y T w v S X R l b V R 5 c G U + P E l 0 Z W 1 Q Y X R o P l N l Y 3 R p b 2 4 x L 2 N h b X B h a W d u X 2 F k X 3 N w Z W 5 k 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q 4 O X 1 o y z H S b d h E w / e p T V + A A A A A A I A A A A A A B B m A A A A A Q A A I A A A A C L t L o S E W m f B M G t i x z u y D n 9 4 0 a B d m P Y i V m + 2 f D l v C K s o A A A A A A 6 A A A A A A g A A I A A A A J l S V Y W y b t 1 c 8 X C f u Q G O z 6 Y 7 8 f 8 P K J C A t m o S 4 R 7 P G B H a U A A A A M + J t z D e / 7 4 s Y + S Y / 7 B b y g o + a x 8 T d c X 0 n 2 B h M v F W n T L g 1 L c 0 d c A I v t + r F c Z o v z k 5 0 v u L 3 V m z k Z i G o M 4 n j W I e i 4 5 0 9 D U N d Y R t z U A 0 f U o 1 r 0 f M Q A A A A L z e X y c y / 4 a m 8 P y w 8 K k 3 8 m W k W b s g m h 9 1 S k J j y A m l 3 V t Y R U 4 u J g r P 9 H D Y k z e F h Z e q t p o z / p 4 Z a x W y 6 S J A r a i 2 H K 8 = < / D a t a M a s h u p > 
</file>

<file path=customXml/itemProps1.xml><?xml version="1.0" encoding="utf-8"?>
<ds:datastoreItem xmlns:ds="http://schemas.openxmlformats.org/officeDocument/2006/customXml" ds:itemID="{2F6C60BB-0914-4C85-BBC2-8083487213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leads</vt:lpstr>
      <vt:lpstr>campaign_data</vt:lpstr>
      <vt:lpstr>campaign 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 raj</dc:creator>
  <cp:lastModifiedBy>nim raj</cp:lastModifiedBy>
  <cp:lastPrinted>2025-05-19T18:52:13Z</cp:lastPrinted>
  <dcterms:created xsi:type="dcterms:W3CDTF">2025-05-14T13:41:53Z</dcterms:created>
  <dcterms:modified xsi:type="dcterms:W3CDTF">2025-05-19T22:24:02Z</dcterms:modified>
</cp:coreProperties>
</file>