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21432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5" i="1" l="1"/>
  <c r="D55" i="1"/>
  <c r="B55" i="1"/>
  <c r="B54" i="1"/>
  <c r="M41" i="1"/>
  <c r="J41" i="1"/>
  <c r="B29" i="1"/>
  <c r="F44" i="1" l="1"/>
  <c r="M44" i="1" s="1"/>
  <c r="D44" i="1"/>
  <c r="B44" i="1"/>
  <c r="B45" i="1"/>
  <c r="C43" i="1" s="1"/>
  <c r="K44" i="1" l="1"/>
  <c r="J44" i="1"/>
  <c r="H44" i="1"/>
  <c r="F29" i="1"/>
  <c r="D29" i="1"/>
  <c r="M47" i="1" l="1"/>
  <c r="J47" i="1"/>
  <c r="J4" i="1"/>
  <c r="L47" i="1"/>
  <c r="K47" i="1"/>
  <c r="I47" i="1"/>
  <c r="H47" i="1"/>
  <c r="H43" i="1"/>
  <c r="G47" i="1"/>
  <c r="E47" i="1"/>
  <c r="C47" i="1"/>
  <c r="C4" i="1"/>
  <c r="F48" i="1"/>
  <c r="D48" i="1"/>
  <c r="B48" i="1"/>
  <c r="I13" i="1" l="1"/>
  <c r="M6" i="1" l="1"/>
  <c r="M8" i="1"/>
  <c r="M9" i="1"/>
  <c r="M14" i="1"/>
  <c r="M15" i="1"/>
  <c r="M16" i="1"/>
  <c r="M17" i="1"/>
  <c r="M19" i="1"/>
  <c r="M22" i="1"/>
  <c r="M23" i="1"/>
  <c r="M24" i="1"/>
  <c r="M25" i="1"/>
  <c r="M27" i="1"/>
  <c r="M31" i="1"/>
  <c r="M34" i="1"/>
  <c r="M35" i="1"/>
  <c r="M37" i="1"/>
  <c r="M38" i="1"/>
  <c r="M42" i="1"/>
  <c r="M43" i="1"/>
  <c r="M50" i="1"/>
  <c r="M51" i="1"/>
  <c r="M52" i="1"/>
  <c r="M56" i="1"/>
  <c r="M57" i="1"/>
  <c r="M58" i="1"/>
  <c r="M61" i="1"/>
  <c r="M62" i="1"/>
  <c r="M63" i="1"/>
  <c r="M65" i="1"/>
  <c r="M66" i="1"/>
  <c r="M67" i="1"/>
  <c r="M69" i="1"/>
  <c r="M70" i="1"/>
  <c r="M4" i="1"/>
  <c r="J5" i="1"/>
  <c r="J8" i="1"/>
  <c r="J14" i="1"/>
  <c r="J15" i="1"/>
  <c r="J16" i="1"/>
  <c r="J17" i="1"/>
  <c r="J19" i="1"/>
  <c r="J22" i="1"/>
  <c r="J23" i="1"/>
  <c r="J24" i="1"/>
  <c r="J27" i="1"/>
  <c r="J31" i="1"/>
  <c r="J34" i="1"/>
  <c r="J35" i="1"/>
  <c r="J37" i="1"/>
  <c r="J38" i="1"/>
  <c r="J39" i="1"/>
  <c r="J42" i="1"/>
  <c r="J43" i="1"/>
  <c r="J50" i="1"/>
  <c r="J51" i="1"/>
  <c r="J52" i="1"/>
  <c r="J56" i="1"/>
  <c r="J57" i="1"/>
  <c r="J58" i="1"/>
  <c r="J61" i="1"/>
  <c r="J62" i="1"/>
  <c r="J63" i="1"/>
  <c r="J64" i="1"/>
  <c r="J65" i="1"/>
  <c r="J66" i="1"/>
  <c r="J67" i="1"/>
  <c r="J69" i="1"/>
  <c r="J70" i="1"/>
  <c r="D10" i="1"/>
  <c r="J10" i="1" s="1"/>
  <c r="K5" i="1"/>
  <c r="K6" i="1"/>
  <c r="K8" i="1"/>
  <c r="K9" i="1"/>
  <c r="K13" i="1"/>
  <c r="K14" i="1"/>
  <c r="K15" i="1"/>
  <c r="K16" i="1"/>
  <c r="K17" i="1"/>
  <c r="K19" i="1"/>
  <c r="K22" i="1"/>
  <c r="K23" i="1"/>
  <c r="K24" i="1"/>
  <c r="K25" i="1"/>
  <c r="K27" i="1"/>
  <c r="K31" i="1"/>
  <c r="K34" i="1"/>
  <c r="K35" i="1"/>
  <c r="K37" i="1"/>
  <c r="K38" i="1"/>
  <c r="K39" i="1"/>
  <c r="K41" i="1"/>
  <c r="K42" i="1"/>
  <c r="K43" i="1"/>
  <c r="K50" i="1"/>
  <c r="K51" i="1"/>
  <c r="K52" i="1"/>
  <c r="K53" i="1"/>
  <c r="K56" i="1"/>
  <c r="K57" i="1"/>
  <c r="K58" i="1"/>
  <c r="K61" i="1"/>
  <c r="K62" i="1"/>
  <c r="K63" i="1"/>
  <c r="K64" i="1"/>
  <c r="K65" i="1"/>
  <c r="K66" i="1"/>
  <c r="K67" i="1"/>
  <c r="K69" i="1"/>
  <c r="K70" i="1"/>
  <c r="K4" i="1"/>
  <c r="H5" i="1"/>
  <c r="H4" i="1"/>
  <c r="H22" i="1"/>
  <c r="H23" i="1"/>
  <c r="H24" i="1"/>
  <c r="H25" i="1"/>
  <c r="H27" i="1"/>
  <c r="H31" i="1"/>
  <c r="H34" i="1"/>
  <c r="H35" i="1"/>
  <c r="H37" i="1"/>
  <c r="H38" i="1"/>
  <c r="H39" i="1"/>
  <c r="H40" i="1"/>
  <c r="H41" i="1"/>
  <c r="H42" i="1"/>
  <c r="H50" i="1"/>
  <c r="H51" i="1"/>
  <c r="H52" i="1"/>
  <c r="H53" i="1"/>
  <c r="H56" i="1"/>
  <c r="H57" i="1"/>
  <c r="H58" i="1"/>
  <c r="H61" i="1"/>
  <c r="H62" i="1"/>
  <c r="H63" i="1"/>
  <c r="H64" i="1"/>
  <c r="H65" i="1"/>
  <c r="H66" i="1"/>
  <c r="H67" i="1"/>
  <c r="H69" i="1"/>
  <c r="H70" i="1"/>
  <c r="H13" i="1"/>
  <c r="H14" i="1"/>
  <c r="H15" i="1"/>
  <c r="H16" i="1"/>
  <c r="H17" i="1"/>
  <c r="H19" i="1"/>
  <c r="H8" i="1"/>
  <c r="H9" i="1"/>
  <c r="H6" i="1"/>
  <c r="F68" i="1"/>
  <c r="F60" i="1"/>
  <c r="F59" i="1"/>
  <c r="F54" i="1"/>
  <c r="K54" i="1" s="1"/>
  <c r="F40" i="1"/>
  <c r="F32" i="1"/>
  <c r="G31" i="1" s="1"/>
  <c r="F26" i="1"/>
  <c r="F18" i="1"/>
  <c r="D68" i="1"/>
  <c r="D60" i="1"/>
  <c r="B59" i="1"/>
  <c r="D59" i="1"/>
  <c r="D54" i="1"/>
  <c r="D40" i="1"/>
  <c r="B40" i="1"/>
  <c r="D36" i="1"/>
  <c r="D45" i="1" s="1"/>
  <c r="D32" i="1"/>
  <c r="E31" i="1" s="1"/>
  <c r="I31" i="1" s="1"/>
  <c r="D26" i="1"/>
  <c r="J26" i="1" s="1"/>
  <c r="B26" i="1"/>
  <c r="D18" i="1"/>
  <c r="J18" i="1" s="1"/>
  <c r="B18" i="1"/>
  <c r="K60" i="1" l="1"/>
  <c r="E37" i="1"/>
  <c r="E42" i="1"/>
  <c r="E41" i="1"/>
  <c r="E43" i="1"/>
  <c r="G70" i="1"/>
  <c r="L70" i="1" s="1"/>
  <c r="G69" i="1"/>
  <c r="L31" i="1"/>
  <c r="D20" i="1"/>
  <c r="E40" i="1"/>
  <c r="H26" i="1"/>
  <c r="K32" i="1"/>
  <c r="G22" i="1"/>
  <c r="L22" i="1" s="1"/>
  <c r="G24" i="1"/>
  <c r="L24" i="1" s="1"/>
  <c r="G25" i="1"/>
  <c r="G23" i="1"/>
  <c r="F28" i="1"/>
  <c r="E36" i="1"/>
  <c r="M60" i="1"/>
  <c r="G40" i="1"/>
  <c r="C22" i="1"/>
  <c r="C24" i="1"/>
  <c r="C25" i="1"/>
  <c r="C23" i="1"/>
  <c r="F45" i="1"/>
  <c r="K40" i="1"/>
  <c r="M32" i="1"/>
  <c r="G13" i="1"/>
  <c r="L13" i="1" s="1"/>
  <c r="G14" i="1"/>
  <c r="L14" i="1" s="1"/>
  <c r="G15" i="1"/>
  <c r="G16" i="1"/>
  <c r="G17" i="1"/>
  <c r="K68" i="1"/>
  <c r="J60" i="1"/>
  <c r="E51" i="1"/>
  <c r="E52" i="1"/>
  <c r="E53" i="1"/>
  <c r="E50" i="1"/>
  <c r="G51" i="1"/>
  <c r="G52" i="1"/>
  <c r="G53" i="1"/>
  <c r="G50" i="1"/>
  <c r="L50" i="1" s="1"/>
  <c r="D28" i="1"/>
  <c r="E57" i="1"/>
  <c r="I57" i="1" s="1"/>
  <c r="E58" i="1"/>
  <c r="I58" i="1" s="1"/>
  <c r="E56" i="1"/>
  <c r="F20" i="1"/>
  <c r="G58" i="1"/>
  <c r="G56" i="1"/>
  <c r="L56" i="1" s="1"/>
  <c r="G57" i="1"/>
  <c r="K59" i="1"/>
  <c r="K18" i="1"/>
  <c r="J59" i="1"/>
  <c r="M40" i="1"/>
  <c r="C58" i="1"/>
  <c r="C57" i="1"/>
  <c r="C56" i="1"/>
  <c r="H32" i="1"/>
  <c r="K26" i="1"/>
  <c r="M54" i="1"/>
  <c r="K36" i="1"/>
  <c r="M18" i="1"/>
  <c r="G62" i="1"/>
  <c r="L62" i="1" s="1"/>
  <c r="G66" i="1"/>
  <c r="G63" i="1"/>
  <c r="G64" i="1"/>
  <c r="G65" i="1"/>
  <c r="G67" i="1"/>
  <c r="G61" i="1"/>
  <c r="B20" i="1"/>
  <c r="C15" i="1"/>
  <c r="C16" i="1"/>
  <c r="C17" i="1"/>
  <c r="C14" i="1"/>
  <c r="J32" i="1"/>
  <c r="M36" i="1"/>
  <c r="M26" i="1"/>
  <c r="E23" i="1"/>
  <c r="I23" i="1" s="1"/>
  <c r="E24" i="1"/>
  <c r="E25" i="1"/>
  <c r="I25" i="1" s="1"/>
  <c r="E22" i="1"/>
  <c r="E67" i="1"/>
  <c r="E61" i="1"/>
  <c r="E64" i="1"/>
  <c r="E62" i="1"/>
  <c r="E63" i="1"/>
  <c r="E65" i="1"/>
  <c r="E66" i="1"/>
  <c r="E70" i="1"/>
  <c r="E69" i="1"/>
  <c r="H18" i="1"/>
  <c r="E15" i="1"/>
  <c r="E16" i="1"/>
  <c r="E17" i="1"/>
  <c r="E14" i="1"/>
  <c r="H59" i="1"/>
  <c r="F10" i="1"/>
  <c r="J40" i="1"/>
  <c r="M68" i="1"/>
  <c r="M59" i="1"/>
  <c r="H10" i="1"/>
  <c r="B68" i="1"/>
  <c r="H68" i="1" s="1"/>
  <c r="B60" i="1"/>
  <c r="J54" i="1"/>
  <c r="B36" i="1"/>
  <c r="J36" i="1" s="1"/>
  <c r="B32" i="1"/>
  <c r="B28" i="1"/>
  <c r="B7" i="1"/>
  <c r="L65" i="1" l="1"/>
  <c r="L64" i="1"/>
  <c r="L63" i="1"/>
  <c r="K45" i="1"/>
  <c r="L43" i="1"/>
  <c r="L40" i="1"/>
  <c r="J55" i="1"/>
  <c r="H55" i="1"/>
  <c r="L17" i="1"/>
  <c r="I16" i="1"/>
  <c r="L61" i="1"/>
  <c r="M20" i="1"/>
  <c r="K20" i="1"/>
  <c r="L51" i="1"/>
  <c r="L16" i="1"/>
  <c r="L23" i="1"/>
  <c r="J20" i="1"/>
  <c r="H20" i="1"/>
  <c r="L53" i="1"/>
  <c r="C5" i="1"/>
  <c r="C6" i="1"/>
  <c r="D7" i="1"/>
  <c r="I17" i="1"/>
  <c r="L58" i="1"/>
  <c r="L52" i="1"/>
  <c r="I15" i="1"/>
  <c r="L67" i="1"/>
  <c r="I56" i="1"/>
  <c r="I50" i="1"/>
  <c r="L15" i="1"/>
  <c r="L25" i="1"/>
  <c r="I53" i="1"/>
  <c r="M10" i="1"/>
  <c r="I69" i="1"/>
  <c r="C65" i="1"/>
  <c r="C66" i="1"/>
  <c r="I66" i="1" s="1"/>
  <c r="C67" i="1"/>
  <c r="I67" i="1" s="1"/>
  <c r="C61" i="1"/>
  <c r="I61" i="1" s="1"/>
  <c r="C62" i="1"/>
  <c r="I62" i="1" s="1"/>
  <c r="C63" i="1"/>
  <c r="I63" i="1" s="1"/>
  <c r="C64" i="1"/>
  <c r="I64" i="1" s="1"/>
  <c r="I22" i="1"/>
  <c r="H54" i="1"/>
  <c r="H28" i="1"/>
  <c r="J28" i="1"/>
  <c r="L69" i="1"/>
  <c r="K55" i="1"/>
  <c r="M55" i="1"/>
  <c r="C53" i="1"/>
  <c r="C50" i="1"/>
  <c r="C51" i="1"/>
  <c r="I51" i="1" s="1"/>
  <c r="C52" i="1"/>
  <c r="I52" i="1" s="1"/>
  <c r="C70" i="1"/>
  <c r="I70" i="1" s="1"/>
  <c r="C69" i="1"/>
  <c r="L66" i="1"/>
  <c r="I65" i="1"/>
  <c r="H36" i="1"/>
  <c r="J68" i="1"/>
  <c r="L57" i="1"/>
  <c r="I14" i="1"/>
  <c r="I24" i="1"/>
  <c r="K10" i="1"/>
  <c r="G42" i="1"/>
  <c r="L42" i="1" s="1"/>
  <c r="G43" i="1"/>
  <c r="G36" i="1"/>
  <c r="L36" i="1" s="1"/>
  <c r="G37" i="1"/>
  <c r="L37" i="1" s="1"/>
  <c r="G41" i="1"/>
  <c r="L41" i="1" s="1"/>
  <c r="M45" i="1"/>
  <c r="M28" i="1"/>
  <c r="K28" i="1"/>
  <c r="H60" i="1"/>
  <c r="B11" i="1"/>
  <c r="D11" i="1"/>
  <c r="J11" i="1" s="1"/>
  <c r="E6" i="1" l="1"/>
  <c r="I6" i="1" s="1"/>
  <c r="E4" i="1"/>
  <c r="I4" i="1" s="1"/>
  <c r="E5" i="1"/>
  <c r="I5" i="1" s="1"/>
  <c r="J7" i="1"/>
  <c r="H7" i="1"/>
  <c r="F7" i="1"/>
  <c r="I43" i="1"/>
  <c r="C37" i="1"/>
  <c r="I37" i="1" s="1"/>
  <c r="C41" i="1"/>
  <c r="I41" i="1" s="1"/>
  <c r="C42" i="1"/>
  <c r="I42" i="1" s="1"/>
  <c r="J45" i="1"/>
  <c r="C40" i="1"/>
  <c r="I40" i="1" s="1"/>
  <c r="H45" i="1"/>
  <c r="C36" i="1"/>
  <c r="I36" i="1" s="1"/>
  <c r="J29" i="1"/>
  <c r="H11" i="1"/>
  <c r="G5" i="1" l="1"/>
  <c r="L5" i="1" s="1"/>
  <c r="G6" i="1"/>
  <c r="L6" i="1" s="1"/>
  <c r="G4" i="1"/>
  <c r="L4" i="1" s="1"/>
  <c r="M7" i="1"/>
  <c r="K7" i="1"/>
  <c r="F11" i="1"/>
  <c r="H29" i="1"/>
  <c r="M11" i="1" l="1"/>
  <c r="K11" i="1"/>
  <c r="M29" i="1" l="1"/>
  <c r="K29" i="1"/>
</calcChain>
</file>

<file path=xl/sharedStrings.xml><?xml version="1.0" encoding="utf-8"?>
<sst xmlns="http://schemas.openxmlformats.org/spreadsheetml/2006/main" count="84" uniqueCount="76">
  <si>
    <t>Показатели</t>
  </si>
  <si>
    <t>Към 31.12.15 г.</t>
  </si>
  <si>
    <t>Към 31.12.16 г.</t>
  </si>
  <si>
    <t>Към 31.12.17 г.</t>
  </si>
  <si>
    <t>Абсолютна разлика 2015/2016</t>
  </si>
  <si>
    <t xml:space="preserve"> Разлика на относителните дялове 2015/2016</t>
  </si>
  <si>
    <t>Процентно изменение 2015/2016</t>
  </si>
  <si>
    <t>Абсолютна разлика 2016/2017</t>
  </si>
  <si>
    <t xml:space="preserve"> Разлика на относителните дялове  2016/2017</t>
  </si>
  <si>
    <t>Процентно изменение 2016/2017</t>
  </si>
  <si>
    <t>хил. лв.</t>
  </si>
  <si>
    <t>%</t>
  </si>
  <si>
    <t>хил.лв.</t>
  </si>
  <si>
    <t>I. Нематериални активи</t>
  </si>
  <si>
    <t>Общо за група I</t>
  </si>
  <si>
    <t>II. Дълготрайни материални активи</t>
  </si>
  <si>
    <t>Общо за група II</t>
  </si>
  <si>
    <t>III. Дългосрочни финансови активи</t>
  </si>
  <si>
    <t>Общо ДА</t>
  </si>
  <si>
    <t>I. Материални запаси</t>
  </si>
  <si>
    <t>II. Вземания</t>
  </si>
  <si>
    <t>Общо за група III</t>
  </si>
  <si>
    <t>Общо КА</t>
  </si>
  <si>
    <t>IV. Парични средства</t>
  </si>
  <si>
    <t>Общо за група IV</t>
  </si>
  <si>
    <t>Сума на пасива</t>
  </si>
  <si>
    <t>I. Собствен капитал</t>
  </si>
  <si>
    <t>II. Задължения</t>
  </si>
  <si>
    <t>Придобити</t>
  </si>
  <si>
    <t>Трансфери</t>
  </si>
  <si>
    <t>Амортизация</t>
  </si>
  <si>
    <t>Начислена амортизация за годината</t>
  </si>
  <si>
    <t>Отписана</t>
  </si>
  <si>
    <t>Земи</t>
  </si>
  <si>
    <t>Сгради, инсталации, външни съоръжения</t>
  </si>
  <si>
    <t>Машини, оборудване, стопански инвентар</t>
  </si>
  <si>
    <t>Транспортни средства</t>
  </si>
  <si>
    <t>Разходи за придобиване</t>
  </si>
  <si>
    <t>Общо</t>
  </si>
  <si>
    <t>Котирани акции</t>
  </si>
  <si>
    <t>Взаимни фондове</t>
  </si>
  <si>
    <t>Инструменти с фиксирана доходност</t>
  </si>
  <si>
    <t>Реализирани печалби/(загуби) в периода, включени в отчета</t>
  </si>
  <si>
    <t>Стоки по себестойност</t>
  </si>
  <si>
    <t>Търговски вземания</t>
  </si>
  <si>
    <t>Натрупана обезценка за трудносъбираеми и несъбираеми вземания</t>
  </si>
  <si>
    <t>Нетно търговски вземания</t>
  </si>
  <si>
    <t>Платени аванси</t>
  </si>
  <si>
    <t>Нетно заеми</t>
  </si>
  <si>
    <t>Предплатени разходи</t>
  </si>
  <si>
    <t>Други</t>
  </si>
  <si>
    <t>В банкови сметки</t>
  </si>
  <si>
    <t>В брой</t>
  </si>
  <si>
    <t>Краткосрочни депозити</t>
  </si>
  <si>
    <t>Ваучери за храна</t>
  </si>
  <si>
    <t>Основен капитал</t>
  </si>
  <si>
    <t>Резерви</t>
  </si>
  <si>
    <t>Печалба</t>
  </si>
  <si>
    <t>Към доставчици</t>
  </si>
  <si>
    <t>Към персонала</t>
  </si>
  <si>
    <t>За социално осигуряване</t>
  </si>
  <si>
    <t>За данък върху доходите</t>
  </si>
  <si>
    <t>За други данъци</t>
  </si>
  <si>
    <t>Към свързани лица</t>
  </si>
  <si>
    <t>Краткосрочни пасиви</t>
  </si>
  <si>
    <t>Дългосрочни пасиви</t>
  </si>
  <si>
    <t>Отписани</t>
  </si>
  <si>
    <t>Инструменти с нефиксирана доходност</t>
  </si>
  <si>
    <t>Общо НА (без амортизация)</t>
  </si>
  <si>
    <t>Общо ДМА (без амортизация)</t>
  </si>
  <si>
    <t>Общо ДФА (без загуби)</t>
  </si>
  <si>
    <t>Предоставени заеми</t>
  </si>
  <si>
    <t>III. Инвестиции</t>
  </si>
  <si>
    <t>В дъщерни предприятия</t>
  </si>
  <si>
    <t>Общо (без обезценка)</t>
  </si>
  <si>
    <t>Вземания от свързани 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</si>
</sst>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Times New Roman"/>
      <family val="1"/>
      <charset val="204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13" xfId="0" applyFont="1" applyFill="1" applyBorder="1"/>
    <xf numFmtId="0" fontId="0" fillId="3" borderId="14" xfId="0" applyFont="1" applyFill="1" applyBorder="1"/>
    <xf numFmtId="10" fontId="0" fillId="0" borderId="0" xfId="0" applyNumberFormat="1"/>
    <xf numFmtId="0" fontId="4" fillId="2" borderId="1" xfId="0" applyFont="1" applyFill="1" applyBorder="1" applyAlignment="1">
      <alignment wrapText="1"/>
    </xf>
    <xf numFmtId="10" fontId="4" fillId="2" borderId="1" xfId="0" applyNumberFormat="1" applyFont="1" applyFill="1" applyBorder="1" applyAlignment="1">
      <alignment wrapText="1"/>
    </xf>
    <xf numFmtId="10" fontId="4" fillId="2" borderId="8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4" fillId="6" borderId="1" xfId="0" applyNumberFormat="1" applyFont="1" applyFill="1" applyBorder="1" applyAlignment="1">
      <alignment wrapText="1"/>
    </xf>
    <xf numFmtId="10" fontId="4" fillId="6" borderId="8" xfId="0" applyNumberFormat="1" applyFont="1" applyFill="1" applyBorder="1" applyAlignment="1">
      <alignment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wrapText="1"/>
    </xf>
    <xf numFmtId="10" fontId="4" fillId="7" borderId="1" xfId="0" applyNumberFormat="1" applyFont="1" applyFill="1" applyBorder="1" applyAlignment="1">
      <alignment wrapText="1"/>
    </xf>
    <xf numFmtId="10" fontId="4" fillId="7" borderId="8" xfId="0" applyNumberFormat="1" applyFont="1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top" wrapText="1"/>
    </xf>
    <xf numFmtId="0" fontId="4" fillId="7" borderId="11" xfId="0" applyFont="1" applyFill="1" applyBorder="1" applyAlignment="1">
      <alignment wrapText="1"/>
    </xf>
    <xf numFmtId="10" fontId="4" fillId="7" borderId="11" xfId="0" applyNumberFormat="1" applyFont="1" applyFill="1" applyBorder="1" applyAlignment="1">
      <alignment wrapText="1"/>
    </xf>
    <xf numFmtId="0" fontId="0" fillId="7" borderId="1" xfId="0" applyFill="1" applyBorder="1"/>
    <xf numFmtId="10" fontId="0" fillId="7" borderId="1" xfId="0" applyNumberFormat="1" applyFill="1" applyBorder="1"/>
    <xf numFmtId="0" fontId="2" fillId="6" borderId="2" xfId="0" applyFont="1" applyFill="1" applyBorder="1" applyAlignment="1">
      <alignment horizontal="right"/>
    </xf>
    <xf numFmtId="0" fontId="0" fillId="6" borderId="1" xfId="0" applyFill="1" applyBorder="1"/>
    <xf numFmtId="10" fontId="0" fillId="6" borderId="1" xfId="0" applyNumberFormat="1" applyFill="1" applyBorder="1"/>
    <xf numFmtId="0" fontId="5" fillId="8" borderId="5" xfId="0" applyFont="1" applyFill="1" applyBorder="1" applyAlignment="1">
      <alignment horizontal="center" vertical="center" wrapText="1"/>
    </xf>
    <xf numFmtId="10" fontId="5" fillId="8" borderId="7" xfId="0" applyNumberFormat="1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10" fontId="5" fillId="8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10" fontId="4" fillId="2" borderId="3" xfId="0" applyNumberFormat="1" applyFont="1" applyFill="1" applyBorder="1" applyAlignment="1">
      <alignment wrapText="1"/>
    </xf>
    <xf numFmtId="10" fontId="4" fillId="2" borderId="9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right"/>
    </xf>
    <xf numFmtId="0" fontId="5" fillId="8" borderId="1" xfId="0" applyFont="1" applyFill="1" applyBorder="1" applyAlignment="1">
      <alignment wrapText="1"/>
    </xf>
    <xf numFmtId="10" fontId="5" fillId="8" borderId="1" xfId="0" applyNumberFormat="1" applyFont="1" applyFill="1" applyBorder="1" applyAlignment="1">
      <alignment wrapText="1"/>
    </xf>
    <xf numFmtId="10" fontId="5" fillId="8" borderId="8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0" fontId="4" fillId="2" borderId="11" xfId="0" applyNumberFormat="1" applyFont="1" applyFill="1" applyBorder="1" applyAlignment="1">
      <alignment wrapText="1"/>
    </xf>
    <xf numFmtId="10" fontId="5" fillId="8" borderId="15" xfId="0" applyNumberFormat="1" applyFont="1" applyFill="1" applyBorder="1" applyAlignment="1">
      <alignment wrapText="1"/>
    </xf>
    <xf numFmtId="0" fontId="5" fillId="8" borderId="15" xfId="0" applyFont="1" applyFill="1" applyBorder="1" applyAlignment="1">
      <alignment wrapText="1"/>
    </xf>
    <xf numFmtId="0" fontId="5" fillId="8" borderId="5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wrapText="1"/>
    </xf>
    <xf numFmtId="10" fontId="5" fillId="8" borderId="6" xfId="0" applyNumberFormat="1" applyFont="1" applyFill="1" applyBorder="1" applyAlignment="1">
      <alignment wrapText="1"/>
    </xf>
    <xf numFmtId="0" fontId="1" fillId="9" borderId="2" xfId="0" applyFont="1" applyFill="1" applyBorder="1" applyAlignment="1">
      <alignment horizontal="center"/>
    </xf>
    <xf numFmtId="0" fontId="0" fillId="9" borderId="1" xfId="0" applyFill="1" applyBorder="1"/>
    <xf numFmtId="10" fontId="0" fillId="9" borderId="1" xfId="0" applyNumberFormat="1" applyFill="1" applyBorder="1"/>
    <xf numFmtId="0" fontId="4" fillId="9" borderId="1" xfId="0" applyFont="1" applyFill="1" applyBorder="1" applyAlignment="1">
      <alignment wrapText="1"/>
    </xf>
    <xf numFmtId="10" fontId="4" fillId="9" borderId="1" xfId="0" applyNumberFormat="1" applyFont="1" applyFill="1" applyBorder="1" applyAlignment="1">
      <alignment wrapText="1"/>
    </xf>
    <xf numFmtId="10" fontId="4" fillId="9" borderId="8" xfId="0" applyNumberFormat="1" applyFont="1" applyFill="1" applyBorder="1" applyAlignment="1">
      <alignment wrapText="1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/>
    </xf>
    <xf numFmtId="0" fontId="0" fillId="9" borderId="3" xfId="0" applyFill="1" applyBorder="1"/>
    <xf numFmtId="10" fontId="0" fillId="9" borderId="3" xfId="0" applyNumberFormat="1" applyFill="1" applyBorder="1"/>
    <xf numFmtId="0" fontId="4" fillId="9" borderId="3" xfId="0" applyFont="1" applyFill="1" applyBorder="1" applyAlignment="1">
      <alignment wrapText="1"/>
    </xf>
    <xf numFmtId="0" fontId="2" fillId="9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0" fillId="9" borderId="11" xfId="0" applyFill="1" applyBorder="1"/>
    <xf numFmtId="0" fontId="0" fillId="10" borderId="11" xfId="0" applyFill="1" applyBorder="1"/>
    <xf numFmtId="10" fontId="0" fillId="10" borderId="11" xfId="0" applyNumberFormat="1" applyFill="1" applyBorder="1"/>
    <xf numFmtId="0" fontId="4" fillId="10" borderId="1" xfId="0" applyFont="1" applyFill="1" applyBorder="1" applyAlignment="1">
      <alignment wrapText="1"/>
    </xf>
    <xf numFmtId="10" fontId="4" fillId="10" borderId="1" xfId="0" applyNumberFormat="1" applyFont="1" applyFill="1" applyBorder="1" applyAlignment="1">
      <alignment wrapText="1"/>
    </xf>
    <xf numFmtId="10" fontId="4" fillId="10" borderId="8" xfId="0" applyNumberFormat="1" applyFont="1" applyFill="1" applyBorder="1" applyAlignment="1">
      <alignment wrapText="1"/>
    </xf>
    <xf numFmtId="0" fontId="0" fillId="6" borderId="6" xfId="0" applyFill="1" applyBorder="1"/>
    <xf numFmtId="10" fontId="0" fillId="6" borderId="6" xfId="0" applyNumberFormat="1" applyFill="1" applyBorder="1"/>
    <xf numFmtId="0" fontId="1" fillId="10" borderId="4" xfId="0" applyFont="1" applyFill="1" applyBorder="1" applyAlignment="1">
      <alignment horizontal="center"/>
    </xf>
    <xf numFmtId="0" fontId="0" fillId="10" borderId="3" xfId="0" applyFont="1" applyFill="1" applyBorder="1"/>
    <xf numFmtId="10" fontId="0" fillId="10" borderId="3" xfId="0" applyNumberFormat="1" applyFont="1" applyFill="1" applyBorder="1"/>
    <xf numFmtId="0" fontId="1" fillId="10" borderId="2" xfId="0" applyFont="1" applyFill="1" applyBorder="1" applyAlignment="1">
      <alignment horizontal="center"/>
    </xf>
    <xf numFmtId="0" fontId="0" fillId="10" borderId="1" xfId="0" applyFont="1" applyFill="1" applyBorder="1"/>
    <xf numFmtId="0" fontId="6" fillId="4" borderId="5" xfId="0" applyFont="1" applyFill="1" applyBorder="1" applyAlignment="1">
      <alignment horizontal="center"/>
    </xf>
    <xf numFmtId="0" fontId="7" fillId="4" borderId="6" xfId="0" applyFont="1" applyFill="1" applyBorder="1"/>
    <xf numFmtId="10" fontId="7" fillId="4" borderId="6" xfId="0" applyNumberFormat="1" applyFont="1" applyFill="1" applyBorder="1"/>
    <xf numFmtId="0" fontId="5" fillId="5" borderId="2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wrapText="1"/>
    </xf>
    <xf numFmtId="10" fontId="5" fillId="5" borderId="1" xfId="0" applyNumberFormat="1" applyFont="1" applyFill="1" applyBorder="1" applyAlignment="1">
      <alignment wrapText="1"/>
    </xf>
    <xf numFmtId="10" fontId="5" fillId="5" borderId="8" xfId="0" applyNumberFormat="1" applyFont="1" applyFill="1" applyBorder="1" applyAlignment="1">
      <alignment wrapText="1"/>
    </xf>
    <xf numFmtId="0" fontId="5" fillId="5" borderId="2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10" fontId="5" fillId="5" borderId="11" xfId="0" applyNumberFormat="1" applyFont="1" applyFill="1" applyBorder="1" applyAlignment="1">
      <alignment wrapText="1"/>
    </xf>
    <xf numFmtId="0" fontId="0" fillId="10" borderId="1" xfId="0" applyFill="1" applyBorder="1"/>
    <xf numFmtId="10" fontId="0" fillId="10" borderId="1" xfId="0" applyNumberFormat="1" applyFill="1" applyBorder="1"/>
    <xf numFmtId="0" fontId="3" fillId="6" borderId="2" xfId="0" applyFont="1" applyFill="1" applyBorder="1" applyAlignment="1">
      <alignment horizontal="right"/>
    </xf>
    <xf numFmtId="0" fontId="4" fillId="6" borderId="15" xfId="0" applyFont="1" applyFill="1" applyBorder="1" applyAlignment="1">
      <alignment wrapText="1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right"/>
    </xf>
    <xf numFmtId="0" fontId="0" fillId="6" borderId="15" xfId="0" applyFill="1" applyBorder="1"/>
    <xf numFmtId="10" fontId="0" fillId="6" borderId="15" xfId="0" applyNumberFormat="1" applyFill="1" applyBorder="1"/>
    <xf numFmtId="10" fontId="4" fillId="6" borderId="15" xfId="0" applyNumberFormat="1" applyFont="1" applyFill="1" applyBorder="1" applyAlignment="1">
      <alignment wrapText="1"/>
    </xf>
    <xf numFmtId="10" fontId="4" fillId="6" borderId="18" xfId="0" applyNumberFormat="1" applyFont="1" applyFill="1" applyBorder="1" applyAlignment="1">
      <alignment wrapText="1"/>
    </xf>
    <xf numFmtId="0" fontId="4" fillId="10" borderId="3" xfId="0" applyFont="1" applyFill="1" applyBorder="1" applyAlignment="1">
      <alignment wrapText="1"/>
    </xf>
    <xf numFmtId="10" fontId="4" fillId="10" borderId="3" xfId="0" applyNumberFormat="1" applyFont="1" applyFill="1" applyBorder="1" applyAlignment="1">
      <alignment wrapText="1"/>
    </xf>
    <xf numFmtId="10" fontId="4" fillId="10" borderId="9" xfId="0" applyNumberFormat="1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10" fontId="4" fillId="6" borderId="6" xfId="0" applyNumberFormat="1" applyFont="1" applyFill="1" applyBorder="1" applyAlignment="1">
      <alignment wrapText="1"/>
    </xf>
    <xf numFmtId="10" fontId="4" fillId="6" borderId="7" xfId="0" applyNumberFormat="1" applyFont="1" applyFill="1" applyBorder="1" applyAlignment="1">
      <alignment wrapText="1"/>
    </xf>
    <xf numFmtId="0" fontId="5" fillId="4" borderId="15" xfId="0" applyFont="1" applyFill="1" applyBorder="1" applyAlignment="1">
      <alignment wrapText="1"/>
    </xf>
    <xf numFmtId="10" fontId="5" fillId="4" borderId="15" xfId="0" applyNumberFormat="1" applyFont="1" applyFill="1" applyBorder="1" applyAlignment="1">
      <alignment wrapText="1"/>
    </xf>
    <xf numFmtId="10" fontId="5" fillId="4" borderId="18" xfId="0" applyNumberFormat="1" applyFont="1" applyFill="1" applyBorder="1" applyAlignment="1">
      <alignment wrapText="1"/>
    </xf>
    <xf numFmtId="10" fontId="5" fillId="8" borderId="18" xfId="0" applyNumberFormat="1" applyFont="1" applyFill="1" applyBorder="1" applyAlignment="1">
      <alignment wrapText="1"/>
    </xf>
    <xf numFmtId="10" fontId="4" fillId="9" borderId="3" xfId="0" applyNumberFormat="1" applyFont="1" applyFill="1" applyBorder="1" applyAlignment="1">
      <alignment wrapText="1"/>
    </xf>
    <xf numFmtId="10" fontId="4" fillId="9" borderId="9" xfId="0" applyNumberFormat="1" applyFont="1" applyFill="1" applyBorder="1" applyAlignment="1">
      <alignment wrapText="1"/>
    </xf>
    <xf numFmtId="10" fontId="5" fillId="8" borderId="7" xfId="0" applyNumberFormat="1" applyFont="1" applyFill="1" applyBorder="1" applyAlignment="1">
      <alignment wrapText="1"/>
    </xf>
    <xf numFmtId="0" fontId="0" fillId="10" borderId="3" xfId="0" applyFill="1" applyBorder="1"/>
    <xf numFmtId="0" fontId="4" fillId="10" borderId="1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11" xfId="0" applyFont="1" applyFill="1" applyBorder="1"/>
    <xf numFmtId="10" fontId="0" fillId="10" borderId="12" xfId="0" applyNumberFormat="1" applyFont="1" applyFill="1" applyBorder="1"/>
    <xf numFmtId="0" fontId="4" fillId="10" borderId="11" xfId="0" applyFont="1" applyFill="1" applyBorder="1" applyAlignment="1">
      <alignment wrapText="1"/>
    </xf>
    <xf numFmtId="10" fontId="4" fillId="10" borderId="11" xfId="0" applyNumberFormat="1" applyFont="1" applyFill="1" applyBorder="1" applyAlignment="1">
      <alignment wrapText="1"/>
    </xf>
    <xf numFmtId="10" fontId="4" fillId="10" borderId="19" xfId="0" applyNumberFormat="1" applyFont="1" applyFill="1" applyBorder="1" applyAlignment="1">
      <alignment wrapText="1"/>
    </xf>
    <xf numFmtId="0" fontId="4" fillId="10" borderId="3" xfId="0" applyFont="1" applyFill="1" applyBorder="1" applyAlignment="1">
      <alignment horizontal="center"/>
    </xf>
    <xf numFmtId="10" fontId="0" fillId="10" borderId="3" xfId="0" applyNumberFormat="1" applyFill="1" applyBorder="1"/>
    <xf numFmtId="0" fontId="6" fillId="4" borderId="20" xfId="0" applyFont="1" applyFill="1" applyBorder="1" applyAlignment="1">
      <alignment horizontal="center"/>
    </xf>
    <xf numFmtId="0" fontId="7" fillId="4" borderId="21" xfId="0" applyFont="1" applyFill="1" applyBorder="1"/>
    <xf numFmtId="10" fontId="7" fillId="4" borderId="21" xfId="0" applyNumberFormat="1" applyFont="1" applyFill="1" applyBorder="1"/>
    <xf numFmtId="0" fontId="5" fillId="4" borderId="22" xfId="0" applyFont="1" applyFill="1" applyBorder="1" applyAlignment="1">
      <alignment wrapText="1"/>
    </xf>
    <xf numFmtId="10" fontId="5" fillId="4" borderId="22" xfId="0" applyNumberFormat="1" applyFont="1" applyFill="1" applyBorder="1" applyAlignment="1">
      <alignment wrapText="1"/>
    </xf>
    <xf numFmtId="10" fontId="5" fillId="4" borderId="23" xfId="0" applyNumberFormat="1" applyFont="1" applyFill="1" applyBorder="1" applyAlignment="1">
      <alignment wrapText="1"/>
    </xf>
    <xf numFmtId="0" fontId="6" fillId="4" borderId="17" xfId="0" applyFont="1" applyFill="1" applyBorder="1" applyAlignment="1">
      <alignment horizontal="center"/>
    </xf>
    <xf numFmtId="0" fontId="7" fillId="4" borderId="15" xfId="0" applyFont="1" applyFill="1" applyBorder="1"/>
    <xf numFmtId="10" fontId="7" fillId="4" borderId="15" xfId="0" applyNumberFormat="1" applyFont="1" applyFill="1" applyBorder="1"/>
    <xf numFmtId="0" fontId="4" fillId="10" borderId="11" xfId="0" applyFont="1" applyFill="1" applyBorder="1" applyAlignment="1">
      <alignment horizontal="center"/>
    </xf>
    <xf numFmtId="0" fontId="5" fillId="4" borderId="6" xfId="0" applyFont="1" applyFill="1" applyBorder="1" applyAlignment="1">
      <alignment wrapText="1"/>
    </xf>
    <xf numFmtId="10" fontId="5" fillId="4" borderId="6" xfId="0" applyNumberFormat="1" applyFont="1" applyFill="1" applyBorder="1" applyAlignment="1">
      <alignment wrapText="1"/>
    </xf>
    <xf numFmtId="10" fontId="5" fillId="4" borderId="7" xfId="0" applyNumberFormat="1" applyFont="1" applyFill="1" applyBorder="1" applyAlignment="1">
      <alignment wrapText="1"/>
    </xf>
    <xf numFmtId="10" fontId="5" fillId="8" borderId="6" xfId="0" applyNumberFormat="1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39" zoomScale="90" zoomScaleNormal="90" workbookViewId="0">
      <selection activeCell="N12" sqref="N12"/>
    </sheetView>
  </sheetViews>
  <sheetFormatPr defaultRowHeight="14.4" x14ac:dyDescent="0.3"/>
  <cols>
    <col min="1" max="1" width="32.109375" customWidth="1"/>
    <col min="2" max="2" width="14.44140625" customWidth="1"/>
    <col min="3" max="3" width="10.33203125" style="7" customWidth="1"/>
    <col min="4" max="4" width="15" customWidth="1"/>
    <col min="5" max="5" width="10.33203125" style="7" customWidth="1"/>
    <col min="6" max="6" width="14.5546875" customWidth="1"/>
    <col min="7" max="7" width="10.33203125" style="7" customWidth="1"/>
    <col min="8" max="8" width="13.44140625" customWidth="1"/>
    <col min="9" max="9" width="16.5546875" bestFit="1" customWidth="1"/>
    <col min="10" max="10" width="11.33203125" style="7" customWidth="1"/>
    <col min="11" max="11" width="11.33203125" customWidth="1"/>
    <col min="12" max="12" width="17.5546875" customWidth="1"/>
    <col min="13" max="13" width="12.33203125" style="7" customWidth="1"/>
  </cols>
  <sheetData>
    <row r="1" spans="1:14" ht="42" thickBot="1" x14ac:dyDescent="0.35">
      <c r="A1" s="27" t="s">
        <v>0</v>
      </c>
      <c r="B1" s="132" t="s">
        <v>1</v>
      </c>
      <c r="C1" s="132"/>
      <c r="D1" s="133" t="s">
        <v>2</v>
      </c>
      <c r="E1" s="133"/>
      <c r="F1" s="133" t="s">
        <v>3</v>
      </c>
      <c r="G1" s="133"/>
      <c r="H1" s="29" t="s">
        <v>4</v>
      </c>
      <c r="I1" s="29" t="s">
        <v>5</v>
      </c>
      <c r="J1" s="30" t="s">
        <v>6</v>
      </c>
      <c r="K1" s="29" t="s">
        <v>7</v>
      </c>
      <c r="L1" s="29" t="s">
        <v>8</v>
      </c>
      <c r="M1" s="28" t="s">
        <v>9</v>
      </c>
      <c r="N1" s="1"/>
    </row>
    <row r="2" spans="1:14" x14ac:dyDescent="0.3">
      <c r="A2" s="31"/>
      <c r="B2" s="32" t="s">
        <v>10</v>
      </c>
      <c r="C2" s="33" t="s">
        <v>11</v>
      </c>
      <c r="D2" s="32" t="s">
        <v>10</v>
      </c>
      <c r="E2" s="33" t="s">
        <v>11</v>
      </c>
      <c r="F2" s="32" t="s">
        <v>12</v>
      </c>
      <c r="G2" s="33" t="s">
        <v>11</v>
      </c>
      <c r="H2" s="32"/>
      <c r="I2" s="32"/>
      <c r="J2" s="33"/>
      <c r="K2" s="32"/>
      <c r="L2" s="32"/>
      <c r="M2" s="34"/>
      <c r="N2" s="1"/>
    </row>
    <row r="3" spans="1:14" x14ac:dyDescent="0.3">
      <c r="A3" s="3" t="s">
        <v>13</v>
      </c>
      <c r="B3" s="8"/>
      <c r="C3" s="9"/>
      <c r="D3" s="8"/>
      <c r="E3" s="9"/>
      <c r="F3" s="8"/>
      <c r="G3" s="9"/>
      <c r="H3" s="8"/>
      <c r="I3" s="8"/>
      <c r="J3" s="9"/>
      <c r="K3" s="8"/>
      <c r="L3" s="8"/>
      <c r="M3" s="10"/>
      <c r="N3" s="1"/>
    </row>
    <row r="4" spans="1:14" x14ac:dyDescent="0.3">
      <c r="A4" s="35" t="s">
        <v>28</v>
      </c>
      <c r="B4" s="8">
        <v>389</v>
      </c>
      <c r="C4" s="9">
        <f>B4/$B$7</f>
        <v>0.76725838264299806</v>
      </c>
      <c r="D4" s="8">
        <v>69</v>
      </c>
      <c r="E4" s="9">
        <f>D4/$D$7</f>
        <v>0.12105263157894737</v>
      </c>
      <c r="F4" s="8">
        <v>3</v>
      </c>
      <c r="G4" s="9">
        <f>F4/$F$7</f>
        <v>5.235602094240838E-3</v>
      </c>
      <c r="H4" s="8">
        <f t="shared" ref="H4:H11" si="0">ABS(D4-B4)</f>
        <v>320</v>
      </c>
      <c r="I4" s="9">
        <f>E4-C4</f>
        <v>-0.64620575106405065</v>
      </c>
      <c r="J4" s="9">
        <f>((D4-B4)/B4)</f>
        <v>-0.82262210796915169</v>
      </c>
      <c r="K4" s="8">
        <f>ABS(F4-D4)</f>
        <v>66</v>
      </c>
      <c r="L4" s="9">
        <f>G4-E4</f>
        <v>-0.11581702948470653</v>
      </c>
      <c r="M4" s="10">
        <f>((F4-D4)/D4)</f>
        <v>-0.95652173913043481</v>
      </c>
      <c r="N4" s="1"/>
    </row>
    <row r="5" spans="1:14" x14ac:dyDescent="0.3">
      <c r="A5" s="35" t="s">
        <v>29</v>
      </c>
      <c r="B5" s="8">
        <v>118</v>
      </c>
      <c r="C5" s="9">
        <f t="shared" ref="C5:C6" si="1">B5/$B$7</f>
        <v>0.23274161735700197</v>
      </c>
      <c r="D5" s="8">
        <v>0</v>
      </c>
      <c r="E5" s="9">
        <f t="shared" ref="E5:E6" si="2">D5/$D$7</f>
        <v>0</v>
      </c>
      <c r="F5" s="8">
        <v>0</v>
      </c>
      <c r="G5" s="9">
        <f t="shared" ref="G5:G6" si="3">F5/$F$7</f>
        <v>0</v>
      </c>
      <c r="H5" s="8">
        <f t="shared" si="0"/>
        <v>118</v>
      </c>
      <c r="I5" s="9">
        <f t="shared" ref="I5:I6" si="4">E5-C5</f>
        <v>-0.23274161735700197</v>
      </c>
      <c r="J5" s="9">
        <f t="shared" ref="J5:J70" si="5">((D5-B5)/B5)</f>
        <v>-1</v>
      </c>
      <c r="K5" s="8">
        <f t="shared" ref="K5:K70" si="6">ABS(F5-D5)</f>
        <v>0</v>
      </c>
      <c r="L5" s="9">
        <f t="shared" ref="L5:L6" si="7">G5-E5</f>
        <v>0</v>
      </c>
      <c r="M5" s="10"/>
      <c r="N5" s="1"/>
    </row>
    <row r="6" spans="1:14" s="2" customFormat="1" x14ac:dyDescent="0.3">
      <c r="A6" s="35" t="s">
        <v>66</v>
      </c>
      <c r="B6" s="8">
        <v>0</v>
      </c>
      <c r="C6" s="9">
        <f t="shared" si="1"/>
        <v>0</v>
      </c>
      <c r="D6" s="8">
        <v>6</v>
      </c>
      <c r="E6" s="9">
        <f t="shared" si="2"/>
        <v>1.0526315789473684E-2</v>
      </c>
      <c r="F6" s="8">
        <v>0</v>
      </c>
      <c r="G6" s="9">
        <f t="shared" si="3"/>
        <v>0</v>
      </c>
      <c r="H6" s="8">
        <f t="shared" si="0"/>
        <v>6</v>
      </c>
      <c r="I6" s="9">
        <f t="shared" si="4"/>
        <v>1.0526315789473684E-2</v>
      </c>
      <c r="J6" s="9"/>
      <c r="K6" s="8">
        <f t="shared" si="6"/>
        <v>6</v>
      </c>
      <c r="L6" s="9">
        <f t="shared" si="7"/>
        <v>-1.0526315789473684E-2</v>
      </c>
      <c r="M6" s="10">
        <f t="shared" ref="M6:M70" si="8">((F6-D6)/D6)</f>
        <v>-1</v>
      </c>
      <c r="N6" s="1"/>
    </row>
    <row r="7" spans="1:14" s="2" customFormat="1" x14ac:dyDescent="0.3">
      <c r="A7" s="83" t="s">
        <v>68</v>
      </c>
      <c r="B7" s="80">
        <f>B5+B4</f>
        <v>507</v>
      </c>
      <c r="C7" s="81"/>
      <c r="D7" s="80">
        <f>D4+D5+B7-D6</f>
        <v>570</v>
      </c>
      <c r="E7" s="81"/>
      <c r="F7" s="80">
        <f>D7+F4+F5-F6</f>
        <v>573</v>
      </c>
      <c r="G7" s="81"/>
      <c r="H7" s="80">
        <f t="shared" si="0"/>
        <v>63</v>
      </c>
      <c r="I7" s="80"/>
      <c r="J7" s="81">
        <f t="shared" si="5"/>
        <v>0.1242603550295858</v>
      </c>
      <c r="K7" s="80">
        <f t="shared" si="6"/>
        <v>3</v>
      </c>
      <c r="L7" s="80"/>
      <c r="M7" s="82">
        <f t="shared" si="8"/>
        <v>5.263157894736842E-3</v>
      </c>
      <c r="N7" s="1"/>
    </row>
    <row r="8" spans="1:14" s="2" customFormat="1" ht="27.6" x14ac:dyDescent="0.3">
      <c r="A8" s="14" t="s">
        <v>31</v>
      </c>
      <c r="B8" s="15">
        <v>102</v>
      </c>
      <c r="C8" s="16"/>
      <c r="D8" s="15">
        <v>108</v>
      </c>
      <c r="E8" s="16"/>
      <c r="F8" s="15">
        <v>51</v>
      </c>
      <c r="G8" s="16"/>
      <c r="H8" s="15">
        <f t="shared" si="0"/>
        <v>6</v>
      </c>
      <c r="I8" s="15"/>
      <c r="J8" s="16">
        <f t="shared" si="5"/>
        <v>5.8823529411764705E-2</v>
      </c>
      <c r="K8" s="15">
        <f t="shared" si="6"/>
        <v>57</v>
      </c>
      <c r="L8" s="15"/>
      <c r="M8" s="17">
        <f t="shared" si="8"/>
        <v>-0.52777777777777779</v>
      </c>
      <c r="N8" s="1"/>
    </row>
    <row r="9" spans="1:14" x14ac:dyDescent="0.3">
      <c r="A9" s="18" t="s">
        <v>32</v>
      </c>
      <c r="B9" s="15">
        <v>0</v>
      </c>
      <c r="C9" s="16"/>
      <c r="D9" s="15">
        <v>4</v>
      </c>
      <c r="E9" s="16"/>
      <c r="F9" s="15">
        <v>0</v>
      </c>
      <c r="G9" s="16"/>
      <c r="H9" s="15">
        <f t="shared" si="0"/>
        <v>4</v>
      </c>
      <c r="I9" s="15"/>
      <c r="J9" s="16"/>
      <c r="K9" s="15">
        <f t="shared" si="6"/>
        <v>4</v>
      </c>
      <c r="L9" s="15"/>
      <c r="M9" s="17">
        <f t="shared" si="8"/>
        <v>-1</v>
      </c>
      <c r="N9" s="1"/>
    </row>
    <row r="10" spans="1:14" s="2" customFormat="1" x14ac:dyDescent="0.3">
      <c r="A10" s="18" t="s">
        <v>38</v>
      </c>
      <c r="B10" s="15">
        <v>298</v>
      </c>
      <c r="C10" s="16"/>
      <c r="D10" s="15">
        <f>B10+D8-D9</f>
        <v>402</v>
      </c>
      <c r="E10" s="16"/>
      <c r="F10" s="15">
        <f>D10+F8-F9</f>
        <v>453</v>
      </c>
      <c r="G10" s="16"/>
      <c r="H10" s="15">
        <f t="shared" si="0"/>
        <v>104</v>
      </c>
      <c r="I10" s="15"/>
      <c r="J10" s="16">
        <f t="shared" si="5"/>
        <v>0.34899328859060402</v>
      </c>
      <c r="K10" s="15">
        <f t="shared" si="6"/>
        <v>51</v>
      </c>
      <c r="L10" s="15"/>
      <c r="M10" s="17">
        <f t="shared" si="8"/>
        <v>0.12686567164179105</v>
      </c>
      <c r="N10" s="1"/>
    </row>
    <row r="11" spans="1:14" x14ac:dyDescent="0.3">
      <c r="A11" s="37" t="s">
        <v>14</v>
      </c>
      <c r="B11" s="38">
        <f>B7-B10</f>
        <v>209</v>
      </c>
      <c r="C11" s="39"/>
      <c r="D11" s="38">
        <f>D7-D10</f>
        <v>168</v>
      </c>
      <c r="E11" s="39"/>
      <c r="F11" s="38">
        <f>F7-F10</f>
        <v>120</v>
      </c>
      <c r="G11" s="39"/>
      <c r="H11" s="38">
        <f t="shared" si="0"/>
        <v>41</v>
      </c>
      <c r="I11" s="38"/>
      <c r="J11" s="39">
        <f t="shared" si="5"/>
        <v>-0.19617224880382775</v>
      </c>
      <c r="K11" s="38">
        <f t="shared" si="6"/>
        <v>48</v>
      </c>
      <c r="L11" s="38"/>
      <c r="M11" s="40">
        <f t="shared" si="8"/>
        <v>-0.2857142857142857</v>
      </c>
      <c r="N11" s="1"/>
    </row>
    <row r="12" spans="1:14" ht="28.2" x14ac:dyDescent="0.3">
      <c r="A12" s="4" t="s">
        <v>15</v>
      </c>
      <c r="B12" s="8"/>
      <c r="C12" s="9"/>
      <c r="D12" s="8"/>
      <c r="E12" s="9"/>
      <c r="F12" s="8"/>
      <c r="G12" s="9"/>
      <c r="H12" s="8"/>
      <c r="I12" s="8"/>
      <c r="J12" s="9"/>
      <c r="K12" s="8"/>
      <c r="L12" s="8"/>
      <c r="M12" s="10"/>
      <c r="N12" s="1"/>
    </row>
    <row r="13" spans="1:14" x14ac:dyDescent="0.3">
      <c r="A13" s="36" t="s">
        <v>33</v>
      </c>
      <c r="B13" s="8">
        <v>0</v>
      </c>
      <c r="C13" s="9">
        <v>0</v>
      </c>
      <c r="D13" s="8">
        <v>0</v>
      </c>
      <c r="E13" s="9">
        <v>0</v>
      </c>
      <c r="F13" s="8">
        <v>18</v>
      </c>
      <c r="G13" s="9">
        <f>F13/$F$18</f>
        <v>5.528255528255528E-3</v>
      </c>
      <c r="H13" s="8">
        <f t="shared" ref="H13:H70" si="9">ABS(D13-B13)</f>
        <v>0</v>
      </c>
      <c r="I13" s="9">
        <f>E13-C13</f>
        <v>0</v>
      </c>
      <c r="J13" s="9"/>
      <c r="K13" s="8">
        <f t="shared" si="6"/>
        <v>18</v>
      </c>
      <c r="L13" s="9">
        <f>G13-E13</f>
        <v>5.528255528255528E-3</v>
      </c>
      <c r="M13" s="10"/>
      <c r="N13" s="1"/>
    </row>
    <row r="14" spans="1:14" ht="27.6" x14ac:dyDescent="0.3">
      <c r="A14" s="36" t="s">
        <v>34</v>
      </c>
      <c r="B14" s="8">
        <v>695</v>
      </c>
      <c r="C14" s="9">
        <f>B14/$B$18</f>
        <v>0.26315789473684209</v>
      </c>
      <c r="D14" s="8">
        <v>695</v>
      </c>
      <c r="E14" s="9">
        <f>D14/$D$18</f>
        <v>0.23322147651006711</v>
      </c>
      <c r="F14" s="8">
        <v>898</v>
      </c>
      <c r="G14" s="9">
        <f t="shared" ref="G14:G17" si="10">F14/$F$18</f>
        <v>0.27579852579852582</v>
      </c>
      <c r="H14" s="8">
        <f t="shared" si="9"/>
        <v>0</v>
      </c>
      <c r="I14" s="9">
        <f t="shared" ref="I14:I17" si="11">E14-C14</f>
        <v>-2.993641822677498E-2</v>
      </c>
      <c r="J14" s="9">
        <f t="shared" si="5"/>
        <v>0</v>
      </c>
      <c r="K14" s="8">
        <f t="shared" si="6"/>
        <v>203</v>
      </c>
      <c r="L14" s="9">
        <f t="shared" ref="L14:L17" si="12">G14-E14</f>
        <v>4.2577049288458707E-2</v>
      </c>
      <c r="M14" s="10">
        <f t="shared" si="8"/>
        <v>0.29208633093525183</v>
      </c>
      <c r="N14" s="1"/>
    </row>
    <row r="15" spans="1:14" ht="27.6" x14ac:dyDescent="0.3">
      <c r="A15" s="36" t="s">
        <v>35</v>
      </c>
      <c r="B15" s="8">
        <v>1782</v>
      </c>
      <c r="C15" s="9">
        <f t="shared" ref="C15:C17" si="13">B15/$B$18</f>
        <v>0.67474441499432036</v>
      </c>
      <c r="D15" s="8">
        <v>2073</v>
      </c>
      <c r="E15" s="9">
        <f t="shared" ref="E15:E17" si="14">D15/$D$18</f>
        <v>0.69563758389261743</v>
      </c>
      <c r="F15" s="8">
        <v>2176</v>
      </c>
      <c r="G15" s="9">
        <f t="shared" si="10"/>
        <v>0.66830466830466828</v>
      </c>
      <c r="H15" s="8">
        <f t="shared" si="9"/>
        <v>291</v>
      </c>
      <c r="I15" s="9">
        <f t="shared" si="11"/>
        <v>2.0893168898297065E-2</v>
      </c>
      <c r="J15" s="9">
        <f t="shared" si="5"/>
        <v>0.16329966329966331</v>
      </c>
      <c r="K15" s="8">
        <f t="shared" si="6"/>
        <v>103</v>
      </c>
      <c r="L15" s="9">
        <f t="shared" si="12"/>
        <v>-2.7332915587949147E-2</v>
      </c>
      <c r="M15" s="10">
        <f t="shared" si="8"/>
        <v>4.9686444766039554E-2</v>
      </c>
      <c r="N15" s="1"/>
    </row>
    <row r="16" spans="1:14" x14ac:dyDescent="0.3">
      <c r="A16" s="36" t="s">
        <v>36</v>
      </c>
      <c r="B16" s="8">
        <v>41</v>
      </c>
      <c r="C16" s="9">
        <f t="shared" si="13"/>
        <v>1.552442256720939E-2</v>
      </c>
      <c r="D16" s="8">
        <v>164</v>
      </c>
      <c r="E16" s="9">
        <f t="shared" si="14"/>
        <v>5.5033557046979868E-2</v>
      </c>
      <c r="F16" s="8">
        <v>164</v>
      </c>
      <c r="G16" s="9">
        <f t="shared" si="10"/>
        <v>5.0368550368550369E-2</v>
      </c>
      <c r="H16" s="8">
        <f t="shared" si="9"/>
        <v>123</v>
      </c>
      <c r="I16" s="9">
        <f t="shared" si="11"/>
        <v>3.9509134479770475E-2</v>
      </c>
      <c r="J16" s="9">
        <f t="shared" si="5"/>
        <v>3</v>
      </c>
      <c r="K16" s="8">
        <f t="shared" si="6"/>
        <v>0</v>
      </c>
      <c r="L16" s="9">
        <f t="shared" si="12"/>
        <v>-4.6650066784294994E-3</v>
      </c>
      <c r="M16" s="10">
        <f t="shared" si="8"/>
        <v>0</v>
      </c>
      <c r="N16" s="1"/>
    </row>
    <row r="17" spans="1:14" x14ac:dyDescent="0.3">
      <c r="A17" s="36" t="s">
        <v>37</v>
      </c>
      <c r="B17" s="8">
        <v>123</v>
      </c>
      <c r="C17" s="9">
        <f t="shared" si="13"/>
        <v>4.6573267701628174E-2</v>
      </c>
      <c r="D17" s="8">
        <v>48</v>
      </c>
      <c r="E17" s="9">
        <f t="shared" si="14"/>
        <v>1.6107382550335572E-2</v>
      </c>
      <c r="F17" s="8">
        <v>0</v>
      </c>
      <c r="G17" s="9">
        <f t="shared" si="10"/>
        <v>0</v>
      </c>
      <c r="H17" s="8">
        <f t="shared" si="9"/>
        <v>75</v>
      </c>
      <c r="I17" s="9">
        <f t="shared" si="11"/>
        <v>-3.0465885151292602E-2</v>
      </c>
      <c r="J17" s="9">
        <f t="shared" si="5"/>
        <v>-0.6097560975609756</v>
      </c>
      <c r="K17" s="8">
        <f t="shared" si="6"/>
        <v>48</v>
      </c>
      <c r="L17" s="9">
        <f t="shared" si="12"/>
        <v>-1.6107382550335572E-2</v>
      </c>
      <c r="M17" s="10">
        <f t="shared" si="8"/>
        <v>-1</v>
      </c>
      <c r="N17" s="1"/>
    </row>
    <row r="18" spans="1:14" s="2" customFormat="1" x14ac:dyDescent="0.3">
      <c r="A18" s="79" t="s">
        <v>69</v>
      </c>
      <c r="B18" s="80">
        <f>SUM(B13:B17)</f>
        <v>2641</v>
      </c>
      <c r="C18" s="81"/>
      <c r="D18" s="80">
        <f>SUM(D13:D17)</f>
        <v>2980</v>
      </c>
      <c r="E18" s="81"/>
      <c r="F18" s="80">
        <f>SUM(F13:F17)</f>
        <v>3256</v>
      </c>
      <c r="G18" s="81"/>
      <c r="H18" s="80">
        <f t="shared" si="9"/>
        <v>339</v>
      </c>
      <c r="I18" s="80"/>
      <c r="J18" s="81">
        <f t="shared" si="5"/>
        <v>0.12836046951912156</v>
      </c>
      <c r="K18" s="80">
        <f t="shared" si="6"/>
        <v>276</v>
      </c>
      <c r="L18" s="80"/>
      <c r="M18" s="82">
        <f t="shared" si="8"/>
        <v>9.261744966442953E-2</v>
      </c>
      <c r="N18" s="1"/>
    </row>
    <row r="19" spans="1:14" s="2" customFormat="1" x14ac:dyDescent="0.3">
      <c r="A19" s="19" t="s">
        <v>30</v>
      </c>
      <c r="B19" s="15">
        <v>1352</v>
      </c>
      <c r="C19" s="16"/>
      <c r="D19" s="15">
        <v>1614</v>
      </c>
      <c r="E19" s="16"/>
      <c r="F19" s="15">
        <v>1877</v>
      </c>
      <c r="G19" s="16"/>
      <c r="H19" s="15">
        <f t="shared" si="9"/>
        <v>262</v>
      </c>
      <c r="I19" s="15"/>
      <c r="J19" s="16">
        <f t="shared" si="5"/>
        <v>0.1937869822485207</v>
      </c>
      <c r="K19" s="15">
        <f t="shared" si="6"/>
        <v>263</v>
      </c>
      <c r="L19" s="15"/>
      <c r="M19" s="17">
        <f t="shared" si="8"/>
        <v>0.16294919454770757</v>
      </c>
      <c r="N19" s="1"/>
    </row>
    <row r="20" spans="1:14" x14ac:dyDescent="0.3">
      <c r="A20" s="37" t="s">
        <v>16</v>
      </c>
      <c r="B20" s="38">
        <f>B18-B19</f>
        <v>1289</v>
      </c>
      <c r="C20" s="39"/>
      <c r="D20" s="38">
        <f>D18-D19</f>
        <v>1366</v>
      </c>
      <c r="E20" s="39"/>
      <c r="F20" s="38">
        <f>F18-F19</f>
        <v>1379</v>
      </c>
      <c r="G20" s="39"/>
      <c r="H20" s="38">
        <f t="shared" si="9"/>
        <v>77</v>
      </c>
      <c r="I20" s="38"/>
      <c r="J20" s="39">
        <f t="shared" si="5"/>
        <v>5.973622963537626E-2</v>
      </c>
      <c r="K20" s="38">
        <f t="shared" si="6"/>
        <v>13</v>
      </c>
      <c r="L20" s="38"/>
      <c r="M20" s="40">
        <f t="shared" si="8"/>
        <v>9.5168374816983897E-3</v>
      </c>
      <c r="N20" s="1"/>
    </row>
    <row r="21" spans="1:14" ht="28.2" x14ac:dyDescent="0.3">
      <c r="A21" s="4" t="s">
        <v>17</v>
      </c>
      <c r="B21" s="8"/>
      <c r="C21" s="9"/>
      <c r="D21" s="8"/>
      <c r="E21" s="9"/>
      <c r="F21" s="8"/>
      <c r="G21" s="9"/>
      <c r="H21" s="8"/>
      <c r="I21" s="8"/>
      <c r="J21" s="9"/>
      <c r="K21" s="8"/>
      <c r="L21" s="8"/>
      <c r="M21" s="10"/>
      <c r="N21" s="1"/>
    </row>
    <row r="22" spans="1:14" s="2" customFormat="1" x14ac:dyDescent="0.3">
      <c r="A22" s="35" t="s">
        <v>39</v>
      </c>
      <c r="B22" s="41">
        <v>275</v>
      </c>
      <c r="C22" s="42">
        <f>B22/$B$26</f>
        <v>0.31464530892448511</v>
      </c>
      <c r="D22" s="41">
        <v>444</v>
      </c>
      <c r="E22" s="42">
        <f>D22/$D$26</f>
        <v>0.22177822177822179</v>
      </c>
      <c r="F22" s="41">
        <v>335</v>
      </c>
      <c r="G22" s="42">
        <f>F22/$F$26</f>
        <v>0.17429760665972946</v>
      </c>
      <c r="H22" s="8">
        <f t="shared" si="9"/>
        <v>169</v>
      </c>
      <c r="I22" s="42">
        <f>E22-C22</f>
        <v>-9.2867087146263322E-2</v>
      </c>
      <c r="J22" s="9">
        <f t="shared" si="5"/>
        <v>0.61454545454545451</v>
      </c>
      <c r="K22" s="8">
        <f t="shared" si="6"/>
        <v>109</v>
      </c>
      <c r="L22" s="42">
        <f>G22-E22</f>
        <v>-4.7480615118492331E-2</v>
      </c>
      <c r="M22" s="10">
        <f t="shared" si="8"/>
        <v>-0.24549549549549549</v>
      </c>
      <c r="N22" s="1"/>
    </row>
    <row r="23" spans="1:14" s="2" customFormat="1" x14ac:dyDescent="0.3">
      <c r="A23" s="35" t="s">
        <v>40</v>
      </c>
      <c r="B23" s="41">
        <v>270</v>
      </c>
      <c r="C23" s="42">
        <f t="shared" ref="C23:C25" si="15">B23/$B$26</f>
        <v>0.30892448512585813</v>
      </c>
      <c r="D23" s="41">
        <v>342</v>
      </c>
      <c r="E23" s="42">
        <f t="shared" ref="E23:E25" si="16">D23/$D$26</f>
        <v>0.17082917082917082</v>
      </c>
      <c r="F23" s="41">
        <v>293</v>
      </c>
      <c r="G23" s="42">
        <f t="shared" ref="G23:G25" si="17">F23/$F$26</f>
        <v>0.15244536940686784</v>
      </c>
      <c r="H23" s="8">
        <f t="shared" si="9"/>
        <v>72</v>
      </c>
      <c r="I23" s="42">
        <f t="shared" ref="I23:I25" si="18">E23-C23</f>
        <v>-0.13809531429668731</v>
      </c>
      <c r="J23" s="9">
        <f t="shared" si="5"/>
        <v>0.26666666666666666</v>
      </c>
      <c r="K23" s="8">
        <f t="shared" si="6"/>
        <v>49</v>
      </c>
      <c r="L23" s="42">
        <f t="shared" ref="L23:L25" si="19">G23-E23</f>
        <v>-1.8383801422302976E-2</v>
      </c>
      <c r="M23" s="10">
        <f t="shared" si="8"/>
        <v>-0.14327485380116958</v>
      </c>
      <c r="N23" s="1"/>
    </row>
    <row r="24" spans="1:14" s="2" customFormat="1" ht="28.2" x14ac:dyDescent="0.3">
      <c r="A24" s="35" t="s">
        <v>41</v>
      </c>
      <c r="B24" s="41">
        <v>329</v>
      </c>
      <c r="C24" s="42">
        <f t="shared" si="15"/>
        <v>0.37643020594965676</v>
      </c>
      <c r="D24" s="41">
        <v>164</v>
      </c>
      <c r="E24" s="42">
        <f t="shared" si="16"/>
        <v>8.191808191808192E-2</v>
      </c>
      <c r="F24" s="41">
        <v>302</v>
      </c>
      <c r="G24" s="42">
        <f t="shared" si="17"/>
        <v>0.1571279916753382</v>
      </c>
      <c r="H24" s="8">
        <f t="shared" si="9"/>
        <v>165</v>
      </c>
      <c r="I24" s="42">
        <f t="shared" si="18"/>
        <v>-0.29451212403157484</v>
      </c>
      <c r="J24" s="9">
        <f t="shared" si="5"/>
        <v>-0.50151975683890582</v>
      </c>
      <c r="K24" s="8">
        <f t="shared" si="6"/>
        <v>138</v>
      </c>
      <c r="L24" s="42">
        <f t="shared" si="19"/>
        <v>7.5209909757256277E-2</v>
      </c>
      <c r="M24" s="10">
        <f t="shared" si="8"/>
        <v>0.84146341463414631</v>
      </c>
      <c r="N24" s="1"/>
    </row>
    <row r="25" spans="1:14" s="2" customFormat="1" ht="28.2" x14ac:dyDescent="0.3">
      <c r="A25" s="35" t="s">
        <v>67</v>
      </c>
      <c r="B25" s="41">
        <v>0</v>
      </c>
      <c r="C25" s="42">
        <f t="shared" si="15"/>
        <v>0</v>
      </c>
      <c r="D25" s="41">
        <v>1052</v>
      </c>
      <c r="E25" s="42">
        <f t="shared" si="16"/>
        <v>0.52547452547452544</v>
      </c>
      <c r="F25" s="41">
        <v>992</v>
      </c>
      <c r="G25" s="42">
        <f t="shared" si="17"/>
        <v>0.5161290322580645</v>
      </c>
      <c r="H25" s="8">
        <f t="shared" si="9"/>
        <v>1052</v>
      </c>
      <c r="I25" s="42">
        <f t="shared" si="18"/>
        <v>0.52547452547452544</v>
      </c>
      <c r="J25" s="9"/>
      <c r="K25" s="8">
        <f t="shared" si="6"/>
        <v>60</v>
      </c>
      <c r="L25" s="42">
        <f t="shared" si="19"/>
        <v>-9.3454932164609428E-3</v>
      </c>
      <c r="M25" s="10">
        <f t="shared" si="8"/>
        <v>-5.7034220532319393E-2</v>
      </c>
      <c r="N25" s="1"/>
    </row>
    <row r="26" spans="1:14" s="2" customFormat="1" x14ac:dyDescent="0.3">
      <c r="A26" s="83" t="s">
        <v>70</v>
      </c>
      <c r="B26" s="84">
        <f>SUM(B22:B25)</f>
        <v>874</v>
      </c>
      <c r="C26" s="85"/>
      <c r="D26" s="84">
        <f>SUM(D22:D25)</f>
        <v>2002</v>
      </c>
      <c r="E26" s="85"/>
      <c r="F26" s="84">
        <f>SUM(F22:F25)</f>
        <v>1922</v>
      </c>
      <c r="G26" s="85"/>
      <c r="H26" s="80">
        <f t="shared" si="9"/>
        <v>1128</v>
      </c>
      <c r="I26" s="84"/>
      <c r="J26" s="81">
        <f t="shared" si="5"/>
        <v>1.2906178489702518</v>
      </c>
      <c r="K26" s="80">
        <f t="shared" si="6"/>
        <v>80</v>
      </c>
      <c r="L26" s="84"/>
      <c r="M26" s="82">
        <f t="shared" si="8"/>
        <v>-3.996003996003996E-2</v>
      </c>
      <c r="N26" s="1"/>
    </row>
    <row r="27" spans="1:14" s="2" customFormat="1" ht="28.2" x14ac:dyDescent="0.3">
      <c r="A27" s="18" t="s">
        <v>42</v>
      </c>
      <c r="B27" s="20">
        <v>-121</v>
      </c>
      <c r="C27" s="21"/>
      <c r="D27" s="20">
        <v>179</v>
      </c>
      <c r="E27" s="21"/>
      <c r="F27" s="20">
        <v>-87</v>
      </c>
      <c r="G27" s="21"/>
      <c r="H27" s="15">
        <f t="shared" si="9"/>
        <v>300</v>
      </c>
      <c r="I27" s="20"/>
      <c r="J27" s="16">
        <f t="shared" si="5"/>
        <v>-2.4793388429752068</v>
      </c>
      <c r="K27" s="15">
        <f t="shared" si="6"/>
        <v>266</v>
      </c>
      <c r="L27" s="20"/>
      <c r="M27" s="17">
        <f t="shared" si="8"/>
        <v>-1.4860335195530727</v>
      </c>
      <c r="N27" s="1"/>
    </row>
    <row r="28" spans="1:14" ht="15" thickBot="1" x14ac:dyDescent="0.35">
      <c r="A28" s="37" t="s">
        <v>21</v>
      </c>
      <c r="B28" s="44">
        <f>B26+B27</f>
        <v>753</v>
      </c>
      <c r="C28" s="43"/>
      <c r="D28" s="44">
        <f>D26+D27</f>
        <v>2181</v>
      </c>
      <c r="E28" s="43"/>
      <c r="F28" s="44">
        <f>F26+F27</f>
        <v>1835</v>
      </c>
      <c r="G28" s="43"/>
      <c r="H28" s="44">
        <f t="shared" si="9"/>
        <v>1428</v>
      </c>
      <c r="I28" s="44"/>
      <c r="J28" s="43">
        <f t="shared" si="5"/>
        <v>1.8964143426294822</v>
      </c>
      <c r="K28" s="44">
        <f t="shared" si="6"/>
        <v>346</v>
      </c>
      <c r="L28" s="44"/>
      <c r="M28" s="105">
        <f t="shared" si="8"/>
        <v>-0.15864282439248051</v>
      </c>
      <c r="N28" s="1"/>
    </row>
    <row r="29" spans="1:14" ht="15" thickBot="1" x14ac:dyDescent="0.35">
      <c r="A29" s="45" t="s">
        <v>18</v>
      </c>
      <c r="B29" s="46">
        <f>SUM(B7+B18+B26)</f>
        <v>4022</v>
      </c>
      <c r="C29" s="47"/>
      <c r="D29" s="46">
        <f>SUM(D26+D18+D7)</f>
        <v>5552</v>
      </c>
      <c r="E29" s="47"/>
      <c r="F29" s="46">
        <f>SUM(F26+F18+F7)</f>
        <v>5751</v>
      </c>
      <c r="G29" s="47"/>
      <c r="H29" s="46">
        <f t="shared" si="9"/>
        <v>1530</v>
      </c>
      <c r="I29" s="46"/>
      <c r="J29" s="47">
        <f t="shared" si="5"/>
        <v>0.38040775733465937</v>
      </c>
      <c r="K29" s="46">
        <f t="shared" si="6"/>
        <v>199</v>
      </c>
      <c r="L29" s="46"/>
      <c r="M29" s="108">
        <f t="shared" si="8"/>
        <v>3.5842939481268009E-2</v>
      </c>
      <c r="N29" s="1"/>
    </row>
    <row r="30" spans="1:14" x14ac:dyDescent="0.3">
      <c r="A30" s="56" t="s">
        <v>19</v>
      </c>
      <c r="B30" s="57"/>
      <c r="C30" s="58"/>
      <c r="D30" s="57"/>
      <c r="E30" s="58"/>
      <c r="F30" s="57"/>
      <c r="G30" s="58"/>
      <c r="H30" s="59"/>
      <c r="I30" s="57"/>
      <c r="J30" s="106"/>
      <c r="K30" s="59"/>
      <c r="L30" s="57"/>
      <c r="M30" s="107"/>
    </row>
    <row r="31" spans="1:14" x14ac:dyDescent="0.3">
      <c r="A31" s="48" t="s">
        <v>43</v>
      </c>
      <c r="B31" s="49">
        <v>10446</v>
      </c>
      <c r="C31" s="50">
        <v>1</v>
      </c>
      <c r="D31" s="49">
        <v>12411</v>
      </c>
      <c r="E31" s="50">
        <f>D31/D32</f>
        <v>1</v>
      </c>
      <c r="F31" s="49">
        <v>12876</v>
      </c>
      <c r="G31" s="50">
        <f>F31/F32</f>
        <v>1</v>
      </c>
      <c r="H31" s="51">
        <f t="shared" si="9"/>
        <v>1965</v>
      </c>
      <c r="I31" s="50">
        <f>E31-C31</f>
        <v>0</v>
      </c>
      <c r="J31" s="52">
        <f t="shared" si="5"/>
        <v>0.18811028144744399</v>
      </c>
      <c r="K31" s="51">
        <f t="shared" si="6"/>
        <v>465</v>
      </c>
      <c r="L31" s="50">
        <f>G31-E31</f>
        <v>0</v>
      </c>
      <c r="M31" s="53">
        <f t="shared" si="8"/>
        <v>3.746676335508823E-2</v>
      </c>
    </row>
    <row r="32" spans="1:14" x14ac:dyDescent="0.3">
      <c r="A32" s="24" t="s">
        <v>14</v>
      </c>
      <c r="B32" s="25">
        <f>B31</f>
        <v>10446</v>
      </c>
      <c r="C32" s="26"/>
      <c r="D32" s="25">
        <f>D31</f>
        <v>12411</v>
      </c>
      <c r="E32" s="26"/>
      <c r="F32" s="25">
        <f>F31</f>
        <v>12876</v>
      </c>
      <c r="G32" s="26"/>
      <c r="H32" s="11">
        <f t="shared" si="9"/>
        <v>1965</v>
      </c>
      <c r="I32" s="25"/>
      <c r="J32" s="12">
        <f t="shared" si="5"/>
        <v>0.18811028144744399</v>
      </c>
      <c r="K32" s="11">
        <f t="shared" si="6"/>
        <v>465</v>
      </c>
      <c r="L32" s="25"/>
      <c r="M32" s="13">
        <f t="shared" si="8"/>
        <v>3.746676335508823E-2</v>
      </c>
    </row>
    <row r="33" spans="1:13" x14ac:dyDescent="0.3">
      <c r="A33" s="60" t="s">
        <v>20</v>
      </c>
      <c r="B33" s="49"/>
      <c r="C33" s="50"/>
      <c r="D33" s="49"/>
      <c r="E33" s="50"/>
      <c r="F33" s="49"/>
      <c r="G33" s="50"/>
      <c r="H33" s="51"/>
      <c r="I33" s="49"/>
      <c r="J33" s="52"/>
      <c r="K33" s="51"/>
      <c r="L33" s="49"/>
      <c r="M33" s="53"/>
    </row>
    <row r="34" spans="1:13" s="2" customFormat="1" x14ac:dyDescent="0.3">
      <c r="A34" s="54" t="s">
        <v>44</v>
      </c>
      <c r="B34" s="49">
        <v>1184</v>
      </c>
      <c r="C34" s="50"/>
      <c r="D34" s="49">
        <v>1252</v>
      </c>
      <c r="E34" s="50"/>
      <c r="F34" s="49">
        <v>2409</v>
      </c>
      <c r="G34" s="50"/>
      <c r="H34" s="51">
        <f t="shared" si="9"/>
        <v>68</v>
      </c>
      <c r="I34" s="49"/>
      <c r="J34" s="52">
        <f t="shared" si="5"/>
        <v>5.7432432432432436E-2</v>
      </c>
      <c r="K34" s="51">
        <f t="shared" si="6"/>
        <v>1157</v>
      </c>
      <c r="L34" s="49"/>
      <c r="M34" s="53">
        <f t="shared" si="8"/>
        <v>0.92412140575079871</v>
      </c>
    </row>
    <row r="35" spans="1:13" s="2" customFormat="1" ht="42" x14ac:dyDescent="0.3">
      <c r="A35" s="18" t="s">
        <v>45</v>
      </c>
      <c r="B35" s="22">
        <v>-14</v>
      </c>
      <c r="C35" s="23"/>
      <c r="D35" s="22">
        <v>-39</v>
      </c>
      <c r="E35" s="23"/>
      <c r="F35" s="22">
        <v>-39</v>
      </c>
      <c r="G35" s="23"/>
      <c r="H35" s="15">
        <f t="shared" si="9"/>
        <v>25</v>
      </c>
      <c r="I35" s="22"/>
      <c r="J35" s="16">
        <f t="shared" si="5"/>
        <v>1.7857142857142858</v>
      </c>
      <c r="K35" s="15">
        <f t="shared" si="6"/>
        <v>0</v>
      </c>
      <c r="L35" s="22"/>
      <c r="M35" s="17">
        <f t="shared" si="8"/>
        <v>0</v>
      </c>
    </row>
    <row r="36" spans="1:13" s="2" customFormat="1" x14ac:dyDescent="0.3">
      <c r="A36" s="55" t="s">
        <v>46</v>
      </c>
      <c r="B36" s="49">
        <f>B34+B35</f>
        <v>1170</v>
      </c>
      <c r="C36" s="50">
        <f>B36/B45</f>
        <v>0.30936012691697512</v>
      </c>
      <c r="D36" s="49">
        <f>D34+D35</f>
        <v>1213</v>
      </c>
      <c r="E36" s="50">
        <f>D36/$D$45</f>
        <v>0.33882681564245809</v>
      </c>
      <c r="F36" s="49">
        <v>2370</v>
      </c>
      <c r="G36" s="50">
        <f>F36/$F$45</f>
        <v>0.42857142857142855</v>
      </c>
      <c r="H36" s="51">
        <f t="shared" si="9"/>
        <v>43</v>
      </c>
      <c r="I36" s="50">
        <f>E36-C36</f>
        <v>2.946668872548297E-2</v>
      </c>
      <c r="J36" s="52">
        <f t="shared" si="5"/>
        <v>3.6752136752136753E-2</v>
      </c>
      <c r="K36" s="51">
        <f t="shared" si="6"/>
        <v>1157</v>
      </c>
      <c r="L36" s="50">
        <f>G36-E36</f>
        <v>8.9744612928970457E-2</v>
      </c>
      <c r="M36" s="53">
        <f t="shared" si="8"/>
        <v>0.95383347073371805</v>
      </c>
    </row>
    <row r="37" spans="1:13" s="2" customFormat="1" x14ac:dyDescent="0.3">
      <c r="A37" s="54" t="s">
        <v>47</v>
      </c>
      <c r="B37" s="49">
        <v>105</v>
      </c>
      <c r="C37" s="50">
        <f t="shared" ref="C37:C42" si="20">B37/$B$45</f>
        <v>2.7763088313061873E-2</v>
      </c>
      <c r="D37" s="49">
        <v>338</v>
      </c>
      <c r="E37" s="50">
        <f t="shared" ref="E37:E43" si="21">D37/$D$45</f>
        <v>9.4413407821229048E-2</v>
      </c>
      <c r="F37" s="49">
        <v>159</v>
      </c>
      <c r="G37" s="50">
        <f t="shared" ref="G37:G43" si="22">F37/$F$45</f>
        <v>2.8752260397830017E-2</v>
      </c>
      <c r="H37" s="51">
        <f t="shared" si="9"/>
        <v>233</v>
      </c>
      <c r="I37" s="50">
        <f>E37-C37</f>
        <v>6.6650319508167175E-2</v>
      </c>
      <c r="J37" s="52">
        <f t="shared" si="5"/>
        <v>2.2190476190476192</v>
      </c>
      <c r="K37" s="51">
        <f t="shared" si="6"/>
        <v>179</v>
      </c>
      <c r="L37" s="50">
        <f>G37-E37</f>
        <v>-6.5661147423399027E-2</v>
      </c>
      <c r="M37" s="53">
        <f t="shared" si="8"/>
        <v>-0.52958579881656809</v>
      </c>
    </row>
    <row r="38" spans="1:13" x14ac:dyDescent="0.3">
      <c r="A38" s="54" t="s">
        <v>71</v>
      </c>
      <c r="B38" s="49">
        <v>441</v>
      </c>
      <c r="C38" s="50"/>
      <c r="D38" s="49">
        <v>642</v>
      </c>
      <c r="E38" s="50"/>
      <c r="F38" s="49">
        <v>1492</v>
      </c>
      <c r="G38" s="50"/>
      <c r="H38" s="51">
        <f t="shared" si="9"/>
        <v>201</v>
      </c>
      <c r="I38" s="49"/>
      <c r="J38" s="52">
        <f t="shared" si="5"/>
        <v>0.45578231292517007</v>
      </c>
      <c r="K38" s="51">
        <f t="shared" si="6"/>
        <v>850</v>
      </c>
      <c r="L38" s="49"/>
      <c r="M38" s="53">
        <f t="shared" si="8"/>
        <v>1.32398753894081</v>
      </c>
    </row>
    <row r="39" spans="1:13" ht="42" x14ac:dyDescent="0.3">
      <c r="A39" s="18" t="s">
        <v>45</v>
      </c>
      <c r="B39" s="22">
        <v>-25</v>
      </c>
      <c r="C39" s="23"/>
      <c r="D39" s="22">
        <v>0</v>
      </c>
      <c r="E39" s="23"/>
      <c r="F39" s="22">
        <v>0</v>
      </c>
      <c r="G39" s="23"/>
      <c r="H39" s="15">
        <f t="shared" si="9"/>
        <v>25</v>
      </c>
      <c r="I39" s="22"/>
      <c r="J39" s="16">
        <f t="shared" si="5"/>
        <v>-1</v>
      </c>
      <c r="K39" s="15">
        <f t="shared" si="6"/>
        <v>0</v>
      </c>
      <c r="L39" s="22"/>
      <c r="M39" s="17"/>
    </row>
    <row r="40" spans="1:13" s="2" customFormat="1" x14ac:dyDescent="0.3">
      <c r="A40" s="54" t="s">
        <v>48</v>
      </c>
      <c r="B40" s="49">
        <f>B38+B39</f>
        <v>416</v>
      </c>
      <c r="C40" s="50">
        <f t="shared" si="20"/>
        <v>0.10999471179270227</v>
      </c>
      <c r="D40" s="49">
        <f>D38+D39</f>
        <v>642</v>
      </c>
      <c r="E40" s="50">
        <f t="shared" si="21"/>
        <v>0.17932960893854749</v>
      </c>
      <c r="F40" s="49">
        <f>F39+F38</f>
        <v>1492</v>
      </c>
      <c r="G40" s="50">
        <f t="shared" si="22"/>
        <v>0.2698010849909584</v>
      </c>
      <c r="H40" s="51">
        <f t="shared" si="9"/>
        <v>226</v>
      </c>
      <c r="I40" s="50">
        <f>E40-C40</f>
        <v>6.9334897145845217E-2</v>
      </c>
      <c r="J40" s="52">
        <f t="shared" si="5"/>
        <v>0.54326923076923073</v>
      </c>
      <c r="K40" s="51">
        <f t="shared" si="6"/>
        <v>850</v>
      </c>
      <c r="L40" s="50">
        <f>G40-E40</f>
        <v>9.0471476052410904E-2</v>
      </c>
      <c r="M40" s="53">
        <f t="shared" si="8"/>
        <v>1.32398753894081</v>
      </c>
    </row>
    <row r="41" spans="1:13" s="2" customFormat="1" x14ac:dyDescent="0.3">
      <c r="A41" s="54" t="s">
        <v>75</v>
      </c>
      <c r="B41" s="49">
        <v>2054</v>
      </c>
      <c r="C41" s="50">
        <f t="shared" si="20"/>
        <v>0.54309888947646745</v>
      </c>
      <c r="D41" s="49">
        <v>1307</v>
      </c>
      <c r="E41" s="50">
        <f t="shared" si="21"/>
        <v>0.36508379888268155</v>
      </c>
      <c r="F41" s="49">
        <v>1339</v>
      </c>
      <c r="G41" s="50">
        <f t="shared" si="22"/>
        <v>0.24213381555153707</v>
      </c>
      <c r="H41" s="51">
        <f t="shared" si="9"/>
        <v>747</v>
      </c>
      <c r="I41" s="50">
        <f t="shared" ref="I41:I43" si="23">E41-C41</f>
        <v>-0.1780150905937859</v>
      </c>
      <c r="J41" s="52">
        <f t="shared" si="5"/>
        <v>-0.36368062317429406</v>
      </c>
      <c r="K41" s="51">
        <f t="shared" si="6"/>
        <v>32</v>
      </c>
      <c r="L41" s="50">
        <f t="shared" ref="L41:L42" si="24">G41-E41</f>
        <v>-0.12294998333114449</v>
      </c>
      <c r="M41" s="53">
        <f t="shared" si="8"/>
        <v>2.448355011476664E-2</v>
      </c>
    </row>
    <row r="42" spans="1:13" s="2" customFormat="1" x14ac:dyDescent="0.3">
      <c r="A42" s="55" t="s">
        <v>49</v>
      </c>
      <c r="B42" s="49">
        <v>10</v>
      </c>
      <c r="C42" s="50">
        <f t="shared" si="20"/>
        <v>2.6441036488630354E-3</v>
      </c>
      <c r="D42" s="49">
        <v>12</v>
      </c>
      <c r="E42" s="50">
        <f t="shared" si="21"/>
        <v>3.3519553072625698E-3</v>
      </c>
      <c r="F42" s="49">
        <v>32</v>
      </c>
      <c r="G42" s="50">
        <f t="shared" si="22"/>
        <v>5.7866184448462929E-3</v>
      </c>
      <c r="H42" s="51">
        <f t="shared" si="9"/>
        <v>2</v>
      </c>
      <c r="I42" s="50">
        <f t="shared" si="23"/>
        <v>7.0785165839953434E-4</v>
      </c>
      <c r="J42" s="52">
        <f t="shared" si="5"/>
        <v>0.2</v>
      </c>
      <c r="K42" s="51">
        <f t="shared" si="6"/>
        <v>20</v>
      </c>
      <c r="L42" s="50">
        <f t="shared" si="24"/>
        <v>2.4346631375837232E-3</v>
      </c>
      <c r="M42" s="53">
        <f t="shared" si="8"/>
        <v>1.6666666666666667</v>
      </c>
    </row>
    <row r="43" spans="1:13" s="2" customFormat="1" x14ac:dyDescent="0.3">
      <c r="A43" s="55" t="s">
        <v>50</v>
      </c>
      <c r="B43" s="49">
        <v>27</v>
      </c>
      <c r="C43" s="50">
        <f>B43/$B$45</f>
        <v>7.1390798519301961E-3</v>
      </c>
      <c r="D43" s="49">
        <v>68</v>
      </c>
      <c r="E43" s="50">
        <f t="shared" si="21"/>
        <v>1.899441340782123E-2</v>
      </c>
      <c r="F43" s="49">
        <v>138</v>
      </c>
      <c r="G43" s="50">
        <f t="shared" si="22"/>
        <v>2.4954792043399638E-2</v>
      </c>
      <c r="H43" s="51">
        <f>ABS(D43-B43)</f>
        <v>41</v>
      </c>
      <c r="I43" s="50">
        <f t="shared" si="23"/>
        <v>1.1855333555891034E-2</v>
      </c>
      <c r="J43" s="52">
        <f t="shared" si="5"/>
        <v>1.5185185185185186</v>
      </c>
      <c r="K43" s="51">
        <f t="shared" si="6"/>
        <v>70</v>
      </c>
      <c r="L43" s="50">
        <f>G43-E43</f>
        <v>5.9603786355784082E-3</v>
      </c>
      <c r="M43" s="53">
        <f t="shared" si="8"/>
        <v>1.0294117647058822</v>
      </c>
    </row>
    <row r="44" spans="1:13" s="2" customFormat="1" x14ac:dyDescent="0.3">
      <c r="A44" s="55" t="s">
        <v>74</v>
      </c>
      <c r="B44" s="49">
        <f>B34+B37+B38+B41+B42+B43</f>
        <v>3821</v>
      </c>
      <c r="C44" s="50"/>
      <c r="D44" s="49">
        <f>D34+D37+D38+D41+D42+D43</f>
        <v>3619</v>
      </c>
      <c r="E44" s="50"/>
      <c r="F44" s="49">
        <f>F34+F37+F38+F41+F42+F43</f>
        <v>5569</v>
      </c>
      <c r="G44" s="50"/>
      <c r="H44" s="51">
        <f>ABS(D44-B44)</f>
        <v>202</v>
      </c>
      <c r="I44" s="50"/>
      <c r="J44" s="52">
        <f>(D44-B44)/B44</f>
        <v>-5.286574195236849E-2</v>
      </c>
      <c r="K44" s="51">
        <f>ABS(F44-D44)</f>
        <v>1950</v>
      </c>
      <c r="L44" s="50"/>
      <c r="M44" s="53">
        <f>(F44-D44)/D44</f>
        <v>0.53882287924841121</v>
      </c>
    </row>
    <row r="45" spans="1:13" x14ac:dyDescent="0.3">
      <c r="A45" s="24" t="s">
        <v>16</v>
      </c>
      <c r="B45" s="25">
        <f>B36+B37+B40+B42+B41+B43</f>
        <v>3782</v>
      </c>
      <c r="C45" s="26"/>
      <c r="D45" s="25">
        <f>D36+D37+D40+D41+D42+D43</f>
        <v>3580</v>
      </c>
      <c r="E45" s="26"/>
      <c r="F45" s="25">
        <f>SUM(F36+F37+F40+F41+F42+F43)</f>
        <v>5530</v>
      </c>
      <c r="G45" s="26"/>
      <c r="H45" s="11">
        <f t="shared" si="9"/>
        <v>202</v>
      </c>
      <c r="I45" s="25"/>
      <c r="J45" s="12">
        <f t="shared" si="5"/>
        <v>-5.3410893707033315E-2</v>
      </c>
      <c r="K45" s="11">
        <f>ABS(F45-D45)</f>
        <v>1950</v>
      </c>
      <c r="L45" s="25"/>
      <c r="M45" s="13">
        <f t="shared" si="8"/>
        <v>0.54469273743016755</v>
      </c>
    </row>
    <row r="46" spans="1:13" s="2" customFormat="1" x14ac:dyDescent="0.3">
      <c r="A46" s="60" t="s">
        <v>72</v>
      </c>
      <c r="B46" s="49"/>
      <c r="C46" s="50"/>
      <c r="D46" s="49"/>
      <c r="E46" s="50"/>
      <c r="F46" s="49"/>
      <c r="G46" s="50"/>
      <c r="H46" s="51"/>
      <c r="I46" s="49"/>
      <c r="J46" s="52"/>
      <c r="K46" s="51"/>
      <c r="L46" s="49"/>
      <c r="M46" s="53"/>
    </row>
    <row r="47" spans="1:13" s="2" customFormat="1" x14ac:dyDescent="0.3">
      <c r="A47" s="54" t="s">
        <v>73</v>
      </c>
      <c r="B47" s="49">
        <v>889</v>
      </c>
      <c r="C47" s="50">
        <f>B47/B48</f>
        <v>1</v>
      </c>
      <c r="D47" s="49">
        <v>889</v>
      </c>
      <c r="E47" s="50">
        <f>D47/D48</f>
        <v>1</v>
      </c>
      <c r="F47" s="49">
        <v>889</v>
      </c>
      <c r="G47" s="50">
        <f>F47/F48</f>
        <v>1</v>
      </c>
      <c r="H47" s="51">
        <f>ABS(D47-B47)</f>
        <v>0</v>
      </c>
      <c r="I47" s="50">
        <f>E47-C47</f>
        <v>0</v>
      </c>
      <c r="J47" s="52">
        <f>(D47-B47)/B47</f>
        <v>0</v>
      </c>
      <c r="K47" s="51">
        <f>ABS(F47-D47)</f>
        <v>0</v>
      </c>
      <c r="L47" s="50">
        <f>G47-E47</f>
        <v>0</v>
      </c>
      <c r="M47" s="53">
        <f>(F47-D47)/D47</f>
        <v>0</v>
      </c>
    </row>
    <row r="48" spans="1:13" s="2" customFormat="1" x14ac:dyDescent="0.3">
      <c r="A48" s="88" t="s">
        <v>21</v>
      </c>
      <c r="B48" s="25">
        <f>B47</f>
        <v>889</v>
      </c>
      <c r="C48" s="26"/>
      <c r="D48" s="25">
        <f>D47</f>
        <v>889</v>
      </c>
      <c r="E48" s="26"/>
      <c r="F48" s="25">
        <f>F47</f>
        <v>889</v>
      </c>
      <c r="G48" s="26"/>
      <c r="H48" s="11"/>
      <c r="I48" s="25"/>
      <c r="J48" s="12"/>
      <c r="K48" s="11"/>
      <c r="L48" s="25"/>
      <c r="M48" s="13"/>
    </row>
    <row r="49" spans="1:13" x14ac:dyDescent="0.3">
      <c r="A49" s="60" t="s">
        <v>23</v>
      </c>
      <c r="B49" s="49"/>
      <c r="C49" s="50"/>
      <c r="D49" s="49"/>
      <c r="E49" s="50"/>
      <c r="F49" s="49"/>
      <c r="G49" s="50"/>
      <c r="H49" s="51"/>
      <c r="I49" s="49"/>
      <c r="J49" s="52"/>
      <c r="K49" s="51"/>
      <c r="L49" s="49"/>
      <c r="M49" s="53"/>
    </row>
    <row r="50" spans="1:13" x14ac:dyDescent="0.3">
      <c r="A50" s="61" t="s">
        <v>51</v>
      </c>
      <c r="B50" s="49">
        <v>9304</v>
      </c>
      <c r="C50" s="50">
        <f>B50/$B$54</f>
        <v>0.78060239953016197</v>
      </c>
      <c r="D50" s="49">
        <v>12560</v>
      </c>
      <c r="E50" s="50">
        <f>D50/$D$54</f>
        <v>0.85774772929044596</v>
      </c>
      <c r="F50" s="49">
        <v>17319</v>
      </c>
      <c r="G50" s="50">
        <f>F50/$F$54</f>
        <v>0.90292476930295607</v>
      </c>
      <c r="H50" s="51">
        <f t="shared" si="9"/>
        <v>3256</v>
      </c>
      <c r="I50" s="50">
        <f>E50-C50</f>
        <v>7.7145329760283987E-2</v>
      </c>
      <c r="J50" s="52">
        <f t="shared" si="5"/>
        <v>0.34995700773860705</v>
      </c>
      <c r="K50" s="51">
        <f t="shared" si="6"/>
        <v>4759</v>
      </c>
      <c r="L50" s="50">
        <f>G50-E50</f>
        <v>4.5177040012510106E-2</v>
      </c>
      <c r="M50" s="53">
        <f t="shared" si="8"/>
        <v>0.37890127388535033</v>
      </c>
    </row>
    <row r="51" spans="1:13" s="2" customFormat="1" x14ac:dyDescent="0.3">
      <c r="A51" s="61" t="s">
        <v>52</v>
      </c>
      <c r="B51" s="49">
        <v>689</v>
      </c>
      <c r="C51" s="50">
        <f t="shared" ref="C51:C53" si="25">B51/$B$54</f>
        <v>5.7806862991861732E-2</v>
      </c>
      <c r="D51" s="49">
        <v>494</v>
      </c>
      <c r="E51" s="50">
        <f t="shared" ref="E51:E53" si="26">D51/$D$54</f>
        <v>3.3736256231646521E-2</v>
      </c>
      <c r="F51" s="49">
        <v>720</v>
      </c>
      <c r="G51" s="50">
        <f t="shared" ref="G51:G53" si="27">F51/$F$54</f>
        <v>3.7537146134195294E-2</v>
      </c>
      <c r="H51" s="51">
        <f t="shared" si="9"/>
        <v>195</v>
      </c>
      <c r="I51" s="50">
        <f t="shared" ref="I51:I53" si="28">E51-C51</f>
        <v>-2.4070606760215212E-2</v>
      </c>
      <c r="J51" s="52">
        <f t="shared" si="5"/>
        <v>-0.28301886792452829</v>
      </c>
      <c r="K51" s="51">
        <f t="shared" si="6"/>
        <v>226</v>
      </c>
      <c r="L51" s="50">
        <f t="shared" ref="L51:L53" si="29">G51-E51</f>
        <v>3.8008899025487736E-3</v>
      </c>
      <c r="M51" s="53">
        <f t="shared" si="8"/>
        <v>0.45748987854251011</v>
      </c>
    </row>
    <row r="52" spans="1:13" x14ac:dyDescent="0.3">
      <c r="A52" s="61" t="s">
        <v>53</v>
      </c>
      <c r="B52" s="49">
        <v>1926</v>
      </c>
      <c r="C52" s="50">
        <f t="shared" si="25"/>
        <v>0.16159073747797634</v>
      </c>
      <c r="D52" s="49">
        <v>1589</v>
      </c>
      <c r="E52" s="50">
        <f t="shared" si="26"/>
        <v>0.10851601447790753</v>
      </c>
      <c r="F52" s="49">
        <v>1142</v>
      </c>
      <c r="G52" s="50">
        <f t="shared" si="27"/>
        <v>5.9538084562848655E-2</v>
      </c>
      <c r="H52" s="51">
        <f t="shared" si="9"/>
        <v>337</v>
      </c>
      <c r="I52" s="50">
        <f t="shared" si="28"/>
        <v>-5.307472300006881E-2</v>
      </c>
      <c r="J52" s="52">
        <f t="shared" si="5"/>
        <v>-0.17497403946002077</v>
      </c>
      <c r="K52" s="51">
        <f t="shared" si="6"/>
        <v>447</v>
      </c>
      <c r="L52" s="50">
        <f t="shared" si="29"/>
        <v>-4.8977929915058872E-2</v>
      </c>
      <c r="M52" s="53">
        <f t="shared" si="8"/>
        <v>-0.28130899937067338</v>
      </c>
    </row>
    <row r="53" spans="1:13" s="2" customFormat="1" x14ac:dyDescent="0.3">
      <c r="A53" s="62" t="s">
        <v>54</v>
      </c>
      <c r="B53" s="63">
        <v>0</v>
      </c>
      <c r="C53" s="50">
        <f t="shared" si="25"/>
        <v>0</v>
      </c>
      <c r="D53" s="63">
        <v>0</v>
      </c>
      <c r="E53" s="50">
        <f t="shared" si="26"/>
        <v>0</v>
      </c>
      <c r="F53" s="63">
        <v>0</v>
      </c>
      <c r="G53" s="50">
        <f t="shared" si="27"/>
        <v>0</v>
      </c>
      <c r="H53" s="51">
        <f t="shared" si="9"/>
        <v>0</v>
      </c>
      <c r="I53" s="50">
        <f t="shared" si="28"/>
        <v>0</v>
      </c>
      <c r="J53" s="52"/>
      <c r="K53" s="51">
        <f t="shared" si="6"/>
        <v>0</v>
      </c>
      <c r="L53" s="50">
        <f t="shared" si="29"/>
        <v>0</v>
      </c>
      <c r="M53" s="53"/>
    </row>
    <row r="54" spans="1:13" ht="15" thickBot="1" x14ac:dyDescent="0.35">
      <c r="A54" s="91" t="s">
        <v>24</v>
      </c>
      <c r="B54" s="92">
        <f>B50+B51+B52+B53</f>
        <v>11919</v>
      </c>
      <c r="C54" s="93"/>
      <c r="D54" s="92">
        <f>SUM(D50:D53)</f>
        <v>14643</v>
      </c>
      <c r="E54" s="93"/>
      <c r="F54" s="92">
        <f>SUM(F50:F53)</f>
        <v>19181</v>
      </c>
      <c r="G54" s="93"/>
      <c r="H54" s="89">
        <f t="shared" si="9"/>
        <v>2724</v>
      </c>
      <c r="I54" s="92"/>
      <c r="J54" s="94">
        <f t="shared" si="5"/>
        <v>0.2285426629750818</v>
      </c>
      <c r="K54" s="89">
        <f t="shared" si="6"/>
        <v>4538</v>
      </c>
      <c r="L54" s="92"/>
      <c r="M54" s="95">
        <f t="shared" si="8"/>
        <v>0.30990917161783788</v>
      </c>
    </row>
    <row r="55" spans="1:13" s="2" customFormat="1" ht="15" thickBot="1" x14ac:dyDescent="0.35">
      <c r="A55" s="90" t="s">
        <v>22</v>
      </c>
      <c r="B55" s="69">
        <f>B54+B48+B44+B32</f>
        <v>27075</v>
      </c>
      <c r="C55" s="70"/>
      <c r="D55" s="69">
        <f>D54+D48+D44+D32</f>
        <v>31562</v>
      </c>
      <c r="E55" s="70"/>
      <c r="F55" s="69">
        <f>F54+F48+F44+F32</f>
        <v>38515</v>
      </c>
      <c r="G55" s="70"/>
      <c r="H55" s="99">
        <f>ABS(D55-B55)</f>
        <v>4487</v>
      </c>
      <c r="I55" s="69"/>
      <c r="J55" s="100">
        <f>((D55-B55)/B55)</f>
        <v>0.16572483841181901</v>
      </c>
      <c r="K55" s="99">
        <f t="shared" si="6"/>
        <v>6953</v>
      </c>
      <c r="L55" s="69"/>
      <c r="M55" s="101">
        <f t="shared" si="8"/>
        <v>0.22029655915341234</v>
      </c>
    </row>
    <row r="56" spans="1:13" s="5" customFormat="1" x14ac:dyDescent="0.3">
      <c r="A56" s="71" t="s">
        <v>55</v>
      </c>
      <c r="B56" s="72">
        <v>50</v>
      </c>
      <c r="C56" s="73">
        <f>B56/$B$59</f>
        <v>3.181066293421555E-3</v>
      </c>
      <c r="D56" s="72">
        <v>50</v>
      </c>
      <c r="E56" s="73">
        <f>D56/$D$59</f>
        <v>2.5438819638768763E-3</v>
      </c>
      <c r="F56" s="72">
        <v>50</v>
      </c>
      <c r="G56" s="73">
        <f>F56/$F$59</f>
        <v>2.179979072200907E-3</v>
      </c>
      <c r="H56" s="96">
        <f t="shared" si="9"/>
        <v>0</v>
      </c>
      <c r="I56" s="73">
        <f>E56-C56</f>
        <v>-6.3718432954467871E-4</v>
      </c>
      <c r="J56" s="97">
        <f t="shared" si="5"/>
        <v>0</v>
      </c>
      <c r="K56" s="96">
        <f t="shared" si="6"/>
        <v>0</v>
      </c>
      <c r="L56" s="73">
        <f>G56-E56</f>
        <v>-3.6390289167596932E-4</v>
      </c>
      <c r="M56" s="98">
        <f t="shared" si="8"/>
        <v>0</v>
      </c>
    </row>
    <row r="57" spans="1:13" s="6" customFormat="1" x14ac:dyDescent="0.3">
      <c r="A57" s="74" t="s">
        <v>56</v>
      </c>
      <c r="B57" s="75">
        <v>5</v>
      </c>
      <c r="C57" s="73">
        <f t="shared" ref="C57:C58" si="30">B57/$B$59</f>
        <v>3.181066293421555E-4</v>
      </c>
      <c r="D57" s="75">
        <v>32</v>
      </c>
      <c r="E57" s="73">
        <f t="shared" ref="E57:E58" si="31">D57/$D$59</f>
        <v>1.6280844568812008E-3</v>
      </c>
      <c r="F57" s="75">
        <v>32</v>
      </c>
      <c r="G57" s="73">
        <f t="shared" ref="G57:G58" si="32">F57/$F$59</f>
        <v>1.3951866062085804E-3</v>
      </c>
      <c r="H57" s="66">
        <f t="shared" si="9"/>
        <v>27</v>
      </c>
      <c r="I57" s="73">
        <f t="shared" ref="I57:I58" si="33">E57-C57</f>
        <v>1.3099778275390452E-3</v>
      </c>
      <c r="J57" s="67">
        <f t="shared" si="5"/>
        <v>5.4</v>
      </c>
      <c r="K57" s="66">
        <f t="shared" si="6"/>
        <v>0</v>
      </c>
      <c r="L57" s="73">
        <f t="shared" ref="L57:L58" si="34">G57-E57</f>
        <v>-2.3289785067262037E-4</v>
      </c>
      <c r="M57" s="68">
        <f t="shared" si="8"/>
        <v>0</v>
      </c>
    </row>
    <row r="58" spans="1:13" s="6" customFormat="1" ht="15" thickBot="1" x14ac:dyDescent="0.35">
      <c r="A58" s="111" t="s">
        <v>57</v>
      </c>
      <c r="B58" s="112">
        <v>15663</v>
      </c>
      <c r="C58" s="113">
        <f t="shared" si="30"/>
        <v>0.99650082707723631</v>
      </c>
      <c r="D58" s="112">
        <v>19573</v>
      </c>
      <c r="E58" s="113">
        <f t="shared" si="31"/>
        <v>0.99582803357924188</v>
      </c>
      <c r="F58" s="112">
        <v>22854</v>
      </c>
      <c r="G58" s="113">
        <f t="shared" si="32"/>
        <v>0.99642483432159046</v>
      </c>
      <c r="H58" s="114">
        <f t="shared" si="9"/>
        <v>3910</v>
      </c>
      <c r="I58" s="113">
        <f t="shared" si="33"/>
        <v>-6.7279349799442834E-4</v>
      </c>
      <c r="J58" s="115">
        <f t="shared" si="5"/>
        <v>0.24963289280469897</v>
      </c>
      <c r="K58" s="114">
        <f t="shared" si="6"/>
        <v>3281</v>
      </c>
      <c r="L58" s="113">
        <f t="shared" si="34"/>
        <v>5.9680074234857994E-4</v>
      </c>
      <c r="M58" s="116">
        <f t="shared" si="8"/>
        <v>0.16762887651356462</v>
      </c>
    </row>
    <row r="59" spans="1:13" s="2" customFormat="1" x14ac:dyDescent="0.3">
      <c r="A59" s="119" t="s">
        <v>26</v>
      </c>
      <c r="B59" s="120">
        <f>SUM(B56:B58)</f>
        <v>15718</v>
      </c>
      <c r="C59" s="121"/>
      <c r="D59" s="120">
        <f>SUM(D56:D58)</f>
        <v>19655</v>
      </c>
      <c r="E59" s="121"/>
      <c r="F59" s="120">
        <f>SUM(F56:F58)</f>
        <v>22936</v>
      </c>
      <c r="G59" s="121"/>
      <c r="H59" s="122">
        <f t="shared" si="9"/>
        <v>3937</v>
      </c>
      <c r="I59" s="120"/>
      <c r="J59" s="123">
        <f t="shared" si="5"/>
        <v>0.25047715994401321</v>
      </c>
      <c r="K59" s="122">
        <f t="shared" si="6"/>
        <v>3281</v>
      </c>
      <c r="L59" s="120"/>
      <c r="M59" s="124">
        <f t="shared" si="8"/>
        <v>0.1669295344696006</v>
      </c>
    </row>
    <row r="60" spans="1:13" s="2" customFormat="1" ht="15" thickBot="1" x14ac:dyDescent="0.35">
      <c r="A60" s="125" t="s">
        <v>27</v>
      </c>
      <c r="B60" s="126">
        <f>SUM(B61:B67)</f>
        <v>13660</v>
      </c>
      <c r="C60" s="127"/>
      <c r="D60" s="126">
        <f>SUM(D61:D67)</f>
        <v>14235</v>
      </c>
      <c r="E60" s="127"/>
      <c r="F60" s="126">
        <f>SUM(F61:F67)</f>
        <v>18790</v>
      </c>
      <c r="G60" s="127"/>
      <c r="H60" s="102">
        <f t="shared" si="9"/>
        <v>575</v>
      </c>
      <c r="I60" s="126"/>
      <c r="J60" s="103">
        <f t="shared" si="5"/>
        <v>4.2093704245973647E-2</v>
      </c>
      <c r="K60" s="102">
        <f t="shared" si="6"/>
        <v>4555</v>
      </c>
      <c r="L60" s="126"/>
      <c r="M60" s="104">
        <f t="shared" si="8"/>
        <v>0.3199859501229364</v>
      </c>
    </row>
    <row r="61" spans="1:13" s="2" customFormat="1" x14ac:dyDescent="0.3">
      <c r="A61" s="117" t="s">
        <v>58</v>
      </c>
      <c r="B61" s="109">
        <v>8540</v>
      </c>
      <c r="C61" s="118">
        <f>B61/$B$60</f>
        <v>0.62518301610541727</v>
      </c>
      <c r="D61" s="109">
        <v>8947</v>
      </c>
      <c r="E61" s="118">
        <f>D61/$D$60</f>
        <v>0.62852125043905871</v>
      </c>
      <c r="F61" s="109">
        <v>10142</v>
      </c>
      <c r="G61" s="118">
        <f>F61/$F$60</f>
        <v>0.53975518893028207</v>
      </c>
      <c r="H61" s="96">
        <f t="shared" si="9"/>
        <v>407</v>
      </c>
      <c r="I61" s="118">
        <f>E61-C61</f>
        <v>3.3382343336414433E-3</v>
      </c>
      <c r="J61" s="97">
        <f t="shared" si="5"/>
        <v>4.765807962529274E-2</v>
      </c>
      <c r="K61" s="96">
        <f t="shared" si="6"/>
        <v>1195</v>
      </c>
      <c r="L61" s="118">
        <f>G61-E61</f>
        <v>-8.8766061508776639E-2</v>
      </c>
      <c r="M61" s="97">
        <f t="shared" si="8"/>
        <v>0.13356432323683917</v>
      </c>
    </row>
    <row r="62" spans="1:13" s="2" customFormat="1" x14ac:dyDescent="0.3">
      <c r="A62" s="110" t="s">
        <v>59</v>
      </c>
      <c r="B62" s="86">
        <v>366</v>
      </c>
      <c r="C62" s="87">
        <f t="shared" ref="C62:C67" si="35">B62/$B$60</f>
        <v>2.6793557833089312E-2</v>
      </c>
      <c r="D62" s="86">
        <v>408</v>
      </c>
      <c r="E62" s="87">
        <f t="shared" ref="E62:E67" si="36">D62/$D$60</f>
        <v>2.8661749209694415E-2</v>
      </c>
      <c r="F62" s="86">
        <v>558</v>
      </c>
      <c r="G62" s="87">
        <f t="shared" ref="G62:G67" si="37">F62/$F$60</f>
        <v>2.969664715274082E-2</v>
      </c>
      <c r="H62" s="66">
        <f t="shared" si="9"/>
        <v>42</v>
      </c>
      <c r="I62" s="87">
        <f t="shared" ref="I62:I67" si="38">E62-C62</f>
        <v>1.868191376605103E-3</v>
      </c>
      <c r="J62" s="67">
        <f t="shared" si="5"/>
        <v>0.11475409836065574</v>
      </c>
      <c r="K62" s="66">
        <f t="shared" si="6"/>
        <v>150</v>
      </c>
      <c r="L62" s="87">
        <f t="shared" ref="L62:L67" si="39">G62-E62</f>
        <v>1.0348979430464048E-3</v>
      </c>
      <c r="M62" s="67">
        <f t="shared" si="8"/>
        <v>0.36764705882352944</v>
      </c>
    </row>
    <row r="63" spans="1:13" s="2" customFormat="1" x14ac:dyDescent="0.3">
      <c r="A63" s="110" t="s">
        <v>60</v>
      </c>
      <c r="B63" s="86">
        <v>99</v>
      </c>
      <c r="C63" s="87">
        <f t="shared" si="35"/>
        <v>7.2474377745241582E-3</v>
      </c>
      <c r="D63" s="86">
        <v>111</v>
      </c>
      <c r="E63" s="87">
        <f t="shared" si="36"/>
        <v>7.7976817702845097E-3</v>
      </c>
      <c r="F63" s="86">
        <v>150</v>
      </c>
      <c r="G63" s="87">
        <f t="shared" si="37"/>
        <v>7.9829696647152736E-3</v>
      </c>
      <c r="H63" s="66">
        <f t="shared" si="9"/>
        <v>12</v>
      </c>
      <c r="I63" s="87">
        <f t="shared" si="38"/>
        <v>5.5024399576035152E-4</v>
      </c>
      <c r="J63" s="67">
        <f t="shared" si="5"/>
        <v>0.12121212121212122</v>
      </c>
      <c r="K63" s="66">
        <f t="shared" si="6"/>
        <v>39</v>
      </c>
      <c r="L63" s="87">
        <f t="shared" si="39"/>
        <v>1.8528789443076395E-4</v>
      </c>
      <c r="M63" s="67">
        <f t="shared" si="8"/>
        <v>0.35135135135135137</v>
      </c>
    </row>
    <row r="64" spans="1:13" s="2" customFormat="1" x14ac:dyDescent="0.3">
      <c r="A64" s="110" t="s">
        <v>61</v>
      </c>
      <c r="B64" s="86">
        <v>71</v>
      </c>
      <c r="C64" s="87">
        <f t="shared" si="35"/>
        <v>5.1976573938506592E-3</v>
      </c>
      <c r="D64" s="86">
        <v>0</v>
      </c>
      <c r="E64" s="87">
        <f t="shared" si="36"/>
        <v>0</v>
      </c>
      <c r="F64" s="86">
        <v>0</v>
      </c>
      <c r="G64" s="87">
        <f t="shared" si="37"/>
        <v>0</v>
      </c>
      <c r="H64" s="66">
        <f t="shared" si="9"/>
        <v>71</v>
      </c>
      <c r="I64" s="87">
        <f t="shared" si="38"/>
        <v>-5.1976573938506592E-3</v>
      </c>
      <c r="J64" s="67">
        <f t="shared" si="5"/>
        <v>-1</v>
      </c>
      <c r="K64" s="66">
        <f t="shared" si="6"/>
        <v>0</v>
      </c>
      <c r="L64" s="87">
        <f t="shared" si="39"/>
        <v>0</v>
      </c>
      <c r="M64" s="67"/>
    </row>
    <row r="65" spans="1:13" s="2" customFormat="1" x14ac:dyDescent="0.3">
      <c r="A65" s="110" t="s">
        <v>62</v>
      </c>
      <c r="B65" s="86">
        <v>1230</v>
      </c>
      <c r="C65" s="87">
        <f t="shared" si="35"/>
        <v>9.0043923865300149E-2</v>
      </c>
      <c r="D65" s="86">
        <v>1305</v>
      </c>
      <c r="E65" s="87">
        <f t="shared" si="36"/>
        <v>9.1675447839831406E-2</v>
      </c>
      <c r="F65" s="86">
        <v>1303</v>
      </c>
      <c r="G65" s="87">
        <f t="shared" si="37"/>
        <v>6.9345396487493341E-2</v>
      </c>
      <c r="H65" s="66">
        <f t="shared" si="9"/>
        <v>75</v>
      </c>
      <c r="I65" s="87">
        <f t="shared" si="38"/>
        <v>1.6315239745312571E-3</v>
      </c>
      <c r="J65" s="67">
        <f t="shared" si="5"/>
        <v>6.097560975609756E-2</v>
      </c>
      <c r="K65" s="66">
        <f t="shared" si="6"/>
        <v>2</v>
      </c>
      <c r="L65" s="87">
        <f t="shared" si="39"/>
        <v>-2.2330051352338065E-2</v>
      </c>
      <c r="M65" s="67">
        <f t="shared" si="8"/>
        <v>-1.5325670498084292E-3</v>
      </c>
    </row>
    <row r="66" spans="1:13" s="2" customFormat="1" x14ac:dyDescent="0.3">
      <c r="A66" s="110" t="s">
        <v>50</v>
      </c>
      <c r="B66" s="86">
        <v>177</v>
      </c>
      <c r="C66" s="87">
        <f t="shared" si="35"/>
        <v>1.2957540263543193E-2</v>
      </c>
      <c r="D66" s="86">
        <v>287</v>
      </c>
      <c r="E66" s="87">
        <f t="shared" si="36"/>
        <v>2.0161573586231121E-2</v>
      </c>
      <c r="F66" s="86">
        <v>266</v>
      </c>
      <c r="G66" s="87">
        <f t="shared" si="37"/>
        <v>1.4156466205428419E-2</v>
      </c>
      <c r="H66" s="66">
        <f t="shared" si="9"/>
        <v>110</v>
      </c>
      <c r="I66" s="87">
        <f t="shared" si="38"/>
        <v>7.2040333226879288E-3</v>
      </c>
      <c r="J66" s="67">
        <f t="shared" si="5"/>
        <v>0.62146892655367236</v>
      </c>
      <c r="K66" s="66">
        <f t="shared" si="6"/>
        <v>21</v>
      </c>
      <c r="L66" s="87">
        <f t="shared" si="39"/>
        <v>-6.0051073808027027E-3</v>
      </c>
      <c r="M66" s="67">
        <f t="shared" si="8"/>
        <v>-7.3170731707317069E-2</v>
      </c>
    </row>
    <row r="67" spans="1:13" s="2" customFormat="1" ht="15" thickBot="1" x14ac:dyDescent="0.35">
      <c r="A67" s="128" t="s">
        <v>63</v>
      </c>
      <c r="B67" s="64">
        <v>3177</v>
      </c>
      <c r="C67" s="65">
        <f t="shared" si="35"/>
        <v>0.23257686676427525</v>
      </c>
      <c r="D67" s="64">
        <v>3177</v>
      </c>
      <c r="E67" s="65">
        <f t="shared" si="36"/>
        <v>0.2231822971548999</v>
      </c>
      <c r="F67" s="64">
        <v>6371</v>
      </c>
      <c r="G67" s="65">
        <f t="shared" si="37"/>
        <v>0.3390633315593401</v>
      </c>
      <c r="H67" s="114">
        <f t="shared" si="9"/>
        <v>0</v>
      </c>
      <c r="I67" s="65">
        <f t="shared" si="38"/>
        <v>-9.3945696093753472E-3</v>
      </c>
      <c r="J67" s="115">
        <f t="shared" si="5"/>
        <v>0</v>
      </c>
      <c r="K67" s="114">
        <f t="shared" si="6"/>
        <v>3194</v>
      </c>
      <c r="L67" s="65">
        <f t="shared" si="39"/>
        <v>0.1158810344044402</v>
      </c>
      <c r="M67" s="115">
        <f t="shared" si="8"/>
        <v>1.0053509600251811</v>
      </c>
    </row>
    <row r="68" spans="1:13" ht="15" thickBot="1" x14ac:dyDescent="0.35">
      <c r="A68" s="76" t="s">
        <v>25</v>
      </c>
      <c r="B68" s="77">
        <f>B69+B70</f>
        <v>13958</v>
      </c>
      <c r="C68" s="78"/>
      <c r="D68" s="77">
        <f>D69+D70</f>
        <v>15620</v>
      </c>
      <c r="E68" s="78"/>
      <c r="F68" s="77">
        <f>F69+F70</f>
        <v>19166</v>
      </c>
      <c r="G68" s="78"/>
      <c r="H68" s="129">
        <f t="shared" si="9"/>
        <v>1662</v>
      </c>
      <c r="I68" s="77"/>
      <c r="J68" s="130">
        <f t="shared" si="5"/>
        <v>0.1190715002149305</v>
      </c>
      <c r="K68" s="129">
        <f t="shared" si="6"/>
        <v>3546</v>
      </c>
      <c r="L68" s="77"/>
      <c r="M68" s="131">
        <f t="shared" si="8"/>
        <v>0.22701664532650448</v>
      </c>
    </row>
    <row r="69" spans="1:13" x14ac:dyDescent="0.3">
      <c r="A69" s="117" t="s">
        <v>64</v>
      </c>
      <c r="B69" s="109">
        <v>13682</v>
      </c>
      <c r="C69" s="118">
        <f>B69/B68</f>
        <v>0.98022639346611262</v>
      </c>
      <c r="D69" s="109">
        <v>15344</v>
      </c>
      <c r="E69" s="118">
        <f>D69/D68</f>
        <v>0.98233034571062738</v>
      </c>
      <c r="F69" s="109">
        <v>18842</v>
      </c>
      <c r="G69" s="118">
        <f>F69/F68</f>
        <v>0.98309506417614523</v>
      </c>
      <c r="H69" s="96">
        <f t="shared" si="9"/>
        <v>1662</v>
      </c>
      <c r="I69" s="118">
        <f>E69-C69</f>
        <v>2.1039522445147618E-3</v>
      </c>
      <c r="J69" s="97">
        <f t="shared" si="5"/>
        <v>0.12147346879111241</v>
      </c>
      <c r="K69" s="96">
        <f t="shared" si="6"/>
        <v>3498</v>
      </c>
      <c r="L69" s="118">
        <f>G69-E69</f>
        <v>7.6471846551784406E-4</v>
      </c>
      <c r="M69" s="97">
        <f t="shared" si="8"/>
        <v>0.22797184567257561</v>
      </c>
    </row>
    <row r="70" spans="1:13" x14ac:dyDescent="0.3">
      <c r="A70" s="110" t="s">
        <v>65</v>
      </c>
      <c r="B70" s="86">
        <v>276</v>
      </c>
      <c r="C70" s="87">
        <f>B70/B68</f>
        <v>1.9773606533887378E-2</v>
      </c>
      <c r="D70" s="86">
        <v>276</v>
      </c>
      <c r="E70" s="87">
        <f>D70/D68</f>
        <v>1.7669654289372599E-2</v>
      </c>
      <c r="F70" s="86">
        <v>324</v>
      </c>
      <c r="G70" s="87">
        <f>F70/F68</f>
        <v>1.6904935823854744E-2</v>
      </c>
      <c r="H70" s="66">
        <f t="shared" si="9"/>
        <v>0</v>
      </c>
      <c r="I70" s="87">
        <f>E70-C70</f>
        <v>-2.1039522445147792E-3</v>
      </c>
      <c r="J70" s="67">
        <f t="shared" si="5"/>
        <v>0</v>
      </c>
      <c r="K70" s="66">
        <f t="shared" si="6"/>
        <v>48</v>
      </c>
      <c r="L70" s="87">
        <f>G70-E70</f>
        <v>-7.6471846551785447E-4</v>
      </c>
      <c r="M70" s="67">
        <f t="shared" si="8"/>
        <v>0.17391304347826086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IIM-01</dc:creator>
  <cp:lastModifiedBy>Niya</cp:lastModifiedBy>
  <dcterms:created xsi:type="dcterms:W3CDTF">2018-11-02T15:21:03Z</dcterms:created>
  <dcterms:modified xsi:type="dcterms:W3CDTF">2018-12-10T20:04:46Z</dcterms:modified>
</cp:coreProperties>
</file>