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defaultThemeVersion="166925"/>
  <mc:AlternateContent xmlns:mc="http://schemas.openxmlformats.org/markup-compatibility/2006">
    <mc:Choice Requires="x15">
      <x15ac:absPath xmlns:x15ac="http://schemas.microsoft.com/office/spreadsheetml/2010/11/ac" url="/Users/nizarmabrour/Downloads/"/>
    </mc:Choice>
  </mc:AlternateContent>
  <xr:revisionPtr revIDLastSave="0" documentId="8_{76AB02BD-FEE7-D94A-BD47-7EE44879F22D}" xr6:coauthVersionLast="46" xr6:coauthVersionMax="46" xr10:uidLastSave="{00000000-0000-0000-0000-000000000000}"/>
  <bookViews>
    <workbookView xWindow="0" yWindow="0" windowWidth="25600" windowHeight="15840" tabRatio="845" activeTab="8" xr2:uid="{76160630-F5E9-4C1E-B89D-568A91975C60}"/>
  </bookViews>
  <sheets>
    <sheet name="Contents" sheetId="29" r:id="rId1"/>
    <sheet name="Returns &amp; Volatilities" sheetId="14" r:id="rId2"/>
    <sheet name="Portfolio base " sheetId="15" r:id="rId3"/>
    <sheet name="Portfolio base (no short sales)" sheetId="24" r:id="rId4"/>
    <sheet name="Volatilities -1%" sheetId="23" r:id="rId5"/>
    <sheet name="Volatilities -1% (no short)" sheetId="25" state="hidden" r:id="rId6"/>
    <sheet name="Returns +1%" sheetId="19" r:id="rId7"/>
    <sheet name="Returns +1% (no short sales)" sheetId="26" state="hidden" r:id="rId8"/>
    <sheet name="REITs -0,25" sheetId="20" r:id="rId9"/>
    <sheet name="REITs -0,25 (no short sales)" sheetId="27" state="hidden" r:id="rId10"/>
  </sheets>
  <definedNames>
    <definedName name="solver_adj" localSheetId="2" hidden="1">'Portfolio base '!$C$43:$N$43</definedName>
    <definedName name="solver_adj" localSheetId="3" hidden="1">'Portfolio base (no short sales)'!$C$41:$N$41</definedName>
    <definedName name="solver_adj" localSheetId="8" hidden="1">'REITs -0,25'!$C$41:$N$41</definedName>
    <definedName name="solver_adj" localSheetId="9" hidden="1">'REITs -0,25 (no short sales)'!$C$49:$N$49</definedName>
    <definedName name="solver_adj" localSheetId="6" hidden="1">'Returns +1%'!$C$41:$N$41</definedName>
    <definedName name="solver_adj" localSheetId="7" hidden="1">'Returns +1% (no short sales)'!$C$50:$N$50</definedName>
    <definedName name="solver_adj" localSheetId="4" hidden="1">'Volatilities -1%'!$C$40:$N$40</definedName>
    <definedName name="solver_adj" localSheetId="5" hidden="1">'Volatilities -1% (no short)'!$C$51:$N$51</definedName>
    <definedName name="solver_cvg" localSheetId="2" hidden="1">0.0001</definedName>
    <definedName name="solver_cvg" localSheetId="3" hidden="1">0.0001</definedName>
    <definedName name="solver_cvg" localSheetId="8" hidden="1">0.0001</definedName>
    <definedName name="solver_cvg" localSheetId="9" hidden="1">0.0001</definedName>
    <definedName name="solver_cvg" localSheetId="6" hidden="1">0.0001</definedName>
    <definedName name="solver_cvg" localSheetId="7" hidden="1">0.0001</definedName>
    <definedName name="solver_cvg" localSheetId="4" hidden="1">0.0001</definedName>
    <definedName name="solver_cvg" localSheetId="5" hidden="1">0.0001</definedName>
    <definedName name="solver_drv" localSheetId="2" hidden="1">1</definedName>
    <definedName name="solver_drv" localSheetId="3" hidden="1">1</definedName>
    <definedName name="solver_drv" localSheetId="8" hidden="1">1</definedName>
    <definedName name="solver_drv" localSheetId="9" hidden="1">1</definedName>
    <definedName name="solver_drv" localSheetId="6" hidden="1">1</definedName>
    <definedName name="solver_drv" localSheetId="7" hidden="1">1</definedName>
    <definedName name="solver_drv" localSheetId="4" hidden="1">1</definedName>
    <definedName name="solver_drv" localSheetId="5" hidden="1">1</definedName>
    <definedName name="solver_eng" localSheetId="2" hidden="1">1</definedName>
    <definedName name="solver_eng" localSheetId="3" hidden="1">1</definedName>
    <definedName name="solver_eng" localSheetId="8" hidden="1">1</definedName>
    <definedName name="solver_eng" localSheetId="9" hidden="1">1</definedName>
    <definedName name="solver_eng" localSheetId="6" hidden="1">1</definedName>
    <definedName name="solver_eng" localSheetId="7" hidden="1">1</definedName>
    <definedName name="solver_eng" localSheetId="4" hidden="1">1</definedName>
    <definedName name="solver_eng" localSheetId="5" hidden="1">1</definedName>
    <definedName name="solver_est" localSheetId="2" hidden="1">1</definedName>
    <definedName name="solver_est" localSheetId="3" hidden="1">1</definedName>
    <definedName name="solver_est" localSheetId="8" hidden="1">1</definedName>
    <definedName name="solver_est" localSheetId="9" hidden="1">1</definedName>
    <definedName name="solver_est" localSheetId="6" hidden="1">1</definedName>
    <definedName name="solver_est" localSheetId="7" hidden="1">1</definedName>
    <definedName name="solver_est" localSheetId="4" hidden="1">1</definedName>
    <definedName name="solver_est" localSheetId="5" hidden="1">1</definedName>
    <definedName name="solver_itr" localSheetId="2" hidden="1">2147483647</definedName>
    <definedName name="solver_itr" localSheetId="3" hidden="1">2147483647</definedName>
    <definedName name="solver_itr" localSheetId="8" hidden="1">2147483647</definedName>
    <definedName name="solver_itr" localSheetId="9" hidden="1">2147483647</definedName>
    <definedName name="solver_itr" localSheetId="6" hidden="1">2147483647</definedName>
    <definedName name="solver_itr" localSheetId="7" hidden="1">2147483647</definedName>
    <definedName name="solver_itr" localSheetId="4" hidden="1">2147483647</definedName>
    <definedName name="solver_itr" localSheetId="5" hidden="1">2147483647</definedName>
    <definedName name="solver_lhs1" localSheetId="2" hidden="1">'Portfolio base '!$B$43</definedName>
    <definedName name="solver_lhs1" localSheetId="3" hidden="1">'Portfolio base (no short sales)'!$B$57</definedName>
    <definedName name="solver_lhs1" localSheetId="8" hidden="1">'REITs -0,25'!$B$41</definedName>
    <definedName name="solver_lhs1" localSheetId="9" hidden="1">'REITs -0,25 (no short sales)'!$B$49</definedName>
    <definedName name="solver_lhs1" localSheetId="6" hidden="1">'Returns +1%'!$B$41</definedName>
    <definedName name="solver_lhs1" localSheetId="7" hidden="1">'Returns +1% (no short sales)'!$B$50</definedName>
    <definedName name="solver_lhs1" localSheetId="4" hidden="1">'Volatilities -1%'!$B$40</definedName>
    <definedName name="solver_lhs1" localSheetId="5" hidden="1">'Volatilities -1% (no short)'!$B$51</definedName>
    <definedName name="solver_lhs2" localSheetId="2" hidden="1">'Portfolio base '!$Q$64</definedName>
    <definedName name="solver_lhs2" localSheetId="3" hidden="1">'Portfolio base (no short sales)'!$Q$41</definedName>
    <definedName name="solver_lhs2" localSheetId="8" hidden="1">'REITs -0,25'!$Q$44</definedName>
    <definedName name="solver_lhs2" localSheetId="6" hidden="1">'Returns +1%'!$Q$41</definedName>
    <definedName name="solver_lhs2" localSheetId="4" hidden="1">'Volatilities -1%'!$Q$40</definedName>
    <definedName name="solver_lin" localSheetId="2" hidden="1">2</definedName>
    <definedName name="solver_lin" localSheetId="3" hidden="1">2</definedName>
    <definedName name="solver_lin" localSheetId="8" hidden="1">2</definedName>
    <definedName name="solver_lin" localSheetId="6" hidden="1">2</definedName>
    <definedName name="solver_lin" localSheetId="4" hidden="1">2</definedName>
    <definedName name="solver_lin" localSheetId="5" hidden="1">2</definedName>
    <definedName name="solver_mip" localSheetId="2" hidden="1">2147483647</definedName>
    <definedName name="solver_mip" localSheetId="3" hidden="1">2147483647</definedName>
    <definedName name="solver_mip" localSheetId="8" hidden="1">2147483647</definedName>
    <definedName name="solver_mip" localSheetId="9" hidden="1">2147483647</definedName>
    <definedName name="solver_mip" localSheetId="6" hidden="1">2147483647</definedName>
    <definedName name="solver_mip" localSheetId="7" hidden="1">2147483647</definedName>
    <definedName name="solver_mip" localSheetId="4" hidden="1">2147483647</definedName>
    <definedName name="solver_mip" localSheetId="5" hidden="1">2147483647</definedName>
    <definedName name="solver_mni" localSheetId="2" hidden="1">30</definedName>
    <definedName name="solver_mni" localSheetId="3" hidden="1">30</definedName>
    <definedName name="solver_mni" localSheetId="8" hidden="1">30</definedName>
    <definedName name="solver_mni" localSheetId="9" hidden="1">30</definedName>
    <definedName name="solver_mni" localSheetId="6" hidden="1">30</definedName>
    <definedName name="solver_mni" localSheetId="7" hidden="1">30</definedName>
    <definedName name="solver_mni" localSheetId="4" hidden="1">30</definedName>
    <definedName name="solver_mni" localSheetId="5" hidden="1">30</definedName>
    <definedName name="solver_mrt" localSheetId="2" hidden="1">0.075</definedName>
    <definedName name="solver_mrt" localSheetId="3" hidden="1">0.075</definedName>
    <definedName name="solver_mrt" localSheetId="8" hidden="1">0.075</definedName>
    <definedName name="solver_mrt" localSheetId="9" hidden="1">0.075</definedName>
    <definedName name="solver_mrt" localSheetId="6" hidden="1">0.075</definedName>
    <definedName name="solver_mrt" localSheetId="7" hidden="1">0.075</definedName>
    <definedName name="solver_mrt" localSheetId="4" hidden="1">0.075</definedName>
    <definedName name="solver_mrt" localSheetId="5" hidden="1">0.075</definedName>
    <definedName name="solver_msl" localSheetId="2" hidden="1">2</definedName>
    <definedName name="solver_msl" localSheetId="3" hidden="1">2</definedName>
    <definedName name="solver_msl" localSheetId="8" hidden="1">2</definedName>
    <definedName name="solver_msl" localSheetId="9" hidden="1">2</definedName>
    <definedName name="solver_msl" localSheetId="6" hidden="1">2</definedName>
    <definedName name="solver_msl" localSheetId="7" hidden="1">2</definedName>
    <definedName name="solver_msl" localSheetId="4" hidden="1">2</definedName>
    <definedName name="solver_msl" localSheetId="5" hidden="1">2</definedName>
    <definedName name="solver_neg" localSheetId="2" hidden="1">2</definedName>
    <definedName name="solver_neg" localSheetId="3" hidden="1">1</definedName>
    <definedName name="solver_neg" localSheetId="8" hidden="1">2</definedName>
    <definedName name="solver_neg" localSheetId="9" hidden="1">1</definedName>
    <definedName name="solver_neg" localSheetId="6" hidden="1">2</definedName>
    <definedName name="solver_neg" localSheetId="7" hidden="1">1</definedName>
    <definedName name="solver_neg" localSheetId="4" hidden="1">2</definedName>
    <definedName name="solver_neg" localSheetId="5" hidden="1">1</definedName>
    <definedName name="solver_nod" localSheetId="2" hidden="1">2147483647</definedName>
    <definedName name="solver_nod" localSheetId="3" hidden="1">2147483647</definedName>
    <definedName name="solver_nod" localSheetId="8" hidden="1">2147483647</definedName>
    <definedName name="solver_nod" localSheetId="9" hidden="1">2147483647</definedName>
    <definedName name="solver_nod" localSheetId="6" hidden="1">2147483647</definedName>
    <definedName name="solver_nod" localSheetId="7" hidden="1">2147483647</definedName>
    <definedName name="solver_nod" localSheetId="4" hidden="1">2147483647</definedName>
    <definedName name="solver_nod" localSheetId="5" hidden="1">2147483647</definedName>
    <definedName name="solver_num" localSheetId="2" hidden="1">1</definedName>
    <definedName name="solver_num" localSheetId="3" hidden="1">2</definedName>
    <definedName name="solver_num" localSheetId="8" hidden="1">1</definedName>
    <definedName name="solver_num" localSheetId="9" hidden="1">1</definedName>
    <definedName name="solver_num" localSheetId="6" hidden="1">1</definedName>
    <definedName name="solver_num" localSheetId="7" hidden="1">1</definedName>
    <definedName name="solver_num" localSheetId="4" hidden="1">1</definedName>
    <definedName name="solver_num" localSheetId="5" hidden="1">1</definedName>
    <definedName name="solver_nwt" localSheetId="2" hidden="1">1</definedName>
    <definedName name="solver_nwt" localSheetId="3" hidden="1">1</definedName>
    <definedName name="solver_nwt" localSheetId="8" hidden="1">1</definedName>
    <definedName name="solver_nwt" localSheetId="9" hidden="1">1</definedName>
    <definedName name="solver_nwt" localSheetId="6" hidden="1">1</definedName>
    <definedName name="solver_nwt" localSheetId="7" hidden="1">1</definedName>
    <definedName name="solver_nwt" localSheetId="4" hidden="1">1</definedName>
    <definedName name="solver_nwt" localSheetId="5" hidden="1">1</definedName>
    <definedName name="solver_opt" localSheetId="2" hidden="1">'Portfolio base '!$R$43</definedName>
    <definedName name="solver_opt" localSheetId="3" hidden="1">'Portfolio base (no short sales)'!$P$41</definedName>
    <definedName name="solver_opt" localSheetId="8" hidden="1">'REITs -0,25'!$R$41</definedName>
    <definedName name="solver_opt" localSheetId="9" hidden="1">'REITs -0,25 (no short sales)'!$Q$49</definedName>
    <definedName name="solver_opt" localSheetId="6" hidden="1">'Returns +1%'!$P$41</definedName>
    <definedName name="solver_opt" localSheetId="7" hidden="1">'Returns +1% (no short sales)'!$Q$50</definedName>
    <definedName name="solver_opt" localSheetId="4" hidden="1">'Volatilities -1%'!$R$40</definedName>
    <definedName name="solver_opt" localSheetId="5" hidden="1">'Volatilities -1% (no short)'!$Q$51</definedName>
    <definedName name="solver_pre" localSheetId="2" hidden="1">0.000001</definedName>
    <definedName name="solver_pre" localSheetId="3" hidden="1">0.000001</definedName>
    <definedName name="solver_pre" localSheetId="8" hidden="1">0.000001</definedName>
    <definedName name="solver_pre" localSheetId="9" hidden="1">0.000001</definedName>
    <definedName name="solver_pre" localSheetId="6" hidden="1">0.000001</definedName>
    <definedName name="solver_pre" localSheetId="7" hidden="1">0.000001</definedName>
    <definedName name="solver_pre" localSheetId="4" hidden="1">0.000001</definedName>
    <definedName name="solver_pre" localSheetId="5" hidden="1">0.000001</definedName>
    <definedName name="solver_rbv" localSheetId="2" hidden="1">1</definedName>
    <definedName name="solver_rbv" localSheetId="3" hidden="1">1</definedName>
    <definedName name="solver_rbv" localSheetId="8" hidden="1">1</definedName>
    <definedName name="solver_rbv" localSheetId="9" hidden="1">1</definedName>
    <definedName name="solver_rbv" localSheetId="6" hidden="1">1</definedName>
    <definedName name="solver_rbv" localSheetId="7" hidden="1">1</definedName>
    <definedName name="solver_rbv" localSheetId="4" hidden="1">1</definedName>
    <definedName name="solver_rbv" localSheetId="5" hidden="1">1</definedName>
    <definedName name="solver_rel1" localSheetId="2" hidden="1">2</definedName>
    <definedName name="solver_rel1" localSheetId="3" hidden="1">2</definedName>
    <definedName name="solver_rel1" localSheetId="8" hidden="1">2</definedName>
    <definedName name="solver_rel1" localSheetId="9" hidden="1">2</definedName>
    <definedName name="solver_rel1" localSheetId="6" hidden="1">2</definedName>
    <definedName name="solver_rel1" localSheetId="7" hidden="1">2</definedName>
    <definedName name="solver_rel1" localSheetId="4" hidden="1">2</definedName>
    <definedName name="solver_rel1" localSheetId="5" hidden="1">2</definedName>
    <definedName name="solver_rel2" localSheetId="2" hidden="1">2</definedName>
    <definedName name="solver_rel2" localSheetId="3" hidden="1">1</definedName>
    <definedName name="solver_rel2" localSheetId="8" hidden="1">2</definedName>
    <definedName name="solver_rel2" localSheetId="6" hidden="1">2</definedName>
    <definedName name="solver_rel2" localSheetId="4" hidden="1">2</definedName>
    <definedName name="solver_rhs1" localSheetId="2" hidden="1">1</definedName>
    <definedName name="solver_rhs1" localSheetId="3" hidden="1">1</definedName>
    <definedName name="solver_rhs1" localSheetId="8" hidden="1">1</definedName>
    <definedName name="solver_rhs1" localSheetId="9" hidden="1">1</definedName>
    <definedName name="solver_rhs1" localSheetId="6" hidden="1">1</definedName>
    <definedName name="solver_rhs1" localSheetId="7" hidden="1">1</definedName>
    <definedName name="solver_rhs1" localSheetId="4" hidden="1">1</definedName>
    <definedName name="solver_rhs1" localSheetId="5" hidden="1">1</definedName>
    <definedName name="solver_rhs2" localSheetId="2" hidden="1">'Portfolio base '!$R$64</definedName>
    <definedName name="solver_rhs2" localSheetId="3" hidden="1">'Portfolio base (no short sales)'!$Q$45</definedName>
    <definedName name="solver_rhs2" localSheetId="8" hidden="1">'REITs -0,25'!$R$44</definedName>
    <definedName name="solver_rhs2" localSheetId="6" hidden="1">'Returns +1%'!$R$41</definedName>
    <definedName name="solver_rhs2" localSheetId="4" hidden="1">'Volatilities -1%'!$R$40</definedName>
    <definedName name="solver_rlx" localSheetId="2" hidden="1">1</definedName>
    <definedName name="solver_rlx" localSheetId="3" hidden="1">1</definedName>
    <definedName name="solver_rlx" localSheetId="8" hidden="1">2</definedName>
    <definedName name="solver_rlx" localSheetId="9" hidden="1">2</definedName>
    <definedName name="solver_rlx" localSheetId="6" hidden="1">2</definedName>
    <definedName name="solver_rlx" localSheetId="7" hidden="1">2</definedName>
    <definedName name="solver_rlx" localSheetId="4" hidden="1">2</definedName>
    <definedName name="solver_rlx" localSheetId="5" hidden="1">2</definedName>
    <definedName name="solver_rsd" localSheetId="2" hidden="1">0</definedName>
    <definedName name="solver_rsd" localSheetId="3" hidden="1">0</definedName>
    <definedName name="solver_rsd" localSheetId="8" hidden="1">0</definedName>
    <definedName name="solver_rsd" localSheetId="9" hidden="1">0</definedName>
    <definedName name="solver_rsd" localSheetId="6" hidden="1">0</definedName>
    <definedName name="solver_rsd" localSheetId="7" hidden="1">0</definedName>
    <definedName name="solver_rsd" localSheetId="4" hidden="1">0</definedName>
    <definedName name="solver_rsd" localSheetId="5" hidden="1">0</definedName>
    <definedName name="solver_scl" localSheetId="2" hidden="1">2</definedName>
    <definedName name="solver_scl" localSheetId="3" hidden="1">2</definedName>
    <definedName name="solver_scl" localSheetId="8" hidden="1">1</definedName>
    <definedName name="solver_scl" localSheetId="9" hidden="1">1</definedName>
    <definedName name="solver_scl" localSheetId="6" hidden="1">1</definedName>
    <definedName name="solver_scl" localSheetId="7" hidden="1">1</definedName>
    <definedName name="solver_scl" localSheetId="4" hidden="1">1</definedName>
    <definedName name="solver_scl" localSheetId="5" hidden="1">1</definedName>
    <definedName name="solver_sho" localSheetId="2" hidden="1">2</definedName>
    <definedName name="solver_sho" localSheetId="3" hidden="1">2</definedName>
    <definedName name="solver_sho" localSheetId="8" hidden="1">2</definedName>
    <definedName name="solver_sho" localSheetId="9" hidden="1">2</definedName>
    <definedName name="solver_sho" localSheetId="6" hidden="1">2</definedName>
    <definedName name="solver_sho" localSheetId="7" hidden="1">2</definedName>
    <definedName name="solver_sho" localSheetId="4" hidden="1">2</definedName>
    <definedName name="solver_sho" localSheetId="5" hidden="1">2</definedName>
    <definedName name="solver_ssz" localSheetId="2" hidden="1">100</definedName>
    <definedName name="solver_ssz" localSheetId="3" hidden="1">100</definedName>
    <definedName name="solver_ssz" localSheetId="8" hidden="1">100</definedName>
    <definedName name="solver_ssz" localSheetId="9" hidden="1">100</definedName>
    <definedName name="solver_ssz" localSheetId="6" hidden="1">100</definedName>
    <definedName name="solver_ssz" localSheetId="7" hidden="1">100</definedName>
    <definedName name="solver_ssz" localSheetId="4" hidden="1">100</definedName>
    <definedName name="solver_ssz" localSheetId="5" hidden="1">100</definedName>
    <definedName name="solver_tim" localSheetId="2" hidden="1">2147483647</definedName>
    <definedName name="solver_tim" localSheetId="3" hidden="1">2147483647</definedName>
    <definedName name="solver_tim" localSheetId="8" hidden="1">2147483647</definedName>
    <definedName name="solver_tim" localSheetId="9" hidden="1">2147483647</definedName>
    <definedName name="solver_tim" localSheetId="6" hidden="1">2147483647</definedName>
    <definedName name="solver_tim" localSheetId="7" hidden="1">2147483647</definedName>
    <definedName name="solver_tim" localSheetId="4" hidden="1">2147483647</definedName>
    <definedName name="solver_tim" localSheetId="5" hidden="1">2147483647</definedName>
    <definedName name="solver_tol" localSheetId="2" hidden="1">0.01</definedName>
    <definedName name="solver_tol" localSheetId="3" hidden="1">0.01</definedName>
    <definedName name="solver_tol" localSheetId="8" hidden="1">0.01</definedName>
    <definedName name="solver_tol" localSheetId="9" hidden="1">0.01</definedName>
    <definedName name="solver_tol" localSheetId="6" hidden="1">0.01</definedName>
    <definedName name="solver_tol" localSheetId="7" hidden="1">0.01</definedName>
    <definedName name="solver_tol" localSheetId="4" hidden="1">0.01</definedName>
    <definedName name="solver_tol" localSheetId="5" hidden="1">0.01</definedName>
    <definedName name="solver_typ" localSheetId="2" hidden="1">1</definedName>
    <definedName name="solver_typ" localSheetId="3" hidden="1">2</definedName>
    <definedName name="solver_typ" localSheetId="8" hidden="1">1</definedName>
    <definedName name="solver_typ" localSheetId="9" hidden="1">3</definedName>
    <definedName name="solver_typ" localSheetId="6" hidden="1">2</definedName>
    <definedName name="solver_typ" localSheetId="7" hidden="1">3</definedName>
    <definedName name="solver_typ" localSheetId="4" hidden="1">1</definedName>
    <definedName name="solver_typ" localSheetId="5" hidden="1">3</definedName>
    <definedName name="solver_val" localSheetId="2" hidden="1">0.2</definedName>
    <definedName name="solver_val" localSheetId="3" hidden="1">0.2</definedName>
    <definedName name="solver_val" localSheetId="8" hidden="1">0.075</definedName>
    <definedName name="solver_val" localSheetId="9" hidden="1">-0.05</definedName>
    <definedName name="solver_val" localSheetId="6" hidden="1">0.15</definedName>
    <definedName name="solver_val" localSheetId="7" hidden="1">-0.1</definedName>
    <definedName name="solver_val" localSheetId="4" hidden="1">0.075</definedName>
    <definedName name="solver_val" localSheetId="5" hidden="1">-0.15</definedName>
    <definedName name="solver_ver" localSheetId="2" hidden="1">2</definedName>
    <definedName name="solver_ver" localSheetId="3" hidden="1">3</definedName>
    <definedName name="solver_ver" localSheetId="8" hidden="1">2</definedName>
    <definedName name="solver_ver" localSheetId="9" hidden="1">3</definedName>
    <definedName name="solver_ver" localSheetId="6" hidden="1">2</definedName>
    <definedName name="solver_ver" localSheetId="7" hidden="1">3</definedName>
    <definedName name="solver_ver" localSheetId="4" hidden="1">2</definedName>
    <definedName name="solver_ver" localSheetId="5" hidden="1">3</definedName>
  </definedNames>
  <calcPr calcId="191029" calcMode="manual"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36" i="14" l="1"/>
  <c r="P35" i="14"/>
  <c r="P36" i="14"/>
  <c r="O36" i="14"/>
  <c r="O35" i="14"/>
  <c r="O5" i="14"/>
  <c r="O6" i="14"/>
  <c r="O22" i="14"/>
  <c r="O23" i="14"/>
  <c r="O24" i="14"/>
  <c r="O25" i="14"/>
  <c r="B41" i="24" l="1"/>
  <c r="Q41" i="24"/>
  <c r="N36" i="20" l="1"/>
  <c r="M35" i="20"/>
  <c r="L34" i="20"/>
  <c r="K33" i="20"/>
  <c r="K32" i="20"/>
  <c r="J32" i="20"/>
  <c r="K31" i="20"/>
  <c r="I31" i="20"/>
  <c r="K30" i="20"/>
  <c r="H30" i="20"/>
  <c r="K29" i="20"/>
  <c r="G29" i="20"/>
  <c r="K28" i="20"/>
  <c r="F28" i="20"/>
  <c r="K27" i="20"/>
  <c r="E27" i="20"/>
  <c r="K26" i="20"/>
  <c r="D26" i="20"/>
  <c r="K25" i="20"/>
  <c r="C25" i="20"/>
  <c r="B44" i="20" l="1" a="1"/>
  <c r="B44" i="20" s="1"/>
  <c r="Q44" i="20" a="1"/>
  <c r="Q44" i="20" s="1"/>
  <c r="B46" i="20" a="1"/>
  <c r="B46" i="20" s="1"/>
  <c r="Q46" i="20" a="1"/>
  <c r="Q46" i="20" s="1"/>
  <c r="Q53" i="20" a="1"/>
  <c r="Q53" i="20" s="1"/>
  <c r="B53" i="20" a="1"/>
  <c r="B53" i="20" s="1"/>
  <c r="Q41" i="20" a="1"/>
  <c r="Q41" i="20" s="1"/>
  <c r="B41" i="20" a="1"/>
  <c r="B41" i="20" s="1"/>
  <c r="S25" i="20"/>
  <c r="S27" i="20" s="1"/>
  <c r="Q56" i="20"/>
  <c r="Q57" i="20"/>
  <c r="Q58" i="20"/>
  <c r="Q51" i="19"/>
  <c r="B51" i="19"/>
  <c r="S25" i="19"/>
  <c r="S27" i="19" s="1"/>
  <c r="B47" i="20" a="1"/>
  <c r="B47" i="20" s="1"/>
  <c r="Q47" i="20" a="1"/>
  <c r="Q47" i="20" s="1"/>
  <c r="Q48" i="19"/>
  <c r="B48" i="19"/>
  <c r="B55" i="19"/>
  <c r="Q55" i="19"/>
  <c r="B56" i="19"/>
  <c r="Q56" i="19"/>
  <c r="B57" i="19"/>
  <c r="Q57" i="19"/>
  <c r="B58" i="19"/>
  <c r="B51" i="23"/>
  <c r="S25" i="23"/>
  <c r="S27" i="23" s="1" a="1"/>
  <c r="S27" i="23" s="1"/>
  <c r="B53" i="23"/>
  <c r="B54" i="23"/>
  <c r="B55" i="23"/>
  <c r="B56" i="23"/>
  <c r="B57" i="23"/>
  <c r="B52" i="23"/>
  <c r="Q45" i="23" a="1"/>
  <c r="Q45" i="23" s="1"/>
  <c r="Q46" i="23" a="1"/>
  <c r="Q46" i="23" s="1"/>
  <c r="Q48" i="23" a="1"/>
  <c r="Q48" i="23" s="1"/>
  <c r="Q49" i="23" a="1"/>
  <c r="Q49" i="23" s="1"/>
  <c r="Q51" i="23" a="1"/>
  <c r="Q51" i="23" s="1"/>
  <c r="Q52" i="23" a="1"/>
  <c r="Q52" i="23" s="1"/>
  <c r="Q53" i="23" a="1"/>
  <c r="Q53" i="23" s="1"/>
  <c r="Q54" i="23" a="1"/>
  <c r="Q54" i="23" s="1"/>
  <c r="Q55" i="23" a="1"/>
  <c r="Q55" i="23" s="1"/>
  <c r="Q56" i="23" a="1"/>
  <c r="Q56" i="23" s="1"/>
  <c r="Q57" i="23" a="1"/>
  <c r="Q57" i="23" s="1"/>
  <c r="Q43" i="23" a="1"/>
  <c r="Q43" i="23" s="1"/>
  <c r="R30" i="15"/>
  <c r="Q57" i="15" a="1"/>
  <c r="Q57" i="15" s="1"/>
  <c r="B59" i="15"/>
  <c r="Q59" i="15"/>
  <c r="B60" i="15"/>
  <c r="Q60" i="15"/>
  <c r="B61" i="15"/>
  <c r="Q61" i="15"/>
  <c r="B62" i="15"/>
  <c r="Q62" i="15"/>
  <c r="B63" i="15"/>
  <c r="Q63" i="15"/>
  <c r="B64" i="15"/>
  <c r="Q64" i="15"/>
  <c r="Q47" i="15"/>
  <c r="Q48" i="15"/>
  <c r="Q44" i="23" a="1"/>
  <c r="Q44" i="23" s="1"/>
  <c r="B43" i="23"/>
  <c r="B53" i="15" l="1"/>
  <c r="Q53" i="15"/>
  <c r="B55" i="15"/>
  <c r="Q55" i="15"/>
  <c r="B48" i="15"/>
  <c r="Q48" i="20"/>
  <c r="Q49" i="20"/>
  <c r="B54" i="20"/>
  <c r="Q54" i="20"/>
  <c r="Q51" i="20"/>
  <c r="B51" i="20"/>
  <c r="Q52" i="27"/>
  <c r="B52" i="27"/>
  <c r="Q51" i="27"/>
  <c r="B51" i="27"/>
  <c r="Q50" i="27"/>
  <c r="B50" i="27"/>
  <c r="Q49" i="27"/>
  <c r="B49" i="27"/>
  <c r="Q48" i="27"/>
  <c r="B48" i="27"/>
  <c r="Q47" i="27"/>
  <c r="B47" i="27"/>
  <c r="Q46" i="27"/>
  <c r="B46" i="27"/>
  <c r="Q45" i="27"/>
  <c r="B45" i="27"/>
  <c r="Q44" i="27"/>
  <c r="B44" i="27"/>
  <c r="Q41" i="27"/>
  <c r="B41" i="27"/>
  <c r="N36" i="27"/>
  <c r="M35" i="27"/>
  <c r="L34" i="27"/>
  <c r="K33" i="27"/>
  <c r="K32" i="27"/>
  <c r="J32" i="27"/>
  <c r="K31" i="27"/>
  <c r="I31" i="27"/>
  <c r="K30" i="27"/>
  <c r="H30" i="27"/>
  <c r="K29" i="27"/>
  <c r="G29" i="27"/>
  <c r="K28" i="27"/>
  <c r="F28" i="27"/>
  <c r="K27" i="27"/>
  <c r="E27" i="27"/>
  <c r="K26" i="27"/>
  <c r="D26" i="27"/>
  <c r="K25" i="27"/>
  <c r="C25" i="27"/>
  <c r="Q23" i="27"/>
  <c r="Q52" i="26"/>
  <c r="B52" i="26"/>
  <c r="Q51" i="26"/>
  <c r="B51" i="26"/>
  <c r="Q50" i="26"/>
  <c r="B50" i="26"/>
  <c r="Q49" i="26"/>
  <c r="B49" i="26"/>
  <c r="Q48" i="26"/>
  <c r="B48" i="26"/>
  <c r="Q47" i="26"/>
  <c r="B47" i="26"/>
  <c r="Q46" i="26"/>
  <c r="B46" i="26"/>
  <c r="Q45" i="26"/>
  <c r="B45" i="26"/>
  <c r="Q44" i="26"/>
  <c r="B44" i="26"/>
  <c r="Q41" i="26"/>
  <c r="B41" i="26"/>
  <c r="N36" i="26"/>
  <c r="M35" i="26"/>
  <c r="L34" i="26"/>
  <c r="K33" i="26"/>
  <c r="J32" i="26"/>
  <c r="I31" i="26"/>
  <c r="H30" i="26"/>
  <c r="G29" i="26"/>
  <c r="F28" i="26"/>
  <c r="E27" i="26"/>
  <c r="D26" i="26"/>
  <c r="C25" i="26"/>
  <c r="Q23" i="26"/>
  <c r="Q52" i="25" a="1"/>
  <c r="Q52" i="25" s="1"/>
  <c r="B52" i="25"/>
  <c r="Q51" i="25" a="1"/>
  <c r="Q51" i="25" s="1"/>
  <c r="B51" i="25"/>
  <c r="Q50" i="25" a="1"/>
  <c r="Q50" i="25" s="1"/>
  <c r="B50" i="25"/>
  <c r="Q49" i="25" a="1"/>
  <c r="Q49" i="25" s="1"/>
  <c r="B49" i="25"/>
  <c r="Q48" i="25" a="1"/>
  <c r="Q48" i="25" s="1"/>
  <c r="B48" i="25"/>
  <c r="Q47" i="25" a="1"/>
  <c r="Q47" i="25" s="1"/>
  <c r="B47" i="25"/>
  <c r="Q46" i="25" a="1"/>
  <c r="Q46" i="25" s="1"/>
  <c r="B46" i="25"/>
  <c r="Q45" i="25" a="1"/>
  <c r="Q45" i="25" s="1"/>
  <c r="B45" i="25"/>
  <c r="Q44" i="25" a="1"/>
  <c r="Q44" i="25" s="1"/>
  <c r="B44" i="25"/>
  <c r="Q40" i="25" a="1"/>
  <c r="Q40" i="25" s="1"/>
  <c r="B40" i="25"/>
  <c r="M35" i="25"/>
  <c r="M31" i="25"/>
  <c r="M27" i="25"/>
  <c r="Q23" i="25"/>
  <c r="R21" i="25"/>
  <c r="N21" i="25"/>
  <c r="M21" i="25"/>
  <c r="L21" i="25"/>
  <c r="L34" i="25" s="1"/>
  <c r="K21" i="25"/>
  <c r="K31" i="25" s="1"/>
  <c r="J21" i="25"/>
  <c r="I21" i="25"/>
  <c r="H21" i="25"/>
  <c r="G21" i="25"/>
  <c r="M29" i="25" s="1"/>
  <c r="F21" i="25"/>
  <c r="I28" i="25" s="1"/>
  <c r="E21" i="25"/>
  <c r="E27" i="25" s="1"/>
  <c r="D21" i="25"/>
  <c r="C21" i="25"/>
  <c r="C25" i="25" s="1"/>
  <c r="R20" i="25"/>
  <c r="R19" i="25"/>
  <c r="R18" i="25"/>
  <c r="R17" i="25"/>
  <c r="R16" i="25"/>
  <c r="R15" i="25"/>
  <c r="R14" i="25"/>
  <c r="R13" i="25"/>
  <c r="R12" i="25"/>
  <c r="R11" i="25"/>
  <c r="R10" i="25"/>
  <c r="Q52" i="24"/>
  <c r="B52" i="24"/>
  <c r="Q51" i="24"/>
  <c r="B51" i="24"/>
  <c r="Q50" i="24"/>
  <c r="B50" i="24"/>
  <c r="Q49" i="24"/>
  <c r="B49" i="24"/>
  <c r="Q48" i="24"/>
  <c r="B48" i="24"/>
  <c r="Q47" i="24"/>
  <c r="B47" i="24"/>
  <c r="Q46" i="24"/>
  <c r="B46" i="24"/>
  <c r="Q45" i="24"/>
  <c r="B45" i="24"/>
  <c r="Q44" i="24"/>
  <c r="B44" i="24"/>
  <c r="N36" i="24"/>
  <c r="M35" i="24"/>
  <c r="L34" i="24"/>
  <c r="K33" i="24"/>
  <c r="J32" i="24"/>
  <c r="I31" i="24"/>
  <c r="H30" i="24"/>
  <c r="G29" i="24"/>
  <c r="F28" i="24"/>
  <c r="E27" i="24"/>
  <c r="D26" i="24"/>
  <c r="C25" i="24"/>
  <c r="Q23" i="24"/>
  <c r="R21" i="23"/>
  <c r="R20" i="23"/>
  <c r="R19" i="23"/>
  <c r="R18" i="23"/>
  <c r="R17" i="23"/>
  <c r="R16" i="23"/>
  <c r="R15" i="23"/>
  <c r="R14" i="23"/>
  <c r="R13" i="23"/>
  <c r="R12" i="23"/>
  <c r="R11" i="23"/>
  <c r="R10" i="23"/>
  <c r="N36" i="19"/>
  <c r="M35" i="19"/>
  <c r="L34" i="19"/>
  <c r="K33" i="19"/>
  <c r="J32" i="19"/>
  <c r="I31" i="19"/>
  <c r="H30" i="19"/>
  <c r="G29" i="19"/>
  <c r="F28" i="19"/>
  <c r="E27" i="19"/>
  <c r="D26" i="19"/>
  <c r="C25" i="19"/>
  <c r="M26" i="25" l="1"/>
  <c r="N31" i="25"/>
  <c r="I26" i="25"/>
  <c r="K27" i="25"/>
  <c r="D26" i="25"/>
  <c r="N28" i="25"/>
  <c r="E26" i="25"/>
  <c r="H28" i="25"/>
  <c r="J29" i="25"/>
  <c r="F26" i="25"/>
  <c r="N34" i="25"/>
  <c r="N26" i="25"/>
  <c r="I29" i="25"/>
  <c r="I27" i="25"/>
  <c r="I31" i="25"/>
  <c r="N36" i="25"/>
  <c r="G26" i="25"/>
  <c r="G28" i="25"/>
  <c r="K28" i="25"/>
  <c r="J32" i="25"/>
  <c r="J31" i="25"/>
  <c r="N33" i="25"/>
  <c r="K26" i="25"/>
  <c r="L28" i="25"/>
  <c r="M33" i="25"/>
  <c r="K29" i="25"/>
  <c r="D25" i="25"/>
  <c r="G27" i="25"/>
  <c r="J28" i="25"/>
  <c r="N29" i="25"/>
  <c r="M34" i="25"/>
  <c r="E25" i="25"/>
  <c r="H27" i="25"/>
  <c r="H30" i="25"/>
  <c r="M25" i="25"/>
  <c r="F25" i="25"/>
  <c r="I30" i="25"/>
  <c r="G25" i="25"/>
  <c r="H26" i="25"/>
  <c r="J27" i="25"/>
  <c r="M28" i="25"/>
  <c r="J30" i="25"/>
  <c r="K32" i="25"/>
  <c r="N35" i="25"/>
  <c r="H25" i="25"/>
  <c r="K30" i="25"/>
  <c r="L32" i="25"/>
  <c r="I25" i="25"/>
  <c r="J26" i="25"/>
  <c r="L27" i="25"/>
  <c r="G29" i="25"/>
  <c r="L30" i="25"/>
  <c r="M32" i="25"/>
  <c r="J25" i="25"/>
  <c r="H29" i="25"/>
  <c r="M30" i="25"/>
  <c r="N32" i="25"/>
  <c r="K25" i="25"/>
  <c r="L26" i="25"/>
  <c r="N27" i="25"/>
  <c r="N30" i="25"/>
  <c r="K33" i="25"/>
  <c r="L25" i="25"/>
  <c r="F28" i="25"/>
  <c r="L33" i="25"/>
  <c r="N25" i="25"/>
  <c r="L29" i="25"/>
  <c r="F27" i="25"/>
  <c r="L31" i="25"/>
  <c r="Q40" i="23" a="1"/>
  <c r="Q40" i="23" s="1"/>
  <c r="B40" i="23"/>
  <c r="B49" i="23"/>
  <c r="B48" i="23"/>
  <c r="B46" i="23"/>
  <c r="B45" i="23"/>
  <c r="B44" i="23"/>
  <c r="N21" i="23"/>
  <c r="M21" i="23"/>
  <c r="L21" i="23"/>
  <c r="K21" i="23"/>
  <c r="J21" i="23"/>
  <c r="I21" i="23"/>
  <c r="I31" i="23" s="1"/>
  <c r="H21" i="23"/>
  <c r="G21" i="23"/>
  <c r="L29" i="23" s="1"/>
  <c r="F21" i="23"/>
  <c r="F28" i="23" s="1"/>
  <c r="E21" i="23"/>
  <c r="D21" i="23"/>
  <c r="C21" i="23"/>
  <c r="Q23" i="23"/>
  <c r="L31" i="23" l="1"/>
  <c r="L30" i="23"/>
  <c r="O52" i="25" a="1"/>
  <c r="O52" i="25" s="1"/>
  <c r="P52" i="25" s="1"/>
  <c r="S52" i="25" s="1"/>
  <c r="O51" i="25" a="1"/>
  <c r="O51" i="25" s="1"/>
  <c r="P51" i="25" s="1"/>
  <c r="S51" i="25" s="1"/>
  <c r="O48" i="25" a="1"/>
  <c r="O48" i="25" s="1"/>
  <c r="P48" i="25" s="1"/>
  <c r="S48" i="25" s="1"/>
  <c r="I27" i="23"/>
  <c r="M31" i="23"/>
  <c r="M30" i="23"/>
  <c r="O47" i="25" a="1"/>
  <c r="O47" i="25" s="1"/>
  <c r="P47" i="25" s="1"/>
  <c r="S47" i="25" s="1"/>
  <c r="O45" i="25" a="1"/>
  <c r="O45" i="25" s="1"/>
  <c r="P45" i="25" s="1"/>
  <c r="S45" i="25" s="1"/>
  <c r="J30" i="23"/>
  <c r="M25" i="23"/>
  <c r="K30" i="23"/>
  <c r="O50" i="25" a="1"/>
  <c r="O50" i="25" s="1"/>
  <c r="P50" i="25" s="1"/>
  <c r="S50" i="25" s="1"/>
  <c r="O46" i="25" a="1"/>
  <c r="O46" i="25" s="1"/>
  <c r="P46" i="25" s="1"/>
  <c r="S46" i="25" s="1"/>
  <c r="O49" i="25" a="1"/>
  <c r="O49" i="25" s="1"/>
  <c r="P49" i="25" s="1"/>
  <c r="S49" i="25" s="1"/>
  <c r="O44" i="25" a="1"/>
  <c r="O44" i="25" s="1"/>
  <c r="P44" i="25" s="1" a="1"/>
  <c r="P44" i="25" s="1"/>
  <c r="S44" i="25" s="1"/>
  <c r="H29" i="23"/>
  <c r="J27" i="23"/>
  <c r="J31" i="23"/>
  <c r="F27" i="23"/>
  <c r="L28" i="23"/>
  <c r="L32" i="23"/>
  <c r="N26" i="23"/>
  <c r="H27" i="23"/>
  <c r="K31" i="23"/>
  <c r="M32" i="23"/>
  <c r="L27" i="23"/>
  <c r="N29" i="23"/>
  <c r="G27" i="23"/>
  <c r="K27" i="23"/>
  <c r="H25" i="23"/>
  <c r="M34" i="23"/>
  <c r="D26" i="23"/>
  <c r="J32" i="23"/>
  <c r="K28" i="23"/>
  <c r="L33" i="23"/>
  <c r="I28" i="23"/>
  <c r="M35" i="23"/>
  <c r="M28" i="23" a="1"/>
  <c r="M28" i="23" s="1"/>
  <c r="E27" i="23"/>
  <c r="K33" i="23"/>
  <c r="K32" i="23"/>
  <c r="N27" i="23"/>
  <c r="H30" i="23"/>
  <c r="L34" i="23"/>
  <c r="O40" i="25" a="1"/>
  <c r="O40" i="25" s="1"/>
  <c r="P40" i="25" s="1" a="1"/>
  <c r="P40" i="25" s="1"/>
  <c r="R40" i="25" s="1" a="1"/>
  <c r="R40" i="25" s="1"/>
  <c r="E26" i="23"/>
  <c r="F26" i="23"/>
  <c r="N28" i="23"/>
  <c r="N30" i="23"/>
  <c r="H26" i="23"/>
  <c r="N31" i="23"/>
  <c r="N25" i="23"/>
  <c r="L25" i="23"/>
  <c r="I29" i="23"/>
  <c r="J29" i="23"/>
  <c r="M27" i="23"/>
  <c r="K25" i="23"/>
  <c r="K29" i="23"/>
  <c r="F25" i="23"/>
  <c r="G28" i="23"/>
  <c r="N33" i="23"/>
  <c r="I26" i="23"/>
  <c r="M29" i="23"/>
  <c r="G25" i="23"/>
  <c r="J26" i="23"/>
  <c r="K26" i="23"/>
  <c r="H28" i="23"/>
  <c r="M33" i="23"/>
  <c r="N34" i="23"/>
  <c r="E25" i="23"/>
  <c r="G26" i="23"/>
  <c r="N32" i="23"/>
  <c r="I30" i="23"/>
  <c r="I25" i="23"/>
  <c r="L26" i="23"/>
  <c r="N35" i="23"/>
  <c r="N36" i="23"/>
  <c r="J25" i="23"/>
  <c r="M26" i="23"/>
  <c r="J28" i="23"/>
  <c r="C25" i="23"/>
  <c r="D25" i="23"/>
  <c r="G29" i="23"/>
  <c r="O56" i="23" l="1" a="1"/>
  <c r="O56" i="23" s="1"/>
  <c r="P56" i="23" s="1"/>
  <c r="S56" i="23" s="1"/>
  <c r="O45" i="23" a="1"/>
  <c r="O45" i="23" s="1"/>
  <c r="P45" i="23" s="1" a="1"/>
  <c r="P45" i="23" s="1"/>
  <c r="S45" i="23" s="1"/>
  <c r="O53" i="23" a="1"/>
  <c r="O53" i="23" s="1"/>
  <c r="P53" i="23" s="1"/>
  <c r="S53" i="23" s="1"/>
  <c r="O57" i="23" a="1"/>
  <c r="O57" i="23" s="1"/>
  <c r="P57" i="23" s="1"/>
  <c r="S57" i="23" s="1"/>
  <c r="O54" i="23" a="1"/>
  <c r="O54" i="23" s="1"/>
  <c r="P54" i="23" s="1"/>
  <c r="S54" i="23" s="1"/>
  <c r="O55" i="23" a="1"/>
  <c r="O55" i="23" s="1"/>
  <c r="P55" i="23" s="1"/>
  <c r="S55" i="23" s="1"/>
  <c r="O44" i="23" a="1"/>
  <c r="O44" i="23" s="1"/>
  <c r="P44" i="23" s="1"/>
  <c r="S44" i="23" s="1"/>
  <c r="O43" i="23" a="1"/>
  <c r="O43" i="23" s="1"/>
  <c r="P43" i="23" s="1" a="1"/>
  <c r="P43" i="23" s="1"/>
  <c r="S43" i="23" s="1"/>
  <c r="O46" i="23" a="1"/>
  <c r="O46" i="23" s="1"/>
  <c r="P46" i="23" s="1" a="1"/>
  <c r="P46" i="23" s="1"/>
  <c r="S46" i="23" s="1" a="1"/>
  <c r="S46" i="23" s="1"/>
  <c r="O48" i="23" a="1"/>
  <c r="O48" i="23" s="1"/>
  <c r="P48" i="23" s="1"/>
  <c r="S48" i="23" s="1"/>
  <c r="O52" i="23" a="1"/>
  <c r="O52" i="23" s="1"/>
  <c r="P52" i="23" s="1"/>
  <c r="S52" i="23" s="1"/>
  <c r="O49" i="23" a="1"/>
  <c r="O49" i="23" s="1"/>
  <c r="P49" i="23" s="1"/>
  <c r="S49" i="23" s="1"/>
  <c r="O51" i="23" a="1"/>
  <c r="O51" i="23" s="1"/>
  <c r="P51" i="23" s="1"/>
  <c r="S51" i="23" s="1"/>
  <c r="O40" i="23" a="1"/>
  <c r="O40" i="23" s="1"/>
  <c r="P40" i="23" s="1" a="1"/>
  <c r="P40" i="23" s="1"/>
  <c r="R40" i="23" s="1" a="1"/>
  <c r="R40" i="23" s="1"/>
  <c r="N37" i="15"/>
  <c r="M36" i="15"/>
  <c r="L35" i="15"/>
  <c r="K34" i="15"/>
  <c r="J33" i="15"/>
  <c r="I32" i="15"/>
  <c r="H31" i="15"/>
  <c r="G30" i="15"/>
  <c r="F29" i="15"/>
  <c r="E28" i="15"/>
  <c r="D27" i="15"/>
  <c r="C26" i="15"/>
  <c r="B58" i="20" l="1"/>
  <c r="B57" i="20"/>
  <c r="B56" i="20"/>
  <c r="Q55" i="20"/>
  <c r="B55" i="20"/>
  <c r="Q52" i="20"/>
  <c r="B52" i="20"/>
  <c r="Q50" i="20"/>
  <c r="B50" i="20"/>
  <c r="B49" i="20"/>
  <c r="B48" i="20"/>
  <c r="Q54" i="19" l="1"/>
  <c r="B54" i="19"/>
  <c r="Q53" i="19"/>
  <c r="B53" i="19"/>
  <c r="Q50" i="19"/>
  <c r="B50" i="19"/>
  <c r="Q49" i="19"/>
  <c r="B49" i="19"/>
  <c r="Q47" i="19"/>
  <c r="B47" i="19"/>
  <c r="Q46" i="19"/>
  <c r="B46" i="19"/>
  <c r="Q45" i="19"/>
  <c r="B45" i="19"/>
  <c r="Q44" i="19"/>
  <c r="B44" i="19"/>
  <c r="Q41" i="19"/>
  <c r="B41" i="19"/>
  <c r="Q23" i="20" l="1"/>
  <c r="Q23" i="19"/>
  <c r="Q46" i="15" l="1"/>
  <c r="B46" i="15"/>
  <c r="Q50" i="15"/>
  <c r="Q51" i="15"/>
  <c r="Q52" i="15"/>
  <c r="Q56" i="15"/>
  <c r="Q58" i="15"/>
  <c r="B47" i="15"/>
  <c r="B50" i="15"/>
  <c r="B51" i="15"/>
  <c r="B52" i="15"/>
  <c r="B56" i="15"/>
  <c r="B57" i="15"/>
  <c r="B58" i="15"/>
  <c r="Q43" i="15"/>
  <c r="B43" i="15" l="1"/>
  <c r="Z6" i="14" l="1"/>
  <c r="P5" i="14"/>
  <c r="Q5" i="14"/>
  <c r="R5" i="14"/>
  <c r="S5" i="14"/>
  <c r="T5" i="14"/>
  <c r="U5" i="14"/>
  <c r="V5" i="14"/>
  <c r="W5" i="14"/>
  <c r="X5" i="14"/>
  <c r="Y5" i="14"/>
  <c r="Z5" i="14"/>
  <c r="P6" i="14"/>
  <c r="Q6" i="14"/>
  <c r="R6" i="14"/>
  <c r="S6" i="14"/>
  <c r="T6" i="14"/>
  <c r="U6" i="14"/>
  <c r="V6" i="14"/>
  <c r="W6" i="14"/>
  <c r="X6" i="14"/>
  <c r="Y6" i="14"/>
  <c r="P7" i="14"/>
  <c r="Q7" i="14"/>
  <c r="R7" i="14"/>
  <c r="S7" i="14"/>
  <c r="T7" i="14"/>
  <c r="U7" i="14"/>
  <c r="V7" i="14"/>
  <c r="W7" i="14"/>
  <c r="X7" i="14"/>
  <c r="Y7" i="14"/>
  <c r="Z7" i="14"/>
  <c r="P8" i="14"/>
  <c r="Q8" i="14"/>
  <c r="R8" i="14"/>
  <c r="S8" i="14"/>
  <c r="T8" i="14"/>
  <c r="U8" i="14"/>
  <c r="V8" i="14"/>
  <c r="W8" i="14"/>
  <c r="X8" i="14"/>
  <c r="Y8" i="14"/>
  <c r="Z8" i="14"/>
  <c r="P9" i="14"/>
  <c r="Q9" i="14"/>
  <c r="R9" i="14"/>
  <c r="S9" i="14"/>
  <c r="T9" i="14"/>
  <c r="U9" i="14"/>
  <c r="V9" i="14"/>
  <c r="W9" i="14"/>
  <c r="X9" i="14"/>
  <c r="Y9" i="14"/>
  <c r="Z9" i="14"/>
  <c r="P10" i="14"/>
  <c r="Q10" i="14"/>
  <c r="R10" i="14"/>
  <c r="S10" i="14"/>
  <c r="T10" i="14"/>
  <c r="U10" i="14"/>
  <c r="V10" i="14"/>
  <c r="W10" i="14"/>
  <c r="X10" i="14"/>
  <c r="Y10" i="14"/>
  <c r="Z10" i="14"/>
  <c r="P11" i="14"/>
  <c r="Q11" i="14"/>
  <c r="R11" i="14"/>
  <c r="S11" i="14"/>
  <c r="T11" i="14"/>
  <c r="U11" i="14"/>
  <c r="V11" i="14"/>
  <c r="W11" i="14"/>
  <c r="X11" i="14"/>
  <c r="Y11" i="14"/>
  <c r="Z11" i="14"/>
  <c r="P12" i="14"/>
  <c r="Q12" i="14"/>
  <c r="R12" i="14"/>
  <c r="S12" i="14"/>
  <c r="T12" i="14"/>
  <c r="U12" i="14"/>
  <c r="V12" i="14"/>
  <c r="W12" i="14"/>
  <c r="X12" i="14"/>
  <c r="Y12" i="14"/>
  <c r="Z12" i="14"/>
  <c r="P13" i="14"/>
  <c r="Q13" i="14"/>
  <c r="R13" i="14"/>
  <c r="S13" i="14"/>
  <c r="T13" i="14"/>
  <c r="U13" i="14"/>
  <c r="V13" i="14"/>
  <c r="W13" i="14"/>
  <c r="X13" i="14"/>
  <c r="Y13" i="14"/>
  <c r="Z13" i="14"/>
  <c r="P14" i="14"/>
  <c r="Q14" i="14"/>
  <c r="R14" i="14"/>
  <c r="S14" i="14"/>
  <c r="T14" i="14"/>
  <c r="U14" i="14"/>
  <c r="V14" i="14"/>
  <c r="W14" i="14"/>
  <c r="X14" i="14"/>
  <c r="Y14" i="14"/>
  <c r="Z14" i="14"/>
  <c r="P15" i="14"/>
  <c r="Q15" i="14"/>
  <c r="R15" i="14"/>
  <c r="S15" i="14"/>
  <c r="T15" i="14"/>
  <c r="U15" i="14"/>
  <c r="V15" i="14"/>
  <c r="W15" i="14"/>
  <c r="X15" i="14"/>
  <c r="Y15" i="14"/>
  <c r="Z15" i="14"/>
  <c r="P16" i="14"/>
  <c r="Q16" i="14"/>
  <c r="R16" i="14"/>
  <c r="S16" i="14"/>
  <c r="T16" i="14"/>
  <c r="U16" i="14"/>
  <c r="V16" i="14"/>
  <c r="W16" i="14"/>
  <c r="X16" i="14"/>
  <c r="Y16" i="14"/>
  <c r="Z16" i="14"/>
  <c r="P17" i="14"/>
  <c r="Q17" i="14"/>
  <c r="R17" i="14"/>
  <c r="S17" i="14"/>
  <c r="T17" i="14"/>
  <c r="U17" i="14"/>
  <c r="V17" i="14"/>
  <c r="W17" i="14"/>
  <c r="X17" i="14"/>
  <c r="Y17" i="14"/>
  <c r="Z17" i="14"/>
  <c r="P18" i="14"/>
  <c r="Q18" i="14"/>
  <c r="R18" i="14"/>
  <c r="S18" i="14"/>
  <c r="T18" i="14"/>
  <c r="U18" i="14"/>
  <c r="V18" i="14"/>
  <c r="W18" i="14"/>
  <c r="X18" i="14"/>
  <c r="Y18" i="14"/>
  <c r="Z18" i="14"/>
  <c r="P19" i="14"/>
  <c r="Q19" i="14"/>
  <c r="R19" i="14"/>
  <c r="S19" i="14"/>
  <c r="T19" i="14"/>
  <c r="U19" i="14"/>
  <c r="V19" i="14"/>
  <c r="W19" i="14"/>
  <c r="X19" i="14"/>
  <c r="Y19" i="14"/>
  <c r="Z19" i="14"/>
  <c r="P20" i="14"/>
  <c r="Q20" i="14"/>
  <c r="R20" i="14"/>
  <c r="S20" i="14"/>
  <c r="T20" i="14"/>
  <c r="U20" i="14"/>
  <c r="V20" i="14"/>
  <c r="W20" i="14"/>
  <c r="X20" i="14"/>
  <c r="Y20" i="14"/>
  <c r="Z20" i="14"/>
  <c r="P21" i="14"/>
  <c r="Q21" i="14"/>
  <c r="R21" i="14"/>
  <c r="S21" i="14"/>
  <c r="T21" i="14"/>
  <c r="U21" i="14"/>
  <c r="V21" i="14"/>
  <c r="W21" i="14"/>
  <c r="X21" i="14"/>
  <c r="Y21" i="14"/>
  <c r="Z21" i="14"/>
  <c r="P22" i="14"/>
  <c r="Q22" i="14"/>
  <c r="R22" i="14"/>
  <c r="S22" i="14"/>
  <c r="T22" i="14"/>
  <c r="U22" i="14"/>
  <c r="V22" i="14"/>
  <c r="W22" i="14"/>
  <c r="X22" i="14"/>
  <c r="Y22" i="14"/>
  <c r="Z22" i="14"/>
  <c r="P23" i="14"/>
  <c r="Q23" i="14"/>
  <c r="R23" i="14"/>
  <c r="S23" i="14"/>
  <c r="T23" i="14"/>
  <c r="U23" i="14"/>
  <c r="V23" i="14"/>
  <c r="W23" i="14"/>
  <c r="X23" i="14"/>
  <c r="Y23" i="14"/>
  <c r="Z23" i="14"/>
  <c r="P24" i="14"/>
  <c r="Q24" i="14"/>
  <c r="R24" i="14"/>
  <c r="S24" i="14"/>
  <c r="T24" i="14"/>
  <c r="U24" i="14"/>
  <c r="V24" i="14"/>
  <c r="W24" i="14"/>
  <c r="X24" i="14"/>
  <c r="Y24" i="14"/>
  <c r="Z24" i="14"/>
  <c r="P25" i="14"/>
  <c r="Q25" i="14"/>
  <c r="R25" i="14"/>
  <c r="S25" i="14"/>
  <c r="T25" i="14"/>
  <c r="U25" i="14"/>
  <c r="V25" i="14"/>
  <c r="W25" i="14"/>
  <c r="X25" i="14"/>
  <c r="Y25" i="14"/>
  <c r="Z25" i="14"/>
  <c r="P26" i="14"/>
  <c r="Q26" i="14"/>
  <c r="R26" i="14"/>
  <c r="S26" i="14"/>
  <c r="T26" i="14"/>
  <c r="U26" i="14"/>
  <c r="V26" i="14"/>
  <c r="W26" i="14"/>
  <c r="X26" i="14"/>
  <c r="Y26" i="14"/>
  <c r="Z26" i="14"/>
  <c r="P27" i="14"/>
  <c r="Q27" i="14"/>
  <c r="R27" i="14"/>
  <c r="S27" i="14"/>
  <c r="T27" i="14"/>
  <c r="U27" i="14"/>
  <c r="V27" i="14"/>
  <c r="W27" i="14"/>
  <c r="X27" i="14"/>
  <c r="Y27" i="14"/>
  <c r="Z27" i="14"/>
  <c r="P28" i="14"/>
  <c r="Q28" i="14"/>
  <c r="R28" i="14"/>
  <c r="S28" i="14"/>
  <c r="T28" i="14"/>
  <c r="U28" i="14"/>
  <c r="V28" i="14"/>
  <c r="W28" i="14"/>
  <c r="X28" i="14"/>
  <c r="Y28" i="14"/>
  <c r="Z28" i="14"/>
  <c r="P29" i="14"/>
  <c r="Q29" i="14"/>
  <c r="R29" i="14"/>
  <c r="S29" i="14"/>
  <c r="T29" i="14"/>
  <c r="U29" i="14"/>
  <c r="V29" i="14"/>
  <c r="W29" i="14"/>
  <c r="X29" i="14"/>
  <c r="Y29" i="14"/>
  <c r="Z29" i="14"/>
  <c r="P30" i="14"/>
  <c r="Q30" i="14"/>
  <c r="R30" i="14"/>
  <c r="S30" i="14"/>
  <c r="T30" i="14"/>
  <c r="U30" i="14"/>
  <c r="V30" i="14"/>
  <c r="W30" i="14"/>
  <c r="X30" i="14"/>
  <c r="Y30" i="14"/>
  <c r="Z30" i="14"/>
  <c r="P31" i="14"/>
  <c r="Q31" i="14"/>
  <c r="R31" i="14"/>
  <c r="S31" i="14"/>
  <c r="T31" i="14"/>
  <c r="U31" i="14"/>
  <c r="V31" i="14"/>
  <c r="W31" i="14"/>
  <c r="X31" i="14"/>
  <c r="Y31" i="14"/>
  <c r="Z31" i="14"/>
  <c r="P32" i="14"/>
  <c r="Q32" i="14"/>
  <c r="R32" i="14"/>
  <c r="S32" i="14"/>
  <c r="T32" i="14"/>
  <c r="U32" i="14"/>
  <c r="V32" i="14"/>
  <c r="W32" i="14"/>
  <c r="X32" i="14"/>
  <c r="Y32" i="14"/>
  <c r="Z32" i="14"/>
  <c r="P33" i="14"/>
  <c r="Q33" i="14"/>
  <c r="R33" i="14"/>
  <c r="S33" i="14"/>
  <c r="T33" i="14"/>
  <c r="U33" i="14"/>
  <c r="V33" i="14"/>
  <c r="W33" i="14"/>
  <c r="X33" i="14"/>
  <c r="Y33" i="14"/>
  <c r="Z33" i="14"/>
  <c r="Q34" i="14"/>
  <c r="R34" i="14"/>
  <c r="S34" i="14"/>
  <c r="T34" i="14"/>
  <c r="U34" i="14"/>
  <c r="V34" i="14"/>
  <c r="W34" i="14"/>
  <c r="X34" i="14"/>
  <c r="Y34" i="14"/>
  <c r="Z34" i="14"/>
  <c r="Q35" i="14"/>
  <c r="R35" i="14"/>
  <c r="S35" i="14"/>
  <c r="T35" i="14"/>
  <c r="U35" i="14"/>
  <c r="V35" i="14"/>
  <c r="W35" i="14"/>
  <c r="X35" i="14"/>
  <c r="Y35" i="14"/>
  <c r="Z35" i="14"/>
  <c r="R36" i="14"/>
  <c r="S36" i="14"/>
  <c r="T36" i="14"/>
  <c r="U36" i="14"/>
  <c r="V36" i="14"/>
  <c r="X36" i="14"/>
  <c r="Y36" i="14"/>
  <c r="Z36" i="14"/>
  <c r="P37" i="14"/>
  <c r="R37" i="14"/>
  <c r="S37" i="14"/>
  <c r="T37" i="14"/>
  <c r="U37" i="14"/>
  <c r="V37" i="14"/>
  <c r="W37" i="14"/>
  <c r="X37" i="14"/>
  <c r="Y37" i="14"/>
  <c r="Z37" i="14"/>
  <c r="P38" i="14"/>
  <c r="Q38" i="14"/>
  <c r="R38" i="14"/>
  <c r="T38" i="14"/>
  <c r="U38" i="14"/>
  <c r="W38" i="14"/>
  <c r="Y38" i="14"/>
  <c r="Z38" i="14"/>
  <c r="P39" i="14"/>
  <c r="Q39" i="14"/>
  <c r="S39" i="14"/>
  <c r="U39" i="14"/>
  <c r="V39" i="14"/>
  <c r="W39" i="14"/>
  <c r="X39" i="14"/>
  <c r="Y39" i="14"/>
  <c r="Z39" i="14"/>
  <c r="P40" i="14"/>
  <c r="Q40" i="14"/>
  <c r="R40" i="14"/>
  <c r="S40" i="14"/>
  <c r="T40" i="14"/>
  <c r="V40" i="14"/>
  <c r="W40" i="14"/>
  <c r="X40" i="14"/>
  <c r="P41" i="14"/>
  <c r="Q41" i="14"/>
  <c r="R41" i="14"/>
  <c r="S41" i="14"/>
  <c r="T41" i="14"/>
  <c r="U41" i="14"/>
  <c r="V41" i="14"/>
  <c r="W41" i="14"/>
  <c r="X41" i="14"/>
  <c r="Y41" i="14"/>
  <c r="Z41" i="14"/>
  <c r="P42" i="14"/>
  <c r="Q42" i="14"/>
  <c r="R42" i="14"/>
  <c r="S42" i="14"/>
  <c r="T42" i="14"/>
  <c r="U42" i="14"/>
  <c r="V42" i="14"/>
  <c r="W42" i="14"/>
  <c r="X42" i="14"/>
  <c r="Y42" i="14"/>
  <c r="Z42" i="14"/>
  <c r="P43" i="14"/>
  <c r="Q43" i="14"/>
  <c r="R43" i="14"/>
  <c r="S43" i="14"/>
  <c r="T43" i="14"/>
  <c r="U43" i="14"/>
  <c r="V43" i="14"/>
  <c r="W43" i="14"/>
  <c r="X43" i="14"/>
  <c r="Y43" i="14"/>
  <c r="Z43" i="14"/>
  <c r="P44" i="14"/>
  <c r="Q44" i="14"/>
  <c r="R44" i="14"/>
  <c r="S44" i="14"/>
  <c r="T44" i="14"/>
  <c r="U44" i="14"/>
  <c r="V44" i="14"/>
  <c r="W44" i="14"/>
  <c r="X44" i="14"/>
  <c r="Y44" i="14"/>
  <c r="Z44" i="14"/>
  <c r="O7" i="14"/>
  <c r="O8" i="14"/>
  <c r="O9" i="14"/>
  <c r="O10" i="14"/>
  <c r="O11" i="14"/>
  <c r="O12" i="14"/>
  <c r="O13" i="14"/>
  <c r="O14" i="14"/>
  <c r="O15" i="14"/>
  <c r="O16" i="14"/>
  <c r="O17" i="14"/>
  <c r="O18" i="14"/>
  <c r="O19" i="14"/>
  <c r="O20" i="14"/>
  <c r="O21" i="14"/>
  <c r="O26" i="14"/>
  <c r="O27" i="14"/>
  <c r="O28" i="14"/>
  <c r="O29" i="14"/>
  <c r="O30" i="14"/>
  <c r="O31" i="14"/>
  <c r="O32" i="14"/>
  <c r="O33" i="14"/>
  <c r="O34" i="14"/>
  <c r="O37" i="14"/>
  <c r="O38" i="14"/>
  <c r="O39" i="14"/>
  <c r="O40" i="14"/>
  <c r="O41" i="14"/>
  <c r="O42" i="14"/>
  <c r="O43" i="14"/>
  <c r="O44" i="14"/>
  <c r="AC5" i="14" l="1"/>
  <c r="AL5" i="14"/>
  <c r="AN5" i="14"/>
  <c r="AK5" i="14"/>
  <c r="AJ5" i="14"/>
  <c r="AH5" i="14"/>
  <c r="AG5" i="14"/>
  <c r="AI5" i="14"/>
  <c r="AF5" i="14"/>
  <c r="AE5" i="14"/>
  <c r="AM5" i="14"/>
  <c r="AD5" i="14"/>
  <c r="M33" i="24"/>
  <c r="L33" i="24"/>
  <c r="L33" i="27"/>
  <c r="L33" i="26"/>
  <c r="N33" i="26"/>
  <c r="M33" i="27"/>
  <c r="N33" i="27"/>
  <c r="M33" i="26"/>
  <c r="N33" i="24"/>
  <c r="L31" i="24"/>
  <c r="N31" i="24"/>
  <c r="K31" i="24"/>
  <c r="N31" i="27"/>
  <c r="N31" i="26"/>
  <c r="J31" i="24"/>
  <c r="J31" i="27"/>
  <c r="M31" i="27"/>
  <c r="M31" i="26"/>
  <c r="J31" i="26"/>
  <c r="L31" i="27"/>
  <c r="L31" i="26"/>
  <c r="K31" i="26"/>
  <c r="M31" i="24"/>
  <c r="L30" i="27"/>
  <c r="M30" i="26"/>
  <c r="I30" i="24"/>
  <c r="J30" i="27"/>
  <c r="L30" i="26"/>
  <c r="L30" i="24"/>
  <c r="I30" i="27"/>
  <c r="K30" i="26"/>
  <c r="J30" i="26"/>
  <c r="N30" i="24"/>
  <c r="N30" i="27"/>
  <c r="I30" i="26"/>
  <c r="M30" i="24"/>
  <c r="K30" i="24"/>
  <c r="M30" i="27"/>
  <c r="N30" i="26"/>
  <c r="J30" i="24"/>
  <c r="H29" i="27"/>
  <c r="K29" i="26"/>
  <c r="L29" i="27"/>
  <c r="J29" i="26"/>
  <c r="I29" i="26"/>
  <c r="M29" i="24"/>
  <c r="J29" i="27"/>
  <c r="I29" i="24"/>
  <c r="N29" i="27"/>
  <c r="H29" i="26"/>
  <c r="L29" i="24"/>
  <c r="N29" i="26"/>
  <c r="M29" i="27"/>
  <c r="K29" i="24"/>
  <c r="J29" i="24"/>
  <c r="I29" i="27"/>
  <c r="L29" i="26"/>
  <c r="H29" i="24"/>
  <c r="N29" i="24"/>
  <c r="M29" i="26"/>
  <c r="F25" i="27"/>
  <c r="M25" i="26"/>
  <c r="E25" i="26"/>
  <c r="I25" i="24"/>
  <c r="N25" i="27"/>
  <c r="E25" i="27"/>
  <c r="L25" i="26"/>
  <c r="D25" i="26"/>
  <c r="M25" i="27"/>
  <c r="D25" i="27"/>
  <c r="K25" i="26"/>
  <c r="G25" i="24"/>
  <c r="I25" i="27"/>
  <c r="D25" i="24"/>
  <c r="H25" i="27"/>
  <c r="K25" i="24"/>
  <c r="L25" i="27"/>
  <c r="J25" i="26"/>
  <c r="N25" i="24"/>
  <c r="F25" i="24"/>
  <c r="H25" i="26"/>
  <c r="G25" i="26"/>
  <c r="J25" i="27"/>
  <c r="I25" i="26"/>
  <c r="M25" i="24"/>
  <c r="E25" i="24"/>
  <c r="G25" i="27"/>
  <c r="N25" i="26"/>
  <c r="F25" i="26"/>
  <c r="J25" i="24"/>
  <c r="H25" i="24"/>
  <c r="L25" i="24"/>
  <c r="M32" i="27"/>
  <c r="L32" i="26"/>
  <c r="N32" i="26"/>
  <c r="L32" i="27"/>
  <c r="K32" i="26"/>
  <c r="N32" i="24"/>
  <c r="M32" i="24"/>
  <c r="L32" i="24"/>
  <c r="N32" i="27"/>
  <c r="M32" i="26"/>
  <c r="K32" i="24"/>
  <c r="J28" i="26"/>
  <c r="N28" i="24"/>
  <c r="M28" i="24"/>
  <c r="I28" i="24"/>
  <c r="N28" i="27"/>
  <c r="I28" i="26"/>
  <c r="I28" i="27"/>
  <c r="M28" i="26"/>
  <c r="M28" i="27"/>
  <c r="H28" i="26"/>
  <c r="L28" i="24"/>
  <c r="L28" i="26"/>
  <c r="L28" i="27"/>
  <c r="G28" i="26"/>
  <c r="K28" i="24"/>
  <c r="H28" i="24"/>
  <c r="J28" i="27"/>
  <c r="N28" i="26"/>
  <c r="J28" i="24"/>
  <c r="G28" i="27"/>
  <c r="K28" i="26"/>
  <c r="G28" i="24"/>
  <c r="H28" i="27"/>
  <c r="N35" i="26"/>
  <c r="N35" i="27"/>
  <c r="N35" i="24"/>
  <c r="N27" i="27"/>
  <c r="J27" i="26"/>
  <c r="N27" i="24"/>
  <c r="F27" i="24"/>
  <c r="M27" i="27"/>
  <c r="I27" i="26"/>
  <c r="M27" i="24"/>
  <c r="L27" i="26"/>
  <c r="H27" i="24"/>
  <c r="L27" i="27"/>
  <c r="H27" i="26"/>
  <c r="L27" i="24"/>
  <c r="I27" i="24"/>
  <c r="J27" i="27"/>
  <c r="G27" i="26"/>
  <c r="K27" i="24"/>
  <c r="G27" i="27"/>
  <c r="I27" i="27"/>
  <c r="N27" i="26"/>
  <c r="F27" i="26"/>
  <c r="J27" i="24"/>
  <c r="F27" i="27"/>
  <c r="K27" i="26"/>
  <c r="G27" i="24"/>
  <c r="H27" i="27"/>
  <c r="M27" i="26"/>
  <c r="N34" i="26"/>
  <c r="N34" i="27"/>
  <c r="M34" i="26"/>
  <c r="M34" i="27"/>
  <c r="N34" i="24"/>
  <c r="M34" i="24"/>
  <c r="N26" i="27"/>
  <c r="E26" i="27"/>
  <c r="K26" i="26"/>
  <c r="G26" i="24"/>
  <c r="F26" i="24"/>
  <c r="N26" i="26"/>
  <c r="E26" i="26"/>
  <c r="M26" i="27"/>
  <c r="J26" i="26"/>
  <c r="L26" i="27"/>
  <c r="I26" i="26"/>
  <c r="M26" i="24"/>
  <c r="E26" i="24"/>
  <c r="F26" i="26"/>
  <c r="J26" i="27"/>
  <c r="H26" i="26"/>
  <c r="L26" i="24"/>
  <c r="J26" i="24"/>
  <c r="I26" i="27"/>
  <c r="G26" i="26"/>
  <c r="K26" i="24"/>
  <c r="H26" i="27"/>
  <c r="M26" i="26"/>
  <c r="F26" i="27"/>
  <c r="L26" i="26"/>
  <c r="H26" i="24"/>
  <c r="N26" i="24"/>
  <c r="G26" i="27"/>
  <c r="I26" i="24"/>
  <c r="AN6" i="14"/>
  <c r="D26" i="15"/>
  <c r="AC6" i="14"/>
  <c r="L25" i="20"/>
  <c r="J25" i="20"/>
  <c r="E25" i="19"/>
  <c r="I25" i="20"/>
  <c r="D25" i="19"/>
  <c r="G25" i="20"/>
  <c r="K25" i="19"/>
  <c r="K26" i="15"/>
  <c r="H25" i="20"/>
  <c r="N25" i="19"/>
  <c r="F25" i="20"/>
  <c r="M25" i="19"/>
  <c r="E25" i="20"/>
  <c r="L25" i="19"/>
  <c r="D25" i="20"/>
  <c r="J25" i="19"/>
  <c r="I25" i="19"/>
  <c r="N25" i="20"/>
  <c r="M25" i="20"/>
  <c r="G25" i="19"/>
  <c r="F25" i="19"/>
  <c r="H25" i="19"/>
  <c r="N35" i="20"/>
  <c r="N35" i="19"/>
  <c r="AM6" i="14"/>
  <c r="N34" i="20"/>
  <c r="N34" i="19"/>
  <c r="M34" i="20"/>
  <c r="AL6" i="14"/>
  <c r="M34" i="19"/>
  <c r="N33" i="20"/>
  <c r="M33" i="20"/>
  <c r="L33" i="20"/>
  <c r="L33" i="19"/>
  <c r="AK6" i="14"/>
  <c r="N33" i="19"/>
  <c r="M33" i="19"/>
  <c r="AI6" i="14"/>
  <c r="K31" i="19"/>
  <c r="N31" i="20"/>
  <c r="N31" i="19"/>
  <c r="M31" i="20"/>
  <c r="M31" i="19"/>
  <c r="K32" i="15"/>
  <c r="L31" i="20"/>
  <c r="L31" i="19"/>
  <c r="J31" i="20"/>
  <c r="J31" i="19"/>
  <c r="M30" i="20"/>
  <c r="N30" i="19"/>
  <c r="M30" i="19"/>
  <c r="L30" i="20"/>
  <c r="J30" i="20"/>
  <c r="L30" i="19"/>
  <c r="J30" i="19"/>
  <c r="I30" i="20"/>
  <c r="K30" i="19"/>
  <c r="AH6" i="14"/>
  <c r="I30" i="19"/>
  <c r="K31" i="15"/>
  <c r="N30" i="20"/>
  <c r="N29" i="20"/>
  <c r="J29" i="19"/>
  <c r="AG6" i="14"/>
  <c r="M29" i="20"/>
  <c r="N29" i="19"/>
  <c r="L29" i="19"/>
  <c r="L29" i="20"/>
  <c r="K30" i="15"/>
  <c r="J29" i="20"/>
  <c r="M29" i="19"/>
  <c r="I29" i="20"/>
  <c r="H29" i="20"/>
  <c r="K29" i="19"/>
  <c r="I29" i="19"/>
  <c r="H29" i="19"/>
  <c r="L28" i="20"/>
  <c r="J28" i="20"/>
  <c r="N28" i="19"/>
  <c r="I28" i="20"/>
  <c r="M28" i="19"/>
  <c r="G28" i="20"/>
  <c r="I28" i="19"/>
  <c r="AF6" i="14"/>
  <c r="H28" i="20"/>
  <c r="L28" i="19"/>
  <c r="K28" i="19"/>
  <c r="G28" i="19"/>
  <c r="J28" i="19"/>
  <c r="K29" i="15"/>
  <c r="H28" i="19"/>
  <c r="N28" i="20"/>
  <c r="M28" i="20"/>
  <c r="N32" i="19"/>
  <c r="M32" i="19"/>
  <c r="N32" i="20"/>
  <c r="M32" i="20"/>
  <c r="L32" i="19"/>
  <c r="L32" i="20"/>
  <c r="K32" i="19"/>
  <c r="AJ6" i="14"/>
  <c r="K33" i="15"/>
  <c r="F27" i="20"/>
  <c r="AE6" i="14"/>
  <c r="I27" i="19"/>
  <c r="G27" i="19"/>
  <c r="H27" i="19"/>
  <c r="K28" i="15"/>
  <c r="N27" i="20"/>
  <c r="F27" i="19"/>
  <c r="M27" i="20"/>
  <c r="L27" i="20"/>
  <c r="J27" i="20"/>
  <c r="I27" i="20"/>
  <c r="N27" i="19"/>
  <c r="H27" i="20"/>
  <c r="M27" i="19"/>
  <c r="G27" i="20"/>
  <c r="L27" i="19"/>
  <c r="K27" i="19"/>
  <c r="J27" i="19"/>
  <c r="H26" i="19"/>
  <c r="N26" i="20"/>
  <c r="G26" i="19"/>
  <c r="AD6" i="14"/>
  <c r="M26" i="20"/>
  <c r="F26" i="19"/>
  <c r="E26" i="19"/>
  <c r="L26" i="20"/>
  <c r="J26" i="20"/>
  <c r="N26" i="19"/>
  <c r="K27" i="15"/>
  <c r="I26" i="20"/>
  <c r="H26" i="20"/>
  <c r="L26" i="19"/>
  <c r="J26" i="19"/>
  <c r="G26" i="20"/>
  <c r="M26" i="19"/>
  <c r="F26" i="20"/>
  <c r="E26" i="20"/>
  <c r="K26" i="19"/>
  <c r="I26" i="19"/>
  <c r="M35" i="15"/>
  <c r="N35" i="15"/>
  <c r="L33" i="15"/>
  <c r="M33" i="15"/>
  <c r="N33" i="15"/>
  <c r="J32" i="15"/>
  <c r="M32" i="15"/>
  <c r="N32" i="15"/>
  <c r="L32" i="15"/>
  <c r="L34" i="15"/>
  <c r="M34" i="15"/>
  <c r="N34" i="15"/>
  <c r="J31" i="15"/>
  <c r="I31" i="15"/>
  <c r="L31" i="15"/>
  <c r="M31" i="15"/>
  <c r="N31" i="15"/>
  <c r="G29" i="15"/>
  <c r="H29" i="15"/>
  <c r="M29" i="15"/>
  <c r="I29" i="15"/>
  <c r="N29" i="15" a="1"/>
  <c r="N29" i="15" s="1"/>
  <c r="J29" i="15"/>
  <c r="L29" i="15"/>
  <c r="N36" i="15"/>
  <c r="L30" i="15"/>
  <c r="M30" i="15"/>
  <c r="N30" i="15"/>
  <c r="H30" i="15"/>
  <c r="J30" i="15"/>
  <c r="I30" i="15"/>
  <c r="N28" i="15"/>
  <c r="J28" i="15"/>
  <c r="G28" i="15"/>
  <c r="H28" i="15"/>
  <c r="I28" i="15"/>
  <c r="L28" i="15"/>
  <c r="F28" i="15"/>
  <c r="M28" i="15"/>
  <c r="H27" i="15"/>
  <c r="L27" i="15"/>
  <c r="I27" i="15"/>
  <c r="G27" i="15"/>
  <c r="J27" i="15"/>
  <c r="F27" i="15"/>
  <c r="M27" i="15"/>
  <c r="N27" i="15"/>
  <c r="E27" i="15"/>
  <c r="L26" i="15"/>
  <c r="I26" i="15"/>
  <c r="G26" i="15"/>
  <c r="H26" i="15"/>
  <c r="J26" i="15"/>
  <c r="N26" i="15"/>
  <c r="M26" i="15"/>
  <c r="E26" i="15"/>
  <c r="F26" i="15"/>
  <c r="O41" i="24" l="1" a="1"/>
  <c r="O41" i="24" s="1"/>
  <c r="P41" i="24" s="1"/>
  <c r="R41" i="24" s="1"/>
  <c r="O48" i="27" a="1"/>
  <c r="O48" i="27" s="1"/>
  <c r="P48" i="27" s="1"/>
  <c r="S48" i="27" s="1"/>
  <c r="O47" i="27" a="1"/>
  <c r="O47" i="27" s="1"/>
  <c r="P47" i="27" s="1"/>
  <c r="S47" i="27" s="1"/>
  <c r="O52" i="27" a="1"/>
  <c r="O52" i="27" s="1"/>
  <c r="P52" i="27" s="1"/>
  <c r="S52" i="27" s="1"/>
  <c r="O44" i="27" a="1"/>
  <c r="O44" i="27" s="1"/>
  <c r="P44" i="27" s="1"/>
  <c r="S44" i="27" s="1"/>
  <c r="O45" i="27" a="1"/>
  <c r="O45" i="27" s="1"/>
  <c r="P45" i="27" s="1"/>
  <c r="S45" i="27" s="1"/>
  <c r="O50" i="27" a="1"/>
  <c r="O50" i="27" s="1"/>
  <c r="P50" i="27" s="1"/>
  <c r="S50" i="27" s="1"/>
  <c r="O49" i="27" a="1"/>
  <c r="O49" i="27" s="1"/>
  <c r="P49" i="27" s="1"/>
  <c r="S49" i="27" s="1"/>
  <c r="O51" i="27" a="1"/>
  <c r="O51" i="27" s="1"/>
  <c r="P51" i="27" s="1"/>
  <c r="S51" i="27" s="1"/>
  <c r="O46" i="27" a="1"/>
  <c r="O46" i="27" s="1"/>
  <c r="P46" i="27" s="1"/>
  <c r="S46" i="27" s="1"/>
  <c r="O41" i="27" a="1"/>
  <c r="O41" i="27" s="1"/>
  <c r="P41" i="27" s="1"/>
  <c r="R41" i="27" s="1"/>
  <c r="O50" i="26" a="1"/>
  <c r="O50" i="26" s="1"/>
  <c r="P50" i="26" s="1"/>
  <c r="S50" i="26" s="1"/>
  <c r="O51" i="26" a="1"/>
  <c r="O51" i="26" s="1"/>
  <c r="P51" i="26" s="1"/>
  <c r="S51" i="26" s="1"/>
  <c r="O41" i="26" a="1"/>
  <c r="O41" i="26" s="1"/>
  <c r="P41" i="26" s="1"/>
  <c r="R41" i="26" s="1"/>
  <c r="O48" i="26" a="1"/>
  <c r="O48" i="26" s="1"/>
  <c r="P48" i="26" s="1"/>
  <c r="S48" i="26" s="1"/>
  <c r="O52" i="26" a="1"/>
  <c r="O52" i="26" s="1"/>
  <c r="P52" i="26" s="1"/>
  <c r="S52" i="26" s="1"/>
  <c r="O45" i="26" a="1"/>
  <c r="O45" i="26" s="1"/>
  <c r="P45" i="26" s="1"/>
  <c r="S45" i="26" s="1"/>
  <c r="O49" i="26" a="1"/>
  <c r="O49" i="26" s="1"/>
  <c r="P49" i="26" s="1"/>
  <c r="S49" i="26" s="1"/>
  <c r="O47" i="26" a="1"/>
  <c r="O47" i="26" s="1"/>
  <c r="P47" i="26" s="1"/>
  <c r="S47" i="26" s="1"/>
  <c r="O44" i="26" a="1"/>
  <c r="O44" i="26" s="1"/>
  <c r="P44" i="26" s="1"/>
  <c r="S44" i="26" s="1"/>
  <c r="O46" i="26" a="1"/>
  <c r="O46" i="26" s="1"/>
  <c r="P46" i="26" s="1"/>
  <c r="S46" i="26" s="1"/>
  <c r="O47" i="24" a="1"/>
  <c r="O47" i="24" s="1"/>
  <c r="P47" i="24" s="1"/>
  <c r="S47" i="24" s="1"/>
  <c r="O46" i="24" a="1"/>
  <c r="O46" i="24" s="1"/>
  <c r="P46" i="24" s="1"/>
  <c r="S46" i="24" s="1"/>
  <c r="O44" i="24" a="1"/>
  <c r="O44" i="24" s="1"/>
  <c r="P44" i="24" s="1"/>
  <c r="S44" i="24" s="1"/>
  <c r="O49" i="24" a="1"/>
  <c r="O49" i="24" s="1"/>
  <c r="P49" i="24" s="1"/>
  <c r="S49" i="24" s="1"/>
  <c r="O50" i="24" a="1"/>
  <c r="O50" i="24" s="1"/>
  <c r="P50" i="24" s="1"/>
  <c r="S50" i="24" s="1"/>
  <c r="O48" i="24" a="1"/>
  <c r="O48" i="24" s="1"/>
  <c r="P48" i="24" s="1"/>
  <c r="S48" i="24" s="1"/>
  <c r="O45" i="24" a="1"/>
  <c r="O45" i="24" s="1"/>
  <c r="P45" i="24" s="1"/>
  <c r="S45" i="24" s="1"/>
  <c r="O52" i="24" a="1"/>
  <c r="O52" i="24" s="1"/>
  <c r="P52" i="24" s="1"/>
  <c r="S52" i="24" s="1"/>
  <c r="O51" i="24" a="1"/>
  <c r="O51" i="24" s="1"/>
  <c r="P51" i="24" s="1"/>
  <c r="S51" i="24" s="1"/>
  <c r="O41" i="20" a="1"/>
  <c r="O41" i="20" s="1"/>
  <c r="P41" i="20" s="1" a="1"/>
  <c r="P41" i="20" s="1"/>
  <c r="R41" i="20" s="1" a="1"/>
  <c r="R41" i="20" s="1"/>
  <c r="O46" i="20" a="1"/>
  <c r="O46" i="20" s="1"/>
  <c r="P46" i="20" s="1" a="1"/>
  <c r="P46" i="20" s="1"/>
  <c r="S46" i="20" s="1" a="1"/>
  <c r="S46" i="20" s="1"/>
  <c r="O44" i="20" a="1"/>
  <c r="O44" i="20" s="1"/>
  <c r="P44" i="20" s="1" a="1"/>
  <c r="P44" i="20" s="1"/>
  <c r="S44" i="20" s="1" a="1"/>
  <c r="S44" i="20" s="1"/>
  <c r="O47" i="20" a="1"/>
  <c r="O47" i="20" s="1"/>
  <c r="P47" i="20" s="1" a="1"/>
  <c r="P47" i="20" s="1"/>
  <c r="S47" i="20" s="1" a="1"/>
  <c r="S47" i="20" s="1"/>
  <c r="O53" i="20" a="1"/>
  <c r="O53" i="20" s="1"/>
  <c r="P53" i="20" s="1" a="1"/>
  <c r="P53" i="20" s="1"/>
  <c r="S53" i="20" s="1"/>
  <c r="O51" i="19" a="1"/>
  <c r="O51" i="19" s="1"/>
  <c r="P51" i="19" s="1"/>
  <c r="S51" i="19" s="1"/>
  <c r="O48" i="19" a="1"/>
  <c r="O48" i="19" s="1"/>
  <c r="P48" i="19" s="1"/>
  <c r="S48" i="19" s="1"/>
  <c r="O58" i="19" a="1"/>
  <c r="O58" i="19" s="1"/>
  <c r="P58" i="19" s="1"/>
  <c r="S58" i="19" s="1"/>
  <c r="O57" i="19" a="1"/>
  <c r="O57" i="19" s="1"/>
  <c r="P57" i="19" s="1"/>
  <c r="S57" i="19" s="1"/>
  <c r="O56" i="19" a="1"/>
  <c r="O56" i="19" s="1"/>
  <c r="P56" i="19" s="1"/>
  <c r="S56" i="19" s="1"/>
  <c r="O55" i="19" a="1"/>
  <c r="O55" i="19" s="1"/>
  <c r="P55" i="19" s="1"/>
  <c r="S55" i="19" s="1"/>
  <c r="O57" i="15" a="1"/>
  <c r="O57" i="15" s="1"/>
  <c r="P57" i="15" s="1"/>
  <c r="S57" i="15" s="1"/>
  <c r="O64" i="15" a="1"/>
  <c r="O64" i="15" s="1"/>
  <c r="P64" i="15" s="1"/>
  <c r="S64" i="15" s="1"/>
  <c r="O60" i="15" a="1"/>
  <c r="O60" i="15" s="1"/>
  <c r="P60" i="15" s="1"/>
  <c r="S60" i="15" s="1"/>
  <c r="O61" i="15" a="1"/>
  <c r="O61" i="15" s="1"/>
  <c r="P61" i="15" s="1"/>
  <c r="S61" i="15" s="1"/>
  <c r="O46" i="15" a="1"/>
  <c r="O46" i="15" s="1"/>
  <c r="P46" i="15" s="1"/>
  <c r="S46" i="15" s="1"/>
  <c r="O59" i="15" a="1"/>
  <c r="O59" i="15" s="1"/>
  <c r="P59" i="15" s="1"/>
  <c r="S59" i="15" s="1"/>
  <c r="O62" i="15" a="1"/>
  <c r="O62" i="15" s="1"/>
  <c r="P62" i="15" s="1"/>
  <c r="S62" i="15" s="1"/>
  <c r="O63" i="15" a="1"/>
  <c r="O63" i="15" s="1"/>
  <c r="P63" i="15" s="1"/>
  <c r="S63" i="15" s="1"/>
  <c r="O52" i="15" a="1"/>
  <c r="O52" i="15" s="1"/>
  <c r="P52" i="15" s="1"/>
  <c r="S52" i="15" s="1"/>
  <c r="O58" i="15" a="1"/>
  <c r="O58" i="15" s="1"/>
  <c r="P58" i="15" s="1"/>
  <c r="S58" i="15" s="1"/>
  <c r="O53" i="15" a="1"/>
  <c r="O53" i="15" s="1"/>
  <c r="P53" i="15" s="1"/>
  <c r="S53" i="15" s="1"/>
  <c r="O48" i="15" a="1"/>
  <c r="O48" i="15" s="1"/>
  <c r="P48" i="15" s="1"/>
  <c r="S48" i="15" s="1" a="1"/>
  <c r="S48" i="15" s="1"/>
  <c r="O56" i="15" a="1"/>
  <c r="O56" i="15" s="1"/>
  <c r="P56" i="15" s="1"/>
  <c r="S56" i="15" s="1"/>
  <c r="O55" i="15" a="1"/>
  <c r="O55" i="15" s="1"/>
  <c r="P55" i="15" s="1"/>
  <c r="S55" i="15" s="1"/>
  <c r="O51" i="15" a="1"/>
  <c r="O51" i="15" s="1"/>
  <c r="O47" i="15" a="1"/>
  <c r="O47" i="15" s="1"/>
  <c r="P47" i="15" s="1"/>
  <c r="S47" i="15" s="1"/>
  <c r="O50" i="15" a="1"/>
  <c r="O50" i="15" s="1"/>
  <c r="P50" i="15" s="1"/>
  <c r="S50" i="15" s="1"/>
  <c r="O51" i="20" a="1"/>
  <c r="O51" i="20" s="1"/>
  <c r="P51" i="20" s="1"/>
  <c r="S51" i="20" s="1"/>
  <c r="O54" i="20" a="1"/>
  <c r="O54" i="20" s="1"/>
  <c r="P54" i="20" s="1"/>
  <c r="S54" i="20" s="1" a="1"/>
  <c r="S54" i="20" s="1"/>
  <c r="O48" i="20" a="1"/>
  <c r="O48" i="20" s="1"/>
  <c r="P48" i="20" s="1"/>
  <c r="S48" i="20" s="1"/>
  <c r="O52" i="20" a="1"/>
  <c r="O52" i="20" s="1"/>
  <c r="P52" i="20" s="1"/>
  <c r="S52" i="20" s="1"/>
  <c r="O49" i="20" a="1"/>
  <c r="O49" i="20" s="1"/>
  <c r="P49" i="20" s="1"/>
  <c r="S49" i="20" s="1"/>
  <c r="O55" i="20" a="1"/>
  <c r="O55" i="20" s="1"/>
  <c r="P55" i="20" s="1"/>
  <c r="S55" i="20" s="1"/>
  <c r="O58" i="20" a="1"/>
  <c r="O58" i="20" s="1"/>
  <c r="P58" i="20" s="1"/>
  <c r="S58" i="20" s="1"/>
  <c r="O50" i="20" a="1"/>
  <c r="O50" i="20" s="1"/>
  <c r="P50" i="20" s="1"/>
  <c r="S50" i="20" s="1"/>
  <c r="O56" i="20" a="1"/>
  <c r="O56" i="20" s="1"/>
  <c r="P56" i="20" s="1"/>
  <c r="S56" i="20" s="1"/>
  <c r="O57" i="20" a="1"/>
  <c r="O57" i="20" s="1"/>
  <c r="P57" i="20" s="1"/>
  <c r="S57" i="20" s="1"/>
  <c r="O43" i="15" a="1"/>
  <c r="O43" i="15" s="1"/>
  <c r="P43" i="15" s="1"/>
  <c r="R43" i="15" s="1"/>
  <c r="O50" i="19" a="1"/>
  <c r="O50" i="19" s="1"/>
  <c r="P50" i="19" s="1"/>
  <c r="S50" i="19" s="1"/>
  <c r="O45" i="19" a="1"/>
  <c r="O45" i="19" s="1"/>
  <c r="P45" i="19" s="1"/>
  <c r="S45" i="19" s="1"/>
  <c r="O49" i="19" a="1"/>
  <c r="O49" i="19" s="1"/>
  <c r="P49" i="19" s="1"/>
  <c r="S49" i="19" s="1"/>
  <c r="O46" i="19" a="1"/>
  <c r="O46" i="19" s="1"/>
  <c r="P46" i="19" s="1"/>
  <c r="S46" i="19" s="1"/>
  <c r="O44" i="19" a="1"/>
  <c r="O44" i="19" s="1"/>
  <c r="P44" i="19" s="1"/>
  <c r="S44" i="19" s="1"/>
  <c r="O47" i="19" a="1"/>
  <c r="O47" i="19" s="1"/>
  <c r="P47" i="19" s="1"/>
  <c r="S47" i="19" s="1"/>
  <c r="O41" i="19" a="1"/>
  <c r="O41" i="19" s="1"/>
  <c r="P41" i="19" s="1"/>
  <c r="R41" i="19" s="1"/>
  <c r="O54" i="19" a="1"/>
  <c r="O54" i="19" s="1"/>
  <c r="P54" i="19" s="1"/>
  <c r="S54" i="19" s="1"/>
  <c r="O53" i="19" a="1"/>
  <c r="O53" i="19" s="1"/>
  <c r="P53" i="19" s="1"/>
  <c r="S53" i="19" s="1"/>
  <c r="P51" i="15" l="1"/>
  <c r="S51" i="15"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<sst xmlns="http://schemas.openxmlformats.org/spreadsheetml/2006/main" count="932" uniqueCount="154">
  <si>
    <t>Date</t>
  </si>
  <si>
    <t>12/31/2020</t>
  </si>
  <si>
    <t>9/30/2020</t>
  </si>
  <si>
    <t>6/30/2020</t>
  </si>
  <si>
    <t>3/31/2020</t>
  </si>
  <si>
    <t>12/31/2019</t>
  </si>
  <si>
    <t>9/30/2019</t>
  </si>
  <si>
    <t>6/28/2019</t>
  </si>
  <si>
    <t>3/29/2019</t>
  </si>
  <si>
    <t>12/31/2018</t>
  </si>
  <si>
    <t>9/28/2018</t>
  </si>
  <si>
    <t>6/29/2018</t>
  </si>
  <si>
    <t>3/30/2018</t>
  </si>
  <si>
    <t>12/29/2017</t>
  </si>
  <si>
    <t>9/29/2017</t>
  </si>
  <si>
    <t>6/30/2017</t>
  </si>
  <si>
    <t>3/31/2017</t>
  </si>
  <si>
    <t>12/30/2016</t>
  </si>
  <si>
    <t>9/30/2016</t>
  </si>
  <si>
    <t>6/30/2016</t>
  </si>
  <si>
    <t>3/31/2016</t>
  </si>
  <si>
    <t>12/31/2015</t>
  </si>
  <si>
    <t>9/30/2015</t>
  </si>
  <si>
    <t>6/30/2015</t>
  </si>
  <si>
    <t>3/31/2015</t>
  </si>
  <si>
    <t>12/31/2014</t>
  </si>
  <si>
    <t>9/30/2014</t>
  </si>
  <si>
    <t>6/30/2014</t>
  </si>
  <si>
    <t>3/31/2014</t>
  </si>
  <si>
    <t>12/31/2013</t>
  </si>
  <si>
    <t>9/30/2013</t>
  </si>
  <si>
    <t>6/28/2013</t>
  </si>
  <si>
    <t>3/29/2013</t>
  </si>
  <si>
    <t>12/31/2012</t>
  </si>
  <si>
    <t>9/28/2012</t>
  </si>
  <si>
    <t>6/29/2012</t>
  </si>
  <si>
    <t>3/30/2012</t>
  </si>
  <si>
    <t>12/30/2011</t>
  </si>
  <si>
    <t>9/30/2011</t>
  </si>
  <si>
    <t>6/30/2011</t>
  </si>
  <si>
    <t>3/31/2011</t>
  </si>
  <si>
    <t>12/31/2010</t>
  </si>
  <si>
    <t>EMD</t>
  </si>
  <si>
    <t>Commodities</t>
  </si>
  <si>
    <t>Munis</t>
  </si>
  <si>
    <t>REITs</t>
  </si>
  <si>
    <t>Private equity</t>
  </si>
  <si>
    <t>GOLD</t>
  </si>
  <si>
    <t>Hedge Funds</t>
  </si>
  <si>
    <t>US LARGE CAP</t>
  </si>
  <si>
    <t>EME</t>
  </si>
  <si>
    <t>BONDS</t>
  </si>
  <si>
    <t>CORP HY</t>
  </si>
  <si>
    <t>MSCI EAFE</t>
  </si>
  <si>
    <t>Expected return yearly</t>
  </si>
  <si>
    <t>Correlation Matrix</t>
  </si>
  <si>
    <t>US Large Cap</t>
  </si>
  <si>
    <t>ETF MSCI EAFE</t>
  </si>
  <si>
    <t xml:space="preserve">EME </t>
  </si>
  <si>
    <t xml:space="preserve">Bonds </t>
  </si>
  <si>
    <t xml:space="preserve">Corp. HY </t>
  </si>
  <si>
    <t xml:space="preserve">Munis </t>
  </si>
  <si>
    <t xml:space="preserve">EMD </t>
  </si>
  <si>
    <t>Cmdty.</t>
  </si>
  <si>
    <t>Private Equity</t>
  </si>
  <si>
    <t xml:space="preserve">Gold </t>
  </si>
  <si>
    <t>Annual Volatilities</t>
  </si>
  <si>
    <t>Covariance matrix</t>
  </si>
  <si>
    <t xml:space="preserve">SUM </t>
  </si>
  <si>
    <t>w1</t>
  </si>
  <si>
    <t>w2</t>
  </si>
  <si>
    <t>w3</t>
  </si>
  <si>
    <t>w4</t>
  </si>
  <si>
    <t>w5</t>
  </si>
  <si>
    <t>w6</t>
  </si>
  <si>
    <t>w7</t>
  </si>
  <si>
    <t>w8</t>
  </si>
  <si>
    <t>w9</t>
  </si>
  <si>
    <t>w10</t>
  </si>
  <si>
    <t>w11</t>
  </si>
  <si>
    <t>w12</t>
  </si>
  <si>
    <t>variance</t>
  </si>
  <si>
    <t>volatility</t>
  </si>
  <si>
    <t>ER</t>
  </si>
  <si>
    <t>Sharpe Ratio</t>
  </si>
  <si>
    <t xml:space="preserve">Risk free </t>
  </si>
  <si>
    <t>Target ER</t>
  </si>
  <si>
    <t>Returns</t>
  </si>
  <si>
    <t>Volatilities</t>
  </si>
  <si>
    <t>Standard deviation (vol)</t>
  </si>
  <si>
    <t>Tangeant</t>
  </si>
  <si>
    <t>GMVP</t>
  </si>
  <si>
    <t>tangeant</t>
  </si>
  <si>
    <t>Add PF</t>
  </si>
  <si>
    <t>Volatiliy</t>
  </si>
  <si>
    <t>Part 2. Returns of each assets</t>
    <phoneticPr fontId="10" type="noConversion"/>
  </si>
  <si>
    <t>function: [price(t)-price(t-1)]/price(t-1)</t>
    <phoneticPr fontId="10" type="noConversion"/>
  </si>
  <si>
    <t>Part 3. expected return and volatility</t>
    <phoneticPr fontId="10" type="noConversion"/>
  </si>
  <si>
    <t>function: 1) expected return=(1+quarterly average return)^4-1   2) yearly standard deviation=quarterly standard deviation*2</t>
    <phoneticPr fontId="10" type="noConversion"/>
  </si>
  <si>
    <t>Function: correlation between asset 1 and 2 * volatility for asset 1 * volatility for asset 2</t>
    <phoneticPr fontId="10" type="noConversion"/>
  </si>
  <si>
    <t>Part 4. correltion matrix for 12 assets</t>
    <phoneticPr fontId="10" type="noConversion"/>
  </si>
  <si>
    <t>Function: CORREL (volatility for asset 1,volatility for asset 2)</t>
    <phoneticPr fontId="10" type="noConversion"/>
  </si>
  <si>
    <t>Part 5. Covariance matrix</t>
    <phoneticPr fontId="10" type="noConversion"/>
  </si>
  <si>
    <t>Part 6. weights for all 12 assets in a portfolio</t>
    <phoneticPr fontId="10" type="noConversion"/>
  </si>
  <si>
    <t>Original data for volatility and returns</t>
    <phoneticPr fontId="10" type="noConversion"/>
  </si>
  <si>
    <t>We use 3 points for caculating the capital market line, the (0,1.2%)., (3.652%,12.78%), (7.5%,25%)</t>
    <phoneticPr fontId="10" type="noConversion"/>
  </si>
  <si>
    <t>Part 7. portfolio without short sales</t>
    <phoneticPr fontId="10" type="noConversion"/>
  </si>
  <si>
    <t>We could compare the portfolio with and without short sales. Its obvious that we could lower the risk when we could short. The efficient frontier opening size for portfolio with short sales is larger, and smaller for portfolio without short sales. And the GMVP point is different as well, which means portfolio with short sales has GMVP with smaller volatility.</t>
    <phoneticPr fontId="10" type="noConversion"/>
  </si>
  <si>
    <t>Part 8. portfolio changing the volatility (-1%)</t>
    <phoneticPr fontId="10" type="noConversion"/>
  </si>
  <si>
    <t>We use 3 points for caculating the capital market line, the (0,1.2%)., (1.856%,8.38%), (5%,21%)</t>
    <phoneticPr fontId="10" type="noConversion"/>
  </si>
  <si>
    <t>Part 8. portfolio changing the volatility (-1%) without short sale</t>
    <phoneticPr fontId="10" type="noConversion"/>
  </si>
  <si>
    <t>Tangant</t>
    <phoneticPr fontId="10" type="noConversion"/>
  </si>
  <si>
    <t>Part 10. portfolio changing the correlations of REITs  (-0.25)</t>
    <phoneticPr fontId="10" type="noConversion"/>
  </si>
  <si>
    <t>Covariance matrix</t>
    <phoneticPr fontId="10" type="noConversion"/>
  </si>
  <si>
    <t xml:space="preserve">The method for the optimal weights using Excel’s Solver: The main different from portfolio of the last portfolio in part 10 is that we need to varify the choice of "no negative number".  We constrain expected return equals to from -20% to 20% separately, min the volatility of get the best portfolio with expected return locked. And after that we draw the pic for return and volatility. But we can see that, the red marking one means we cannot find a suitable portfolio which satisties our requirement of no short sales. </t>
    <phoneticPr fontId="10" type="noConversion"/>
  </si>
  <si>
    <t>We could compare this portfolio changing return with the base portfolio. Its obvious that when we have the same risk, we could get higher return when we change the return of all assets. The efficient frontier opening size for both portfolios are the same. And the effecient frontier for portfolio chaning the returns is higher than the base portfolio.</t>
    <phoneticPr fontId="10" type="noConversion"/>
  </si>
  <si>
    <t>We could compare this portfolio changing volatility with the base portfolio. Its obvious that we could lower the risk when we have lower volatility for all assets. The efficient frontier opening size for both portfolios are the same. And the GMVP point is different, which means portfolio changing volatility has GMVP with smaller volatility. The effecient frontier for portfolio chaning the volatility is moving to the left comparing with the base portfolio.</t>
    <phoneticPr fontId="10" type="noConversion"/>
  </si>
  <si>
    <t>We could compare this portfolio changing return with the base portfolio. We can see that the portfolio changing the correlation has higher risk when we comparing with the same return. The risk of GMVP for the portfolio changing the correlation is higher and the return is lower. But for tangant portfolio we have higher expected return in  the portfolio changing the correlation but at the same time we have higher risks.</t>
    <phoneticPr fontId="10" type="noConversion"/>
  </si>
  <si>
    <t>The risk free rate comes from the JP Morgan annual return on cash</t>
  </si>
  <si>
    <t>The method for the optimal weights using Excel’s Solver: For the tangent portfolio, we max the sharpe ratio, which equals to (expected return-risk free rate)/volatility. Our return of the tangent portfolio is equal to 12.78%, Then we min the volatility, we can get the GMVP portfolio, with a min volatility of 1.469%. Then we constrain expected return in a range of -20% to 20% separated by a -5% interval in order to draw the best portfolio with expected return locked. And after that we compute the graphical analysis for return and volatility (efficient frontier).</t>
  </si>
  <si>
    <t>The method for the optimal weights using Excel’s Solver: The main difference from portfolio with short sales is that we need to follow the condition "no negative number".  We constrain expected return equals from -20% to 20% separately, min the volatility and get the best portfolio with expected return locked. And after that we draw the graph for return and volatility. But we can see that, the red marking lines means that we cannot find a suitable portfolio which satisfies our requirement of no short sales.In other words, from a certain level of target Expected return, it's mandatory to use short selling, even if we cant find an optimal portfolio without short sales for these specific level of ER.</t>
  </si>
  <si>
    <t>We could compare the portfolio with and without short sales. Its obvious that we could lower the risk when we could short. The efficient frontier opening size for portfolio with short sales is larger, and smaller for portfolio without short sales. And the GMVP point is different as well, which means portfolio with short sales has a GMVP with smaller volatility.</t>
  </si>
  <si>
    <t>The method for the optimal weights using Excel’s Solver: The main difference from the base portfolio is that we change the original data of volatility for assets(-1%). For the tangent portfolio, we max the sharp ratio, which equals to (expected return-risk free rate)/volatility. And we could get the return of the tangent portfolio  which is 8.38%, Then we min the volatility, we can get the GMVP portfolio, with a min volatility of 1.005%. Then we constrain expected return equals  from -20% to 20% separately, min the volatility of get the best portfolio with expected return locked. And after that we draw the graph for return and volatility.</t>
  </si>
  <si>
    <t xml:space="preserve">The method for the optimal weights using Excel’s Solver: The main different from portfolio of the last portfolio in part 8 is that we need to varify the choice of "no negative number".  We constrain expected return equals from -20% to 20% separately, min the volatility of get the best portfolio with expected return locked. And after that we draw the pic for return and volatility. But we can see that, the red marking one means we cannot find a suitable portfolio which satisfies our requirement of no short sales. </t>
  </si>
  <si>
    <t>The method for the optimal weights using Excel’s Solver: The main difference from the base portfolio is that we change the original data of return for assets(+1%). For the tangent portfolio, we max the sharp ratio, which equals to (expected return-risk free rate)/volatility. And we could get the return of the tangent portfolio  which is 10.4%, Then we min the volatility, we can get the GMVP portfolio, with a min volatility of 1.469%. Then we constrain expected return equals from -20% to 20% separately, min the volatility of get the best portfolio with expected return locked. And after that we draw the graph for return and volatility.</t>
  </si>
  <si>
    <t xml:space="preserve">The method for the optimal weights using Excel’s Solver: The main difference from the last portfolio in part 9 is that we need to verify the condition of "no negative number".  We constrain expected return equals from -20% to 20% separately, min the volatility of get the best portfolio with expected return locked. And after that we draw the graph for return and volatility. But we can see that, the red marking lines means that we cannot find a suitable portfolio which satisfies our requirement of no short sales. </t>
  </si>
  <si>
    <t>The method for the optimal weights using Excel’s Solver: The main difference from the base portfolio is that we change the original data of the correlations of REITs  (-0.25). For the tangent portfolio, we max the sharp ratio, which equals to (expected return-risk free rate)/volatility. And we could get the return of the tangent portfolio which is 19.65%, Then we min the volatility, we can get the GMVP portfolio, with a min volatility of1.585%. Then we constrain expected return equals to from -20% to 20% separately, min the volatility of get the best portfolio with expected return locked. And after that we draw the graph for return and volatility.</t>
  </si>
  <si>
    <t>Part 9. portfolio changing the returns (+1%) without short sales</t>
  </si>
  <si>
    <t>Part 9. portfolio changing the returns (+1%)</t>
  </si>
  <si>
    <t>Part 1. Original data for 10 years (quarterly basis)</t>
  </si>
  <si>
    <t>Source: Bloomberg Terminal - Remote access</t>
  </si>
  <si>
    <t>Assets</t>
  </si>
  <si>
    <t>Indice</t>
  </si>
  <si>
    <t>Bloomberg Barclays Aggregate</t>
  </si>
  <si>
    <t>Bloomberg Barclays Corporate High Yield</t>
  </si>
  <si>
    <t>Bloomberg Barclays Emerging Market</t>
  </si>
  <si>
    <t>SP500</t>
  </si>
  <si>
    <t>EAFE</t>
  </si>
  <si>
    <t>MSCI Emerign Markets</t>
  </si>
  <si>
    <t>Bloomberg Commodity Index</t>
  </si>
  <si>
    <t>NAREIT All equity Index</t>
  </si>
  <si>
    <t>Tremont Hedge Fund Index</t>
  </si>
  <si>
    <t>Gold continuous contract ($/oz)</t>
  </si>
  <si>
    <t>Bloomberg Barclays Municipal Bond Index</t>
  </si>
  <si>
    <t>Thomson Reuters Private Equity Buyout Index</t>
  </si>
  <si>
    <t>Contents</t>
    <phoneticPr fontId="10" type="noConversion"/>
  </si>
  <si>
    <t>Portfolio base</t>
    <phoneticPr fontId="10" type="noConversion"/>
  </si>
  <si>
    <t>Portfolio base (no shorts)</t>
    <phoneticPr fontId="10" type="noConversion"/>
  </si>
  <si>
    <t>Volatility -1%</t>
    <phoneticPr fontId="10" type="noConversion"/>
  </si>
  <si>
    <t>Return +1%</t>
    <phoneticPr fontId="10" type="noConversion"/>
  </si>
  <si>
    <t>REITs -0.25</t>
    <phoneticPr fontId="10" type="noConversion"/>
  </si>
  <si>
    <t>Utility</t>
    <phoneticPr fontId="10" type="noConversion"/>
  </si>
  <si>
    <t>Returns and volatilities</t>
    <phoneticPr fontId="10" type="noConversion"/>
  </si>
  <si>
    <t>Mabrour Nizar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</si>
</sst>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0.0000"/>
    <numFmt numFmtId="166" formatCode="0.0%"/>
    <numFmt numFmtId="167" formatCode="0.000%"/>
    <numFmt numFmtId="168" formatCode="0.000000000000000%"/>
    <numFmt numFmtId="169" formatCode="0.00000000"/>
    <numFmt numFmtId="170" formatCode="0.000000000000%"/>
  </numFmts>
  <fonts count="21" x14ac:knownFonts="1">
    <font>
      <sz val="11"/>
      <color theme="1"/>
      <name val="Calibri"/>
      <family val="2"/>
      <scheme val="minor"/>
    </font>
    <font>
      <sz val="11"/>
      <color theme="1"/>
      <name val="Calibri"/>
      <family val="2"/>
      <scheme val="minor"/>
    </font>
    <font>
      <b/>
      <u/>
      <sz val="12"/>
      <color theme="1"/>
      <name val="Arial"/>
      <family val="2"/>
    </font>
    <font>
      <b/>
      <sz val="11"/>
      <color theme="1"/>
      <name val="Arial"/>
      <family val="2"/>
    </font>
    <font>
      <b/>
      <sz val="14"/>
      <color theme="1"/>
      <name val="Calibri"/>
      <family val="2"/>
      <scheme val="minor"/>
    </font>
    <font>
      <sz val="11"/>
      <color rgb="FF000000"/>
      <name val="Arial"/>
      <family val="2"/>
    </font>
    <font>
      <sz val="10"/>
      <color rgb="FF000000"/>
      <name val="Arial"/>
      <family val="2"/>
    </font>
    <font>
      <sz val="10"/>
      <color theme="1"/>
      <name val="Arial"/>
      <family val="2"/>
    </font>
    <font>
      <b/>
      <sz val="11"/>
      <color theme="1"/>
      <name val="Calibri"/>
      <family val="2"/>
      <scheme val="minor"/>
    </font>
    <font>
      <sz val="11"/>
      <color rgb="FF000000"/>
      <name val="Calibri"/>
      <family val="2"/>
      <scheme val="minor"/>
    </font>
    <font>
      <sz val="9"/>
      <name val="Calibri"/>
      <family val="3"/>
      <charset val="134"/>
      <scheme val="minor"/>
    </font>
    <font>
      <b/>
      <sz val="11"/>
      <color theme="1"/>
      <name val="Calibri"/>
      <family val="3"/>
      <charset val="134"/>
      <scheme val="minor"/>
    </font>
    <font>
      <b/>
      <sz val="12"/>
      <color theme="1"/>
      <name val="Calibri"/>
      <family val="3"/>
      <charset val="134"/>
      <scheme val="minor"/>
    </font>
    <font>
      <sz val="11"/>
      <color theme="1"/>
      <name val="Calibri"/>
      <family val="3"/>
      <charset val="134"/>
      <scheme val="minor"/>
    </font>
    <font>
      <b/>
      <sz val="12"/>
      <name val="Calibri"/>
      <family val="3"/>
      <charset val="134"/>
      <scheme val="minor"/>
    </font>
    <font>
      <sz val="11"/>
      <name val="Calibri"/>
      <family val="2"/>
      <scheme val="minor"/>
    </font>
    <font>
      <b/>
      <sz val="22"/>
      <color theme="1"/>
      <name val="Calibri"/>
      <family val="3"/>
      <charset val="134"/>
      <scheme val="minor"/>
    </font>
    <font>
      <u/>
      <sz val="11"/>
      <color theme="10"/>
      <name val="Calibri"/>
      <family val="2"/>
      <scheme val="minor"/>
    </font>
    <font>
      <b/>
      <u/>
      <sz val="12"/>
      <color theme="10"/>
      <name val="Calibri"/>
      <family val="3"/>
      <charset val="134"/>
      <scheme val="minor"/>
    </font>
    <font>
      <i/>
      <sz val="10"/>
      <color theme="1"/>
      <name val="Arial"/>
      <family val="2"/>
    </font>
    <font>
      <b/>
      <sz val="16"/>
      <color theme="1"/>
      <name val="Arial"/>
      <family val="2"/>
    </font>
  </fonts>
  <fills count="18">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rgb="FFFFFF00"/>
        <bgColor indexed="64"/>
      </patternFill>
    </fill>
    <fill>
      <patternFill patternType="solid">
        <fgColor theme="6"/>
        <bgColor indexed="64"/>
      </patternFill>
    </fill>
    <fill>
      <patternFill patternType="solid">
        <fgColor rgb="FFFF0000"/>
        <bgColor indexed="64"/>
      </patternFill>
    </fill>
    <fill>
      <patternFill patternType="solid">
        <fgColor theme="5" tint="0.39997558519241921"/>
        <bgColor indexed="64"/>
      </patternFill>
    </fill>
    <fill>
      <patternFill patternType="solid">
        <fgColor theme="5" tint="0.79998168889431442"/>
        <bgColor rgb="FF000000"/>
      </patternFill>
    </fill>
    <fill>
      <patternFill patternType="solid">
        <fgColor theme="0" tint="-0.34998626667073579"/>
        <bgColor indexed="64"/>
      </patternFill>
    </fill>
    <fill>
      <patternFill patternType="solid">
        <fgColor theme="0" tint="-0.249977111117893"/>
        <bgColor indexed="64"/>
      </patternFill>
    </fill>
    <fill>
      <patternFill patternType="solid">
        <fgColor theme="5" tint="0.39997558519241921"/>
        <bgColor rgb="FF000000"/>
      </patternFill>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9" fontId="1" fillId="0" borderId="0" applyFont="0" applyFill="0" applyBorder="0" applyAlignment="0" applyProtection="0"/>
    <xf numFmtId="164" fontId="1" fillId="0" borderId="0" applyFont="0" applyFill="0" applyBorder="0" applyAlignment="0" applyProtection="0"/>
    <xf numFmtId="0" fontId="17" fillId="0" borderId="0" applyNumberFormat="0" applyFill="0" applyBorder="0" applyAlignment="0" applyProtection="0"/>
  </cellStyleXfs>
  <cellXfs count="367">
    <xf numFmtId="0" fontId="0" fillId="0" borderId="0" xfId="0"/>
    <xf numFmtId="10" fontId="0" fillId="0" borderId="0" xfId="0" applyNumberFormat="1"/>
    <xf numFmtId="0" fontId="0" fillId="6" borderId="0" xfId="0" applyFill="1" applyAlignment="1">
      <alignment horizontal="center"/>
    </xf>
    <xf numFmtId="165" fontId="0" fillId="2" borderId="0" xfId="0" applyNumberFormat="1" applyFill="1" applyAlignment="1">
      <alignment horizontal="center"/>
    </xf>
    <xf numFmtId="0" fontId="0" fillId="0" borderId="0" xfId="0" applyAlignment="1">
      <alignment horizontal="center"/>
    </xf>
    <xf numFmtId="0" fontId="0" fillId="2" borderId="0" xfId="0" applyFill="1" applyAlignment="1">
      <alignment horizontal="center"/>
    </xf>
    <xf numFmtId="0" fontId="8" fillId="0" borderId="0" xfId="0" applyFont="1" applyAlignment="1">
      <alignment horizontal="center"/>
    </xf>
    <xf numFmtId="0" fontId="0" fillId="4" borderId="1" xfId="0" applyFill="1" applyBorder="1" applyAlignment="1">
      <alignment horizontal="center"/>
    </xf>
    <xf numFmtId="10" fontId="0" fillId="2" borderId="1" xfId="1" applyNumberFormat="1" applyFont="1" applyFill="1" applyBorder="1" applyAlignment="1">
      <alignment horizontal="center"/>
    </xf>
    <xf numFmtId="10" fontId="5" fillId="2" borderId="1" xfId="0" applyNumberFormat="1" applyFont="1" applyFill="1" applyBorder="1" applyAlignment="1">
      <alignment horizontal="center"/>
    </xf>
    <xf numFmtId="10" fontId="0" fillId="0" borderId="1" xfId="0" applyNumberFormat="1" applyBorder="1" applyAlignment="1">
      <alignment horizontal="center"/>
    </xf>
    <xf numFmtId="10" fontId="6" fillId="2" borderId="1" xfId="0" applyNumberFormat="1" applyFont="1" applyFill="1" applyBorder="1" applyAlignment="1">
      <alignment horizontal="center"/>
    </xf>
    <xf numFmtId="10" fontId="7" fillId="2" borderId="1" xfId="0" applyNumberFormat="1" applyFont="1" applyFill="1" applyBorder="1" applyAlignment="1">
      <alignment horizontal="center"/>
    </xf>
    <xf numFmtId="166" fontId="0" fillId="0" borderId="1" xfId="0" applyNumberFormat="1" applyBorder="1" applyAlignment="1">
      <alignment horizontal="center"/>
    </xf>
    <xf numFmtId="0" fontId="0" fillId="4" borderId="0" xfId="0" applyFill="1" applyBorder="1" applyAlignment="1">
      <alignment horizontal="center"/>
    </xf>
    <xf numFmtId="166" fontId="0" fillId="5" borderId="0" xfId="1" applyNumberFormat="1" applyFont="1" applyFill="1" applyAlignment="1">
      <alignment horizontal="center"/>
    </xf>
    <xf numFmtId="2" fontId="0" fillId="0" borderId="0" xfId="0" applyNumberFormat="1" applyAlignment="1">
      <alignment horizontal="center"/>
    </xf>
    <xf numFmtId="0" fontId="0" fillId="0" borderId="0" xfId="1" applyNumberFormat="1" applyFont="1" applyAlignment="1">
      <alignment horizontal="center"/>
    </xf>
    <xf numFmtId="167" fontId="0" fillId="0" borderId="0" xfId="1" applyNumberFormat="1" applyFont="1" applyAlignment="1">
      <alignment horizontal="center"/>
    </xf>
    <xf numFmtId="10" fontId="0" fillId="0" borderId="0" xfId="1" applyNumberFormat="1" applyFont="1" applyAlignment="1">
      <alignment horizontal="center"/>
    </xf>
    <xf numFmtId="168" fontId="0" fillId="0" borderId="0" xfId="0" applyNumberFormat="1" applyAlignment="1">
      <alignment horizontal="center"/>
    </xf>
    <xf numFmtId="167" fontId="0" fillId="2" borderId="0" xfId="1" applyNumberFormat="1" applyFont="1" applyFill="1" applyAlignment="1">
      <alignment horizontal="center"/>
    </xf>
    <xf numFmtId="10" fontId="0" fillId="2" borderId="0" xfId="1" applyNumberFormat="1" applyFont="1" applyFill="1" applyAlignment="1">
      <alignment horizontal="center"/>
    </xf>
    <xf numFmtId="10" fontId="0" fillId="0" borderId="0" xfId="0" applyNumberFormat="1" applyAlignment="1">
      <alignment horizontal="center"/>
    </xf>
    <xf numFmtId="0" fontId="0" fillId="0" borderId="0" xfId="0" applyFill="1" applyBorder="1" applyAlignment="1"/>
    <xf numFmtId="9" fontId="0" fillId="0" borderId="0" xfId="1" applyFont="1" applyAlignment="1">
      <alignment horizontal="center"/>
    </xf>
    <xf numFmtId="169" fontId="0" fillId="0" borderId="0" xfId="0" applyNumberFormat="1"/>
    <xf numFmtId="0" fontId="0" fillId="7" borderId="0" xfId="0" applyFill="1" applyAlignment="1">
      <alignment horizontal="center"/>
    </xf>
    <xf numFmtId="165" fontId="0" fillId="7" borderId="0" xfId="0" applyNumberFormat="1" applyFill="1" applyAlignment="1">
      <alignment horizontal="center"/>
    </xf>
    <xf numFmtId="0" fontId="0" fillId="8" borderId="0" xfId="0" applyFill="1" applyBorder="1" applyAlignment="1"/>
    <xf numFmtId="0" fontId="0" fillId="7" borderId="0" xfId="0" applyFill="1" applyBorder="1" applyAlignment="1"/>
    <xf numFmtId="0" fontId="0" fillId="4" borderId="0" xfId="0" applyFill="1" applyBorder="1" applyAlignment="1"/>
    <xf numFmtId="2" fontId="0" fillId="9" borderId="0" xfId="0" applyNumberFormat="1" applyFill="1" applyAlignment="1">
      <alignment horizontal="center"/>
    </xf>
    <xf numFmtId="0" fontId="0" fillId="9" borderId="0" xfId="1" applyNumberFormat="1" applyFont="1" applyFill="1" applyAlignment="1">
      <alignment horizontal="center"/>
    </xf>
    <xf numFmtId="0" fontId="0" fillId="9" borderId="0" xfId="0" applyFill="1" applyAlignment="1">
      <alignment horizontal="center"/>
    </xf>
    <xf numFmtId="167" fontId="0" fillId="9" borderId="0" xfId="1" applyNumberFormat="1" applyFont="1" applyFill="1" applyAlignment="1">
      <alignment horizontal="center"/>
    </xf>
    <xf numFmtId="10" fontId="0" fillId="9" borderId="0" xfId="1" applyNumberFormat="1" applyFont="1" applyFill="1" applyAlignment="1">
      <alignment horizontal="center"/>
    </xf>
    <xf numFmtId="2" fontId="0" fillId="0" borderId="1" xfId="0" applyNumberFormat="1" applyFill="1" applyBorder="1" applyAlignment="1">
      <alignment horizontal="center"/>
    </xf>
    <xf numFmtId="0" fontId="0" fillId="0" borderId="1" xfId="1" applyNumberFormat="1" applyFont="1" applyFill="1" applyBorder="1" applyAlignment="1">
      <alignment horizontal="center"/>
    </xf>
    <xf numFmtId="167" fontId="0" fillId="0" borderId="1" xfId="1" applyNumberFormat="1" applyFont="1" applyFill="1" applyBorder="1" applyAlignment="1">
      <alignment horizontal="center"/>
    </xf>
    <xf numFmtId="10" fontId="0" fillId="0" borderId="1" xfId="1" applyNumberFormat="1" applyFont="1" applyFill="1" applyBorder="1" applyAlignment="1">
      <alignment horizontal="center"/>
    </xf>
    <xf numFmtId="2" fontId="0" fillId="0" borderId="0" xfId="0" applyNumberFormat="1" applyFill="1" applyBorder="1" applyAlignment="1">
      <alignment horizontal="center"/>
    </xf>
    <xf numFmtId="0" fontId="0" fillId="0" borderId="0" xfId="1" applyNumberFormat="1" applyFont="1" applyFill="1" applyBorder="1" applyAlignment="1">
      <alignment horizontal="center"/>
    </xf>
    <xf numFmtId="167" fontId="0" fillId="0" borderId="0" xfId="1" applyNumberFormat="1" applyFont="1" applyFill="1" applyBorder="1" applyAlignment="1">
      <alignment horizontal="center"/>
    </xf>
    <xf numFmtId="10" fontId="0" fillId="0" borderId="0" xfId="1" applyNumberFormat="1" applyFont="1" applyFill="1" applyBorder="1" applyAlignment="1">
      <alignment horizontal="center"/>
    </xf>
    <xf numFmtId="2" fontId="0" fillId="9" borderId="1" xfId="0" applyNumberFormat="1" applyFill="1" applyBorder="1" applyAlignment="1">
      <alignment horizontal="center"/>
    </xf>
    <xf numFmtId="0" fontId="0" fillId="9" borderId="1" xfId="1" applyNumberFormat="1" applyFont="1" applyFill="1" applyBorder="1" applyAlignment="1">
      <alignment horizontal="center"/>
    </xf>
    <xf numFmtId="167" fontId="0" fillId="9" borderId="1" xfId="1" applyNumberFormat="1" applyFont="1" applyFill="1" applyBorder="1" applyAlignment="1">
      <alignment horizontal="center"/>
    </xf>
    <xf numFmtId="10" fontId="0" fillId="9" borderId="1" xfId="1" applyNumberFormat="1" applyFont="1" applyFill="1" applyBorder="1" applyAlignment="1">
      <alignment horizontal="center"/>
    </xf>
    <xf numFmtId="2" fontId="0" fillId="0" borderId="0" xfId="0" applyNumberFormat="1" applyFill="1" applyAlignment="1">
      <alignment horizontal="center"/>
    </xf>
    <xf numFmtId="0" fontId="0" fillId="0" borderId="0" xfId="1" applyNumberFormat="1" applyFont="1" applyFill="1" applyAlignment="1">
      <alignment horizontal="center"/>
    </xf>
    <xf numFmtId="0" fontId="0" fillId="0" borderId="0" xfId="0" applyFill="1" applyAlignment="1">
      <alignment horizontal="center"/>
    </xf>
    <xf numFmtId="167" fontId="0" fillId="0" borderId="0" xfId="1" applyNumberFormat="1" applyFont="1" applyFill="1" applyAlignment="1">
      <alignment horizontal="center"/>
    </xf>
    <xf numFmtId="10" fontId="0" fillId="0" borderId="0" xfId="1" applyNumberFormat="1" applyFont="1" applyFill="1" applyAlignment="1">
      <alignment horizontal="center"/>
    </xf>
    <xf numFmtId="0" fontId="0" fillId="0" borderId="0" xfId="0" applyFill="1"/>
    <xf numFmtId="2" fontId="0" fillId="0" borderId="0" xfId="1" applyNumberFormat="1" applyFont="1" applyFill="1" applyAlignment="1">
      <alignment horizontal="center"/>
    </xf>
    <xf numFmtId="9" fontId="0" fillId="0" borderId="0" xfId="0" applyNumberFormat="1" applyAlignment="1">
      <alignment horizontal="center"/>
    </xf>
    <xf numFmtId="170" fontId="0" fillId="0" borderId="0" xfId="0" applyNumberFormat="1" applyAlignment="1">
      <alignment horizontal="center"/>
    </xf>
    <xf numFmtId="2" fontId="0" fillId="2" borderId="0" xfId="0" applyNumberFormat="1" applyFill="1" applyAlignment="1">
      <alignment horizontal="center"/>
    </xf>
    <xf numFmtId="0" fontId="0" fillId="2" borderId="0" xfId="1" applyNumberFormat="1" applyFont="1" applyFill="1" applyAlignment="1">
      <alignment horizontal="center"/>
    </xf>
    <xf numFmtId="2" fontId="0" fillId="2" borderId="0" xfId="1" applyNumberFormat="1" applyFont="1" applyFill="1" applyAlignment="1">
      <alignment horizontal="center"/>
    </xf>
    <xf numFmtId="0" fontId="0" fillId="0" borderId="0" xfId="0" applyBorder="1"/>
    <xf numFmtId="0" fontId="0" fillId="4" borderId="0" xfId="0" applyFill="1" applyBorder="1"/>
    <xf numFmtId="0" fontId="0" fillId="8" borderId="0" xfId="0" applyFill="1" applyBorder="1"/>
    <xf numFmtId="0" fontId="0" fillId="0" borderId="0" xfId="0" applyFill="1" applyBorder="1"/>
    <xf numFmtId="10" fontId="0" fillId="0" borderId="0" xfId="0" applyNumberFormat="1" applyFill="1" applyBorder="1"/>
    <xf numFmtId="10" fontId="5" fillId="0" borderId="0" xfId="0" applyNumberFormat="1" applyFont="1" applyFill="1" applyBorder="1" applyAlignment="1">
      <alignment horizontal="center"/>
    </xf>
    <xf numFmtId="10" fontId="0" fillId="0" borderId="0" xfId="0" applyNumberFormat="1" applyFill="1" applyBorder="1" applyAlignment="1">
      <alignment horizontal="center"/>
    </xf>
    <xf numFmtId="10" fontId="6" fillId="0" borderId="0" xfId="0" applyNumberFormat="1" applyFont="1" applyFill="1" applyBorder="1" applyAlignment="1">
      <alignment horizontal="center"/>
    </xf>
    <xf numFmtId="10" fontId="7" fillId="0" borderId="0" xfId="0" applyNumberFormat="1" applyFont="1" applyFill="1" applyBorder="1" applyAlignment="1">
      <alignment horizontal="center"/>
    </xf>
    <xf numFmtId="166" fontId="0" fillId="0" borderId="0" xfId="0" applyNumberFormat="1" applyFill="1" applyBorder="1" applyAlignment="1">
      <alignment horizontal="center"/>
    </xf>
    <xf numFmtId="0" fontId="13" fillId="0" borderId="0" xfId="0" applyFont="1" applyFill="1" applyBorder="1" applyAlignment="1">
      <alignment vertical="center"/>
    </xf>
    <xf numFmtId="0" fontId="13" fillId="0" borderId="0" xfId="0" applyFont="1" applyFill="1" applyBorder="1"/>
    <xf numFmtId="0" fontId="13" fillId="0" borderId="0" xfId="0" applyFont="1" applyFill="1" applyBorder="1" applyAlignment="1"/>
    <xf numFmtId="0" fontId="11" fillId="0" borderId="0" xfId="0" applyFont="1" applyFill="1" applyAlignment="1">
      <alignment vertical="center"/>
    </xf>
    <xf numFmtId="0" fontId="0" fillId="0" borderId="0" xfId="0" applyFill="1" applyAlignment="1">
      <alignment vertical="center"/>
    </xf>
    <xf numFmtId="0" fontId="0" fillId="0" borderId="0" xfId="0" applyBorder="1" applyAlignment="1">
      <alignment horizontal="center"/>
    </xf>
    <xf numFmtId="0" fontId="0" fillId="0" borderId="0" xfId="0" applyFill="1" applyBorder="1" applyAlignment="1">
      <alignment horizontal="center"/>
    </xf>
    <xf numFmtId="0" fontId="0" fillId="0" borderId="0" xfId="0" applyAlignment="1">
      <alignment horizontal="center"/>
    </xf>
    <xf numFmtId="0" fontId="0" fillId="12" borderId="0" xfId="0" applyFill="1" applyAlignment="1">
      <alignment horizontal="center"/>
    </xf>
    <xf numFmtId="0" fontId="2" fillId="3" borderId="0" xfId="0" applyFont="1" applyFill="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0" xfId="0" applyFont="1" applyFill="1" applyAlignment="1">
      <alignment horizontal="center"/>
    </xf>
    <xf numFmtId="10" fontId="0" fillId="7" borderId="1" xfId="1" applyNumberFormat="1" applyFont="1" applyFill="1" applyBorder="1" applyAlignment="1">
      <alignment horizontal="center"/>
    </xf>
    <xf numFmtId="0" fontId="12" fillId="0" borderId="0" xfId="0" applyFont="1" applyFill="1" applyAlignment="1">
      <alignment vertical="center"/>
    </xf>
    <xf numFmtId="2" fontId="15" fillId="2" borderId="0" xfId="0" applyNumberFormat="1" applyFont="1" applyFill="1" applyAlignment="1">
      <alignment horizontal="center"/>
    </xf>
    <xf numFmtId="0" fontId="15" fillId="2" borderId="0" xfId="1" applyNumberFormat="1" applyFont="1" applyFill="1" applyAlignment="1">
      <alignment horizontal="center"/>
    </xf>
    <xf numFmtId="0" fontId="15" fillId="2" borderId="0" xfId="0" applyFont="1" applyFill="1" applyAlignment="1">
      <alignment horizontal="center"/>
    </xf>
    <xf numFmtId="167" fontId="15" fillId="2" borderId="0" xfId="1" applyNumberFormat="1" applyFont="1" applyFill="1" applyAlignment="1">
      <alignment horizontal="center"/>
    </xf>
    <xf numFmtId="10" fontId="15" fillId="2" borderId="0" xfId="1" applyNumberFormat="1" applyFont="1" applyFill="1" applyAlignment="1">
      <alignment horizontal="center"/>
    </xf>
    <xf numFmtId="2" fontId="15" fillId="2" borderId="0" xfId="1" applyNumberFormat="1" applyFont="1" applyFill="1" applyAlignment="1">
      <alignment horizontal="center"/>
    </xf>
    <xf numFmtId="164" fontId="1" fillId="15" borderId="3" xfId="2" applyFont="1" applyFill="1" applyBorder="1" applyAlignment="1">
      <alignment horizontal="center"/>
    </xf>
    <xf numFmtId="0" fontId="0" fillId="0" borderId="1" xfId="0" applyBorder="1" applyAlignment="1">
      <alignment horizontal="center" vertical="center" wrapText="1"/>
    </xf>
    <xf numFmtId="10" fontId="1" fillId="15" borderId="3" xfId="1" applyNumberFormat="1" applyFont="1" applyFill="1" applyBorder="1" applyAlignment="1">
      <alignment horizontal="center"/>
    </xf>
    <xf numFmtId="10" fontId="1" fillId="15" borderId="3" xfId="1" applyNumberFormat="1" applyFont="1" applyFill="1" applyBorder="1" applyAlignment="1">
      <alignment horizontal="center" wrapText="1"/>
    </xf>
    <xf numFmtId="0" fontId="0" fillId="16" borderId="4" xfId="0" applyFill="1" applyBorder="1"/>
    <xf numFmtId="0" fontId="0" fillId="0" borderId="9" xfId="0" applyBorder="1"/>
    <xf numFmtId="0" fontId="0" fillId="16" borderId="10" xfId="0" applyFill="1" applyBorder="1"/>
    <xf numFmtId="0" fontId="0" fillId="16" borderId="11" xfId="0" applyFill="1" applyBorder="1"/>
    <xf numFmtId="10" fontId="1" fillId="15" borderId="12" xfId="1" applyNumberFormat="1" applyFont="1" applyFill="1" applyBorder="1" applyAlignment="1">
      <alignment horizontal="center" vertical="center"/>
    </xf>
    <xf numFmtId="10" fontId="1" fillId="15" borderId="14" xfId="1" applyNumberFormat="1" applyFont="1" applyFill="1" applyBorder="1" applyAlignment="1">
      <alignment horizontal="center" vertical="center"/>
    </xf>
    <xf numFmtId="10" fontId="0" fillId="2" borderId="0" xfId="1" applyNumberFormat="1" applyFont="1" applyFill="1" applyBorder="1" applyAlignment="1">
      <alignment horizontal="center"/>
    </xf>
    <xf numFmtId="0" fontId="0" fillId="16" borderId="9" xfId="0" applyFill="1" applyBorder="1"/>
    <xf numFmtId="10" fontId="0" fillId="2" borderId="10" xfId="1" applyNumberFormat="1" applyFont="1" applyFill="1" applyBorder="1" applyAlignment="1">
      <alignment horizontal="center"/>
    </xf>
    <xf numFmtId="10" fontId="0" fillId="2" borderId="11" xfId="1" applyNumberFormat="1" applyFont="1" applyFill="1" applyBorder="1" applyAlignment="1">
      <alignment horizontal="center"/>
    </xf>
    <xf numFmtId="0" fontId="0" fillId="16" borderId="12" xfId="0" applyFill="1" applyBorder="1"/>
    <xf numFmtId="10" fontId="0" fillId="2" borderId="13" xfId="1" applyNumberFormat="1" applyFont="1" applyFill="1" applyBorder="1" applyAlignment="1">
      <alignment horizontal="center"/>
    </xf>
    <xf numFmtId="0" fontId="0" fillId="16" borderId="14" xfId="0" applyFill="1" applyBorder="1"/>
    <xf numFmtId="10" fontId="0" fillId="2" borderId="15" xfId="1" applyNumberFormat="1" applyFont="1" applyFill="1" applyBorder="1" applyAlignment="1">
      <alignment horizontal="center"/>
    </xf>
    <xf numFmtId="10" fontId="0" fillId="2" borderId="16" xfId="1" applyNumberFormat="1" applyFont="1" applyFill="1" applyBorder="1" applyAlignment="1">
      <alignment horizontal="center"/>
    </xf>
    <xf numFmtId="0" fontId="0" fillId="16" borderId="5" xfId="0" applyFill="1" applyBorder="1"/>
    <xf numFmtId="0" fontId="0" fillId="16" borderId="6" xfId="0" applyFill="1" applyBorder="1"/>
    <xf numFmtId="10" fontId="1" fillId="15" borderId="17" xfId="1" applyNumberFormat="1" applyFont="1" applyFill="1" applyBorder="1" applyAlignment="1">
      <alignment horizontal="center" wrapText="1"/>
    </xf>
    <xf numFmtId="10" fontId="1" fillId="15" borderId="13" xfId="1" applyNumberFormat="1" applyFont="1" applyFill="1" applyBorder="1" applyAlignment="1">
      <alignment horizontal="center" wrapText="1"/>
    </xf>
    <xf numFmtId="10" fontId="1" fillId="15" borderId="17" xfId="1" applyNumberFormat="1" applyFont="1" applyFill="1" applyBorder="1" applyAlignment="1">
      <alignment horizontal="center"/>
    </xf>
    <xf numFmtId="10" fontId="1" fillId="15" borderId="13" xfId="1" applyNumberFormat="1" applyFont="1" applyFill="1" applyBorder="1" applyAlignment="1">
      <alignment horizontal="center"/>
    </xf>
    <xf numFmtId="10" fontId="1" fillId="15" borderId="18" xfId="1" applyNumberFormat="1" applyFont="1" applyFill="1" applyBorder="1" applyAlignment="1">
      <alignment horizontal="center"/>
    </xf>
    <xf numFmtId="10" fontId="1" fillId="15" borderId="19" xfId="1" applyNumberFormat="1" applyFont="1" applyFill="1" applyBorder="1" applyAlignment="1">
      <alignment horizontal="center"/>
    </xf>
    <xf numFmtId="10" fontId="1" fillId="15" borderId="16" xfId="1" applyNumberFormat="1" applyFont="1" applyFill="1"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applyAlignment="1">
      <alignment horizontal="center" vertical="center"/>
    </xf>
    <xf numFmtId="0" fontId="0" fillId="0" borderId="8" xfId="0" applyBorder="1" applyAlignment="1">
      <alignment horizontal="center" vertical="center" wrapText="1"/>
    </xf>
    <xf numFmtId="164" fontId="1" fillId="12" borderId="17" xfId="2" applyFont="1" applyFill="1" applyBorder="1" applyAlignment="1">
      <alignment horizontal="center"/>
    </xf>
    <xf numFmtId="0" fontId="0" fillId="12" borderId="0" xfId="0" applyFill="1" applyBorder="1"/>
    <xf numFmtId="0" fontId="0" fillId="12" borderId="13" xfId="0" applyFill="1" applyBorder="1"/>
    <xf numFmtId="164" fontId="1" fillId="15" borderId="17" xfId="2" applyFont="1" applyFill="1" applyBorder="1" applyAlignment="1">
      <alignment horizontal="center"/>
    </xf>
    <xf numFmtId="164" fontId="1" fillId="15" borderId="13" xfId="2" applyFont="1" applyFill="1" applyBorder="1" applyAlignment="1">
      <alignment horizontal="center"/>
    </xf>
    <xf numFmtId="164" fontId="1" fillId="15" borderId="18" xfId="2" applyFont="1" applyFill="1" applyBorder="1" applyAlignment="1">
      <alignment horizontal="center"/>
    </xf>
    <xf numFmtId="164" fontId="1" fillId="15" borderId="19" xfId="2" applyFont="1" applyFill="1" applyBorder="1" applyAlignment="1">
      <alignment horizontal="center"/>
    </xf>
    <xf numFmtId="164" fontId="1" fillId="15" borderId="16" xfId="2" applyFont="1" applyFill="1" applyBorder="1" applyAlignment="1">
      <alignment horizontal="center"/>
    </xf>
    <xf numFmtId="0" fontId="0" fillId="4" borderId="9" xfId="0" applyFill="1" applyBorder="1" applyAlignment="1">
      <alignment horizontal="center"/>
    </xf>
    <xf numFmtId="0" fontId="0" fillId="4" borderId="12" xfId="0" applyFill="1" applyBorder="1" applyAlignment="1">
      <alignment horizontal="center"/>
    </xf>
    <xf numFmtId="0" fontId="0" fillId="4" borderId="14" xfId="0" applyFill="1" applyBorder="1" applyAlignment="1">
      <alignment horizontal="center"/>
    </xf>
    <xf numFmtId="10" fontId="0" fillId="0" borderId="10" xfId="0" applyNumberForma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Fill="1" applyBorder="1" applyAlignment="1"/>
    <xf numFmtId="10" fontId="0" fillId="0" borderId="0" xfId="1" applyNumberFormat="1" applyFont="1" applyBorder="1" applyAlignment="1">
      <alignment horizontal="center"/>
    </xf>
    <xf numFmtId="10" fontId="0" fillId="0" borderId="13" xfId="0" applyNumberFormat="1" applyBorder="1" applyAlignment="1">
      <alignment horizontal="center"/>
    </xf>
    <xf numFmtId="167" fontId="0" fillId="0" borderId="0" xfId="1" applyNumberFormat="1" applyFont="1" applyBorder="1" applyAlignment="1">
      <alignment horizontal="center"/>
    </xf>
    <xf numFmtId="10" fontId="0" fillId="0" borderId="13" xfId="1" applyNumberFormat="1" applyFont="1" applyBorder="1" applyAlignment="1">
      <alignment horizontal="center"/>
    </xf>
    <xf numFmtId="0" fontId="0" fillId="0" borderId="14" xfId="0" applyBorder="1" applyAlignment="1">
      <alignment horizontal="center"/>
    </xf>
    <xf numFmtId="10" fontId="0" fillId="0" borderId="15" xfId="0" applyNumberFormat="1" applyBorder="1" applyAlignment="1">
      <alignment horizontal="center"/>
    </xf>
    <xf numFmtId="9" fontId="0" fillId="0" borderId="16" xfId="1" applyFont="1" applyBorder="1" applyAlignment="1">
      <alignment horizontal="center"/>
    </xf>
    <xf numFmtId="0" fontId="3" fillId="3" borderId="12" xfId="0" applyFont="1" applyFill="1" applyBorder="1" applyAlignment="1">
      <alignment horizontal="center"/>
    </xf>
    <xf numFmtId="0" fontId="8" fillId="0" borderId="0" xfId="0" applyFont="1" applyBorder="1" applyAlignment="1">
      <alignment horizontal="center"/>
    </xf>
    <xf numFmtId="0" fontId="8" fillId="0" borderId="13" xfId="0" applyFont="1" applyBorder="1" applyAlignment="1">
      <alignment horizontal="center"/>
    </xf>
    <xf numFmtId="2" fontId="0" fillId="0" borderId="14" xfId="0" applyNumberFormat="1" applyBorder="1" applyAlignment="1">
      <alignment horizontal="center"/>
    </xf>
    <xf numFmtId="0" fontId="0" fillId="0" borderId="15" xfId="1" applyNumberFormat="1" applyFont="1" applyBorder="1" applyAlignment="1">
      <alignment horizontal="center"/>
    </xf>
    <xf numFmtId="0" fontId="0" fillId="0" borderId="15" xfId="0" applyBorder="1" applyAlignment="1">
      <alignment horizontal="center"/>
    </xf>
    <xf numFmtId="167" fontId="0" fillId="0" borderId="15" xfId="1" applyNumberFormat="1" applyFont="1" applyBorder="1" applyAlignment="1">
      <alignment horizontal="center"/>
    </xf>
    <xf numFmtId="10" fontId="0" fillId="0" borderId="15" xfId="1" applyNumberFormat="1" applyFont="1" applyBorder="1" applyAlignment="1">
      <alignment horizontal="center"/>
    </xf>
    <xf numFmtId="2" fontId="0" fillId="0" borderId="16" xfId="1" applyNumberFormat="1" applyFont="1" applyBorder="1" applyAlignment="1">
      <alignment horizontal="center"/>
    </xf>
    <xf numFmtId="0" fontId="3" fillId="3" borderId="0" xfId="0" applyFont="1" applyFill="1" applyBorder="1" applyAlignment="1">
      <alignment horizontal="center"/>
    </xf>
    <xf numFmtId="0" fontId="0" fillId="6" borderId="0" xfId="0" applyFill="1" applyBorder="1" applyAlignment="1">
      <alignment horizontal="center"/>
    </xf>
    <xf numFmtId="165" fontId="0" fillId="2" borderId="0" xfId="0" applyNumberFormat="1" applyFill="1" applyBorder="1" applyAlignment="1">
      <alignment horizontal="center"/>
    </xf>
    <xf numFmtId="0" fontId="0" fillId="2" borderId="0" xfId="0" applyFill="1" applyBorder="1" applyAlignment="1">
      <alignment horizontal="center"/>
    </xf>
    <xf numFmtId="0" fontId="0" fillId="12" borderId="0" xfId="0" applyFill="1" applyBorder="1" applyAlignment="1">
      <alignment horizontal="center"/>
    </xf>
    <xf numFmtId="0" fontId="2" fillId="3" borderId="9" xfId="0" applyFont="1" applyFill="1" applyBorder="1" applyAlignment="1">
      <alignment horizontal="center"/>
    </xf>
    <xf numFmtId="0" fontId="3" fillId="3" borderId="10" xfId="0" applyFont="1" applyFill="1" applyBorder="1" applyAlignment="1">
      <alignment horizontal="center"/>
    </xf>
    <xf numFmtId="0" fontId="3" fillId="3" borderId="11" xfId="0" applyFont="1" applyFill="1" applyBorder="1" applyAlignment="1">
      <alignment horizontal="center"/>
    </xf>
    <xf numFmtId="165" fontId="0" fillId="2" borderId="13" xfId="0" applyNumberFormat="1" applyFill="1" applyBorder="1" applyAlignment="1">
      <alignment horizontal="center"/>
    </xf>
    <xf numFmtId="0" fontId="0" fillId="2" borderId="13" xfId="0" applyFill="1" applyBorder="1" applyAlignment="1">
      <alignment horizontal="center"/>
    </xf>
    <xf numFmtId="0" fontId="3" fillId="3" borderId="14" xfId="0" applyFont="1" applyFill="1" applyBorder="1" applyAlignment="1">
      <alignment horizontal="center"/>
    </xf>
    <xf numFmtId="0" fontId="0" fillId="2" borderId="15" xfId="0" applyFill="1" applyBorder="1" applyAlignment="1">
      <alignment horizontal="center"/>
    </xf>
    <xf numFmtId="0" fontId="0" fillId="6" borderId="16" xfId="0" applyFill="1" applyBorder="1" applyAlignment="1">
      <alignment horizontal="center"/>
    </xf>
    <xf numFmtId="0" fontId="3" fillId="3" borderId="13" xfId="0" applyFont="1" applyFill="1" applyBorder="1" applyAlignment="1">
      <alignment horizontal="center"/>
    </xf>
    <xf numFmtId="0" fontId="0" fillId="4" borderId="13" xfId="0" applyFill="1" applyBorder="1" applyAlignment="1"/>
    <xf numFmtId="0" fontId="0" fillId="8" borderId="16" xfId="0" applyFill="1" applyBorder="1" applyAlignment="1"/>
    <xf numFmtId="2" fontId="0" fillId="0" borderId="9" xfId="0" applyNumberFormat="1" applyFill="1" applyBorder="1" applyAlignment="1">
      <alignment horizontal="center"/>
    </xf>
    <xf numFmtId="10" fontId="0" fillId="3" borderId="10" xfId="1" applyNumberFormat="1" applyFont="1" applyFill="1" applyBorder="1" applyAlignment="1">
      <alignment horizontal="center"/>
    </xf>
    <xf numFmtId="0" fontId="0" fillId="3" borderId="10" xfId="0" applyFill="1" applyBorder="1" applyAlignment="1">
      <alignment horizontal="center"/>
    </xf>
    <xf numFmtId="167" fontId="0" fillId="2" borderId="10" xfId="1" applyNumberFormat="1" applyFont="1" applyFill="1" applyBorder="1" applyAlignment="1">
      <alignment horizontal="center"/>
    </xf>
    <xf numFmtId="2" fontId="0" fillId="3" borderId="11" xfId="0" applyNumberFormat="1" applyFill="1" applyBorder="1" applyAlignment="1">
      <alignment horizontal="center"/>
    </xf>
    <xf numFmtId="2" fontId="0" fillId="0" borderId="12" xfId="0" applyNumberFormat="1" applyFill="1" applyBorder="1" applyAlignment="1">
      <alignment horizontal="center"/>
    </xf>
    <xf numFmtId="10" fontId="0" fillId="3" borderId="0" xfId="1" applyNumberFormat="1" applyFont="1" applyFill="1" applyBorder="1" applyAlignment="1">
      <alignment horizontal="center"/>
    </xf>
    <xf numFmtId="0" fontId="0" fillId="3" borderId="0" xfId="0" applyFill="1" applyBorder="1" applyAlignment="1">
      <alignment horizontal="center"/>
    </xf>
    <xf numFmtId="167" fontId="0" fillId="2" borderId="0" xfId="1" applyNumberFormat="1" applyFont="1" applyFill="1" applyBorder="1" applyAlignment="1">
      <alignment horizontal="center"/>
    </xf>
    <xf numFmtId="2" fontId="0" fillId="3" borderId="13" xfId="0" applyNumberFormat="1" applyFill="1" applyBorder="1" applyAlignment="1">
      <alignment horizontal="center"/>
    </xf>
    <xf numFmtId="2" fontId="9" fillId="10" borderId="12" xfId="0" applyNumberFormat="1" applyFont="1" applyFill="1" applyBorder="1" applyAlignment="1">
      <alignment horizontal="center"/>
    </xf>
    <xf numFmtId="0" fontId="9" fillId="10" borderId="0" xfId="0" applyFont="1" applyFill="1" applyBorder="1" applyAlignment="1">
      <alignment horizontal="center"/>
    </xf>
    <xf numFmtId="167" fontId="9" fillId="10" borderId="0" xfId="0" applyNumberFormat="1" applyFont="1" applyFill="1" applyBorder="1" applyAlignment="1">
      <alignment horizontal="center"/>
    </xf>
    <xf numFmtId="10" fontId="9" fillId="10" borderId="0" xfId="0" applyNumberFormat="1" applyFont="1" applyFill="1" applyBorder="1" applyAlignment="1">
      <alignment horizontal="center"/>
    </xf>
    <xf numFmtId="0" fontId="0" fillId="10" borderId="0" xfId="0" applyFill="1" applyBorder="1" applyAlignment="1">
      <alignment horizontal="center"/>
    </xf>
    <xf numFmtId="2" fontId="9" fillId="10" borderId="13" xfId="0" applyNumberFormat="1" applyFont="1" applyFill="1" applyBorder="1" applyAlignment="1">
      <alignment horizontal="center"/>
    </xf>
    <xf numFmtId="2" fontId="0" fillId="0" borderId="12" xfId="0" applyNumberFormat="1" applyBorder="1" applyAlignment="1">
      <alignment horizontal="center"/>
    </xf>
    <xf numFmtId="10" fontId="0" fillId="3" borderId="15" xfId="1" applyNumberFormat="1" applyFont="1" applyFill="1" applyBorder="1" applyAlignment="1">
      <alignment horizontal="center"/>
    </xf>
    <xf numFmtId="0" fontId="0" fillId="3" borderId="15" xfId="0" applyFill="1" applyBorder="1" applyAlignment="1">
      <alignment horizontal="center"/>
    </xf>
    <xf numFmtId="167" fontId="0" fillId="2" borderId="15" xfId="1" applyNumberFormat="1" applyFont="1" applyFill="1" applyBorder="1" applyAlignment="1">
      <alignment horizontal="center"/>
    </xf>
    <xf numFmtId="2" fontId="0" fillId="3" borderId="16" xfId="0" applyNumberFormat="1" applyFill="1" applyBorder="1" applyAlignment="1">
      <alignment horizontal="center"/>
    </xf>
    <xf numFmtId="0" fontId="3" fillId="3" borderId="9" xfId="0" applyFont="1" applyFill="1" applyBorder="1" applyAlignment="1">
      <alignment horizontal="center"/>
    </xf>
    <xf numFmtId="0" fontId="8" fillId="0" borderId="10" xfId="0" applyFont="1" applyBorder="1" applyAlignment="1">
      <alignment horizontal="center"/>
    </xf>
    <xf numFmtId="0" fontId="8" fillId="0" borderId="11" xfId="0" applyFont="1" applyBorder="1" applyAlignment="1">
      <alignment horizontal="center"/>
    </xf>
    <xf numFmtId="0" fontId="0" fillId="9" borderId="0" xfId="1" applyNumberFormat="1" applyFont="1" applyFill="1" applyBorder="1" applyAlignment="1">
      <alignment horizontal="center"/>
    </xf>
    <xf numFmtId="0" fontId="0" fillId="9" borderId="0" xfId="0" applyFill="1" applyBorder="1" applyAlignment="1">
      <alignment horizontal="center"/>
    </xf>
    <xf numFmtId="167" fontId="0" fillId="9" borderId="0" xfId="1" applyNumberFormat="1" applyFont="1" applyFill="1" applyBorder="1" applyAlignment="1">
      <alignment horizontal="center"/>
    </xf>
    <xf numFmtId="10" fontId="0" fillId="9" borderId="0" xfId="1" applyNumberFormat="1" applyFont="1" applyFill="1" applyBorder="1" applyAlignment="1">
      <alignment horizontal="center"/>
    </xf>
    <xf numFmtId="2" fontId="0" fillId="9" borderId="9" xfId="0" applyNumberFormat="1" applyFill="1" applyBorder="1" applyAlignment="1">
      <alignment horizontal="center"/>
    </xf>
    <xf numFmtId="0" fontId="0" fillId="9" borderId="10" xfId="1" applyNumberFormat="1" applyFont="1" applyFill="1" applyBorder="1" applyAlignment="1">
      <alignment horizontal="center"/>
    </xf>
    <xf numFmtId="0" fontId="0" fillId="9" borderId="10" xfId="0" applyFill="1" applyBorder="1" applyAlignment="1">
      <alignment horizontal="center"/>
    </xf>
    <xf numFmtId="167" fontId="0" fillId="9" borderId="10" xfId="1" applyNumberFormat="1" applyFont="1" applyFill="1" applyBorder="1" applyAlignment="1">
      <alignment horizontal="center"/>
    </xf>
    <xf numFmtId="10" fontId="0" fillId="9" borderId="10" xfId="1" applyNumberFormat="1" applyFont="1" applyFill="1" applyBorder="1" applyAlignment="1">
      <alignment horizontal="center"/>
    </xf>
    <xf numFmtId="2" fontId="0" fillId="9" borderId="11" xfId="0" applyNumberFormat="1" applyFill="1" applyBorder="1" applyAlignment="1">
      <alignment horizontal="center"/>
    </xf>
    <xf numFmtId="2" fontId="0" fillId="0" borderId="13" xfId="0" applyNumberFormat="1" applyFill="1" applyBorder="1" applyAlignment="1">
      <alignment horizontal="center"/>
    </xf>
    <xf numFmtId="2" fontId="0" fillId="9" borderId="12" xfId="0" applyNumberFormat="1" applyFill="1" applyBorder="1" applyAlignment="1">
      <alignment horizontal="center"/>
    </xf>
    <xf numFmtId="2" fontId="0" fillId="9" borderId="13" xfId="0" applyNumberFormat="1" applyFill="1" applyBorder="1" applyAlignment="1">
      <alignment horizontal="center"/>
    </xf>
    <xf numFmtId="2" fontId="0" fillId="9" borderId="14" xfId="0" applyNumberFormat="1" applyFill="1" applyBorder="1" applyAlignment="1">
      <alignment horizontal="center"/>
    </xf>
    <xf numFmtId="0" fontId="0" fillId="9" borderId="15" xfId="1" applyNumberFormat="1" applyFont="1" applyFill="1" applyBorder="1" applyAlignment="1">
      <alignment horizontal="center"/>
    </xf>
    <xf numFmtId="0" fontId="0" fillId="9" borderId="15" xfId="0" applyFill="1" applyBorder="1" applyAlignment="1">
      <alignment horizontal="center"/>
    </xf>
    <xf numFmtId="167" fontId="0" fillId="9" borderId="15" xfId="1" applyNumberFormat="1" applyFont="1" applyFill="1" applyBorder="1" applyAlignment="1">
      <alignment horizontal="center"/>
    </xf>
    <xf numFmtId="10" fontId="0" fillId="9" borderId="15" xfId="1" applyNumberFormat="1" applyFont="1" applyFill="1" applyBorder="1" applyAlignment="1">
      <alignment horizontal="center"/>
    </xf>
    <xf numFmtId="2" fontId="0" fillId="9" borderId="16" xfId="0" applyNumberFormat="1"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166" fontId="0" fillId="5" borderId="15" xfId="1" applyNumberFormat="1" applyFont="1" applyFill="1" applyBorder="1" applyAlignment="1">
      <alignment horizontal="center"/>
    </xf>
    <xf numFmtId="0" fontId="0" fillId="0" borderId="16" xfId="0" applyBorder="1" applyAlignment="1">
      <alignment horizontal="center"/>
    </xf>
    <xf numFmtId="2" fontId="0" fillId="3" borderId="9" xfId="0" applyNumberFormat="1" applyFill="1" applyBorder="1" applyAlignment="1">
      <alignment horizontal="center"/>
    </xf>
    <xf numFmtId="0" fontId="0" fillId="3" borderId="10" xfId="1" applyNumberFormat="1" applyFont="1" applyFill="1" applyBorder="1" applyAlignment="1">
      <alignment horizontal="center"/>
    </xf>
    <xf numFmtId="167" fontId="0" fillId="3" borderId="10" xfId="1" applyNumberFormat="1" applyFont="1" applyFill="1" applyBorder="1" applyAlignment="1">
      <alignment horizontal="center"/>
    </xf>
    <xf numFmtId="2" fontId="0" fillId="0" borderId="11" xfId="0" applyNumberFormat="1" applyBorder="1" applyAlignment="1">
      <alignment horizontal="center"/>
    </xf>
    <xf numFmtId="2" fontId="0" fillId="3" borderId="12" xfId="0" applyNumberFormat="1" applyFill="1" applyBorder="1" applyAlignment="1">
      <alignment horizontal="center"/>
    </xf>
    <xf numFmtId="0" fontId="0" fillId="3" borderId="0" xfId="1" applyNumberFormat="1" applyFont="1" applyFill="1" applyBorder="1" applyAlignment="1">
      <alignment horizontal="center"/>
    </xf>
    <xf numFmtId="167" fontId="0" fillId="3" borderId="0" xfId="1" applyNumberFormat="1" applyFont="1" applyFill="1" applyBorder="1" applyAlignment="1">
      <alignment horizontal="center"/>
    </xf>
    <xf numFmtId="2" fontId="0" fillId="0" borderId="13" xfId="0" applyNumberFormat="1" applyBorder="1" applyAlignment="1">
      <alignment horizontal="center"/>
    </xf>
    <xf numFmtId="0" fontId="0" fillId="10" borderId="0" xfId="0" applyFill="1" applyBorder="1"/>
    <xf numFmtId="0" fontId="9" fillId="10" borderId="13" xfId="0" applyFont="1" applyFill="1" applyBorder="1" applyAlignment="1">
      <alignment horizontal="center"/>
    </xf>
    <xf numFmtId="2" fontId="0" fillId="3" borderId="14" xfId="0" applyNumberFormat="1" applyFill="1" applyBorder="1" applyAlignment="1">
      <alignment horizontal="center"/>
    </xf>
    <xf numFmtId="0" fontId="0" fillId="3" borderId="15" xfId="1" applyNumberFormat="1" applyFont="1" applyFill="1" applyBorder="1" applyAlignment="1">
      <alignment horizontal="center"/>
    </xf>
    <xf numFmtId="167" fontId="0" fillId="3" borderId="15" xfId="1" applyNumberFormat="1" applyFont="1" applyFill="1" applyBorder="1" applyAlignment="1">
      <alignment horizontal="center"/>
    </xf>
    <xf numFmtId="2" fontId="0" fillId="0" borderId="16" xfId="0" applyNumberFormat="1" applyBorder="1" applyAlignment="1">
      <alignment horizontal="center"/>
    </xf>
    <xf numFmtId="0" fontId="0" fillId="0" borderId="16" xfId="1" applyNumberFormat="1" applyFont="1" applyBorder="1" applyAlignment="1">
      <alignment horizontal="center"/>
    </xf>
    <xf numFmtId="10" fontId="0" fillId="7" borderId="0" xfId="1" applyNumberFormat="1" applyFont="1" applyFill="1" applyBorder="1" applyAlignment="1">
      <alignment horizontal="center"/>
    </xf>
    <xf numFmtId="10" fontId="0" fillId="7" borderId="13" xfId="1" applyNumberFormat="1" applyFont="1" applyFill="1" applyBorder="1" applyAlignment="1">
      <alignment horizontal="center"/>
    </xf>
    <xf numFmtId="166" fontId="0" fillId="5" borderId="10" xfId="1" applyNumberFormat="1" applyFont="1" applyFill="1" applyBorder="1" applyAlignment="1">
      <alignment horizontal="center"/>
    </xf>
    <xf numFmtId="166" fontId="0" fillId="5" borderId="11" xfId="1" applyNumberFormat="1" applyFont="1" applyFill="1" applyBorder="1" applyAlignment="1">
      <alignment horizontal="center"/>
    </xf>
    <xf numFmtId="2" fontId="0" fillId="2" borderId="14" xfId="0" applyNumberFormat="1" applyFill="1" applyBorder="1" applyAlignment="1">
      <alignment horizontal="center"/>
    </xf>
    <xf numFmtId="0" fontId="0" fillId="2" borderId="15" xfId="1" applyNumberFormat="1" applyFont="1" applyFill="1" applyBorder="1" applyAlignment="1">
      <alignment horizontal="center"/>
    </xf>
    <xf numFmtId="2" fontId="0" fillId="2" borderId="16" xfId="1" applyNumberFormat="1" applyFont="1" applyFill="1" applyBorder="1" applyAlignment="1">
      <alignment horizontal="center"/>
    </xf>
    <xf numFmtId="2" fontId="0" fillId="10" borderId="12" xfId="0" applyNumberFormat="1" applyFill="1" applyBorder="1" applyAlignment="1">
      <alignment horizontal="center"/>
    </xf>
    <xf numFmtId="0" fontId="0" fillId="10" borderId="0" xfId="1" applyNumberFormat="1" applyFont="1" applyFill="1" applyBorder="1" applyAlignment="1">
      <alignment horizontal="center"/>
    </xf>
    <xf numFmtId="167" fontId="0" fillId="10" borderId="0" xfId="1" applyNumberFormat="1" applyFont="1" applyFill="1" applyBorder="1" applyAlignment="1">
      <alignment horizontal="center"/>
    </xf>
    <xf numFmtId="10" fontId="0" fillId="10" borderId="0" xfId="1" applyNumberFormat="1" applyFont="1" applyFill="1" applyBorder="1" applyAlignment="1">
      <alignment horizontal="center"/>
    </xf>
    <xf numFmtId="2" fontId="0" fillId="10" borderId="13" xfId="1" applyNumberFormat="1" applyFont="1" applyFill="1" applyBorder="1" applyAlignment="1">
      <alignment horizontal="center"/>
    </xf>
    <xf numFmtId="2" fontId="9" fillId="14" borderId="12" xfId="0" applyNumberFormat="1" applyFont="1" applyFill="1" applyBorder="1" applyAlignment="1">
      <alignment horizontal="center"/>
    </xf>
    <xf numFmtId="0" fontId="9" fillId="14" borderId="0" xfId="0" applyFont="1" applyFill="1" applyBorder="1" applyAlignment="1">
      <alignment horizontal="center"/>
    </xf>
    <xf numFmtId="167" fontId="9" fillId="14" borderId="0" xfId="0" applyNumberFormat="1" applyFont="1" applyFill="1" applyBorder="1" applyAlignment="1">
      <alignment horizontal="center"/>
    </xf>
    <xf numFmtId="10" fontId="9" fillId="14" borderId="0" xfId="0" applyNumberFormat="1" applyFont="1" applyFill="1" applyBorder="1" applyAlignment="1">
      <alignment horizontal="center"/>
    </xf>
    <xf numFmtId="2" fontId="9" fillId="14" borderId="13" xfId="0" applyNumberFormat="1" applyFont="1" applyFill="1" applyBorder="1" applyAlignment="1">
      <alignment horizontal="center"/>
    </xf>
    <xf numFmtId="165" fontId="0" fillId="7" borderId="0" xfId="0" applyNumberFormat="1" applyFill="1" applyBorder="1" applyAlignment="1">
      <alignment horizontal="center"/>
    </xf>
    <xf numFmtId="0" fontId="0" fillId="7" borderId="0" xfId="0" applyFill="1" applyBorder="1" applyAlignment="1">
      <alignment horizontal="center"/>
    </xf>
    <xf numFmtId="0" fontId="0" fillId="7" borderId="0" xfId="0" applyFill="1" applyBorder="1"/>
    <xf numFmtId="0" fontId="0" fillId="4" borderId="13" xfId="0" applyFill="1" applyBorder="1"/>
    <xf numFmtId="0" fontId="0" fillId="8" borderId="16" xfId="0" applyFill="1" applyBorder="1"/>
    <xf numFmtId="167" fontId="9" fillId="11" borderId="0" xfId="0" applyNumberFormat="1" applyFont="1" applyFill="1" applyBorder="1" applyAlignment="1">
      <alignment horizontal="center"/>
    </xf>
    <xf numFmtId="10" fontId="9" fillId="11" borderId="13" xfId="0" applyNumberFormat="1" applyFont="1" applyFill="1" applyBorder="1" applyAlignment="1">
      <alignment horizontal="center"/>
    </xf>
    <xf numFmtId="2" fontId="0" fillId="3" borderId="13" xfId="1" applyNumberFormat="1" applyFont="1" applyFill="1" applyBorder="1" applyAlignment="1">
      <alignment horizontal="center"/>
    </xf>
    <xf numFmtId="0" fontId="0" fillId="0" borderId="0" xfId="0" applyBorder="1" applyAlignment="1">
      <alignment vertical="center"/>
    </xf>
    <xf numFmtId="0" fontId="0" fillId="5" borderId="0" xfId="0" applyFill="1" applyBorder="1" applyAlignment="1">
      <alignment horizontal="center" vertical="center"/>
    </xf>
    <xf numFmtId="0" fontId="0" fillId="5" borderId="10" xfId="0" applyFill="1" applyBorder="1" applyAlignment="1">
      <alignment vertical="center"/>
    </xf>
    <xf numFmtId="0" fontId="0" fillId="5" borderId="0" xfId="0" applyFill="1" applyBorder="1" applyAlignment="1">
      <alignment vertical="center"/>
    </xf>
    <xf numFmtId="0" fontId="0" fillId="5" borderId="15" xfId="0" applyFill="1" applyBorder="1" applyAlignment="1">
      <alignment vertical="center"/>
    </xf>
    <xf numFmtId="10" fontId="1" fillId="0" borderId="0" xfId="1" applyNumberFormat="1" applyFont="1" applyFill="1" applyBorder="1" applyAlignment="1">
      <alignment horizontal="center"/>
    </xf>
    <xf numFmtId="10" fontId="1" fillId="0" borderId="13" xfId="1" applyNumberFormat="1" applyFont="1" applyFill="1" applyBorder="1" applyAlignment="1">
      <alignment horizontal="center"/>
    </xf>
    <xf numFmtId="10" fontId="1" fillId="0" borderId="15" xfId="1" applyNumberFormat="1" applyFont="1" applyFill="1" applyBorder="1" applyAlignment="1">
      <alignment horizontal="center"/>
    </xf>
    <xf numFmtId="10" fontId="1" fillId="0" borderId="16" xfId="1" applyNumberFormat="1" applyFont="1" applyFill="1" applyBorder="1" applyAlignment="1">
      <alignment horizontal="center"/>
    </xf>
    <xf numFmtId="10" fontId="0" fillId="0" borderId="10" xfId="1" applyNumberFormat="1" applyFont="1" applyFill="1" applyBorder="1" applyAlignment="1">
      <alignment horizontal="center"/>
    </xf>
    <xf numFmtId="10" fontId="0" fillId="0" borderId="11" xfId="1" applyNumberFormat="1" applyFont="1" applyFill="1" applyBorder="1" applyAlignment="1">
      <alignment horizontal="center"/>
    </xf>
    <xf numFmtId="10" fontId="0" fillId="0" borderId="13" xfId="1" applyNumberFormat="1" applyFont="1" applyFill="1" applyBorder="1" applyAlignment="1">
      <alignment horizontal="center"/>
    </xf>
    <xf numFmtId="10" fontId="0" fillId="0" borderId="15" xfId="1" applyNumberFormat="1" applyFont="1" applyFill="1" applyBorder="1" applyAlignment="1">
      <alignment horizontal="center"/>
    </xf>
    <xf numFmtId="10" fontId="0" fillId="0" borderId="16" xfId="1" applyNumberFormat="1" applyFont="1" applyFill="1" applyBorder="1" applyAlignment="1">
      <alignment horizontal="center"/>
    </xf>
    <xf numFmtId="10" fontId="0" fillId="0" borderId="0" xfId="0" applyNumberFormat="1" applyFill="1"/>
    <xf numFmtId="0" fontId="0" fillId="3" borderId="9" xfId="0" applyFill="1" applyBorder="1" applyAlignment="1">
      <alignment vertical="center"/>
    </xf>
    <xf numFmtId="0" fontId="0" fillId="3" borderId="12" xfId="0" applyFill="1" applyBorder="1" applyAlignment="1">
      <alignment vertical="center"/>
    </xf>
    <xf numFmtId="0" fontId="0" fillId="3" borderId="14" xfId="0" applyFill="1" applyBorder="1" applyAlignment="1">
      <alignment vertical="center"/>
    </xf>
    <xf numFmtId="0" fontId="0" fillId="5" borderId="11" xfId="0" applyFill="1" applyBorder="1" applyAlignment="1">
      <alignment vertical="center"/>
    </xf>
    <xf numFmtId="0" fontId="0" fillId="5" borderId="13" xfId="0" applyFill="1" applyBorder="1" applyAlignment="1">
      <alignment vertical="center"/>
    </xf>
    <xf numFmtId="0" fontId="0" fillId="5" borderId="16" xfId="0" applyFill="1" applyBorder="1" applyAlignment="1">
      <alignment vertical="center"/>
    </xf>
    <xf numFmtId="0" fontId="0" fillId="0" borderId="10" xfId="0" applyFill="1" applyBorder="1" applyAlignment="1">
      <alignment vertical="center"/>
    </xf>
    <xf numFmtId="0" fontId="0" fillId="0" borderId="0" xfId="0" applyFill="1" applyBorder="1" applyAlignment="1">
      <alignment vertical="center"/>
    </xf>
    <xf numFmtId="0" fontId="0" fillId="0" borderId="15" xfId="0" applyFill="1" applyBorder="1" applyAlignment="1">
      <alignment vertical="center"/>
    </xf>
    <xf numFmtId="10" fontId="0" fillId="0" borderId="21" xfId="0" applyNumberFormat="1" applyBorder="1" applyAlignment="1">
      <alignment horizontal="center"/>
    </xf>
    <xf numFmtId="10" fontId="0" fillId="0" borderId="22" xfId="0" applyNumberFormat="1" applyBorder="1" applyAlignment="1">
      <alignment horizontal="center"/>
    </xf>
    <xf numFmtId="10" fontId="0" fillId="0" borderId="23" xfId="0" applyNumberFormat="1" applyBorder="1" applyAlignment="1">
      <alignment horizontal="center"/>
    </xf>
    <xf numFmtId="0" fontId="0" fillId="0" borderId="20" xfId="1" applyNumberFormat="1" applyFont="1" applyBorder="1" applyAlignment="1">
      <alignment horizontal="center"/>
    </xf>
    <xf numFmtId="0" fontId="3" fillId="3" borderId="20" xfId="0" applyFont="1" applyFill="1" applyBorder="1" applyAlignment="1">
      <alignment horizontal="center"/>
    </xf>
    <xf numFmtId="0" fontId="7" fillId="15" borderId="0" xfId="0" applyFont="1" applyFill="1" applyBorder="1" applyAlignment="1">
      <alignment vertical="center" wrapText="1"/>
    </xf>
    <xf numFmtId="0" fontId="7" fillId="15" borderId="12" xfId="0" applyFont="1" applyFill="1" applyBorder="1" applyAlignment="1">
      <alignment vertical="center" wrapText="1"/>
    </xf>
    <xf numFmtId="0" fontId="7" fillId="15" borderId="13" xfId="0" applyFont="1" applyFill="1" applyBorder="1" applyAlignment="1">
      <alignment vertical="center" wrapText="1"/>
    </xf>
    <xf numFmtId="0" fontId="7" fillId="15" borderId="10" xfId="0" applyFont="1" applyFill="1" applyBorder="1" applyAlignment="1">
      <alignment vertical="center" wrapText="1"/>
    </xf>
    <xf numFmtId="0" fontId="7" fillId="15" borderId="11" xfId="0" applyFont="1" applyFill="1" applyBorder="1" applyAlignment="1">
      <alignment vertical="center" wrapText="1"/>
    </xf>
    <xf numFmtId="0" fontId="7" fillId="15" borderId="14" xfId="0" applyFont="1" applyFill="1" applyBorder="1" applyAlignment="1">
      <alignment vertical="center" wrapText="1"/>
    </xf>
    <xf numFmtId="0" fontId="7" fillId="15" borderId="15" xfId="0" applyFont="1" applyFill="1" applyBorder="1" applyAlignment="1">
      <alignment vertical="center" wrapText="1"/>
    </xf>
    <xf numFmtId="0" fontId="7" fillId="15" borderId="16" xfId="0" applyFont="1" applyFill="1" applyBorder="1" applyAlignment="1">
      <alignment vertical="center" wrapText="1"/>
    </xf>
    <xf numFmtId="0" fontId="0" fillId="0" borderId="12" xfId="0" applyBorder="1"/>
    <xf numFmtId="0" fontId="20" fillId="15" borderId="0" xfId="0" applyFont="1" applyFill="1" applyBorder="1" applyAlignment="1">
      <alignment horizontal="center" vertical="center"/>
    </xf>
    <xf numFmtId="0" fontId="7" fillId="15" borderId="9" xfId="0" applyFont="1" applyFill="1" applyBorder="1" applyAlignment="1">
      <alignment horizontal="center" vertical="center" wrapText="1"/>
    </xf>
    <xf numFmtId="0" fontId="7" fillId="15" borderId="10" xfId="0" applyFont="1" applyFill="1" applyBorder="1" applyAlignment="1">
      <alignment horizontal="center" vertical="center" wrapText="1"/>
    </xf>
    <xf numFmtId="0" fontId="7" fillId="15" borderId="11" xfId="0" applyFont="1" applyFill="1" applyBorder="1" applyAlignment="1">
      <alignment horizontal="center" vertical="center" wrapText="1"/>
    </xf>
    <xf numFmtId="0" fontId="7" fillId="15" borderId="12" xfId="0" applyFont="1" applyFill="1" applyBorder="1" applyAlignment="1">
      <alignment horizontal="center" vertical="center" wrapText="1"/>
    </xf>
    <xf numFmtId="0" fontId="7" fillId="15" borderId="0" xfId="0" applyFont="1" applyFill="1" applyBorder="1" applyAlignment="1">
      <alignment horizontal="center" vertical="center" wrapText="1"/>
    </xf>
    <xf numFmtId="0" fontId="7" fillId="15" borderId="13" xfId="0" applyFont="1" applyFill="1" applyBorder="1" applyAlignment="1">
      <alignment horizontal="center" vertical="center" wrapText="1"/>
    </xf>
    <xf numFmtId="0" fontId="7" fillId="15" borderId="14" xfId="0" applyFont="1" applyFill="1" applyBorder="1" applyAlignment="1">
      <alignment horizontal="center" vertical="center" wrapText="1"/>
    </xf>
    <xf numFmtId="0" fontId="7" fillId="15" borderId="15" xfId="0" applyFont="1" applyFill="1" applyBorder="1" applyAlignment="1">
      <alignment horizontal="center" vertical="center" wrapText="1"/>
    </xf>
    <xf numFmtId="0" fontId="7" fillId="15" borderId="16" xfId="0" applyFont="1" applyFill="1" applyBorder="1" applyAlignment="1">
      <alignment horizontal="center" vertical="center" wrapText="1"/>
    </xf>
    <xf numFmtId="0" fontId="19" fillId="15" borderId="0" xfId="0" applyFont="1" applyFill="1" applyBorder="1" applyAlignment="1">
      <alignment horizontal="left" vertical="center" wrapText="1"/>
    </xf>
    <xf numFmtId="0" fontId="0" fillId="5" borderId="0" xfId="0" applyFill="1" applyBorder="1" applyAlignment="1">
      <alignment horizontal="center" vertical="center"/>
    </xf>
    <xf numFmtId="0" fontId="16" fillId="3" borderId="10" xfId="0" applyFont="1" applyFill="1" applyBorder="1" applyAlignment="1">
      <alignment horizontal="center" vertical="center"/>
    </xf>
    <xf numFmtId="0" fontId="0" fillId="3" borderId="10" xfId="0" applyFill="1" applyBorder="1" applyAlignment="1">
      <alignment horizontal="center" vertical="center"/>
    </xf>
    <xf numFmtId="0" fontId="0" fillId="3" borderId="0" xfId="0" applyFill="1" applyBorder="1" applyAlignment="1">
      <alignment horizontal="center" vertical="center"/>
    </xf>
    <xf numFmtId="0" fontId="0" fillId="3" borderId="15" xfId="0" applyFill="1" applyBorder="1" applyAlignment="1">
      <alignment horizontal="center" vertical="center"/>
    </xf>
    <xf numFmtId="0" fontId="18" fillId="5" borderId="0" xfId="3" applyFont="1" applyFill="1" applyBorder="1" applyAlignment="1">
      <alignment horizontal="center" vertical="center"/>
    </xf>
    <xf numFmtId="0" fontId="7" fillId="0" borderId="0" xfId="0" applyFont="1" applyFill="1" applyBorder="1" applyAlignment="1">
      <alignment horizontal="left" vertical="center" wrapText="1"/>
    </xf>
    <xf numFmtId="0" fontId="12" fillId="3" borderId="9" xfId="0" applyFont="1" applyFill="1" applyBorder="1" applyAlignment="1">
      <alignment horizontal="center" vertical="center"/>
    </xf>
    <xf numFmtId="0" fontId="12" fillId="3" borderId="10"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14" xfId="0" applyFont="1" applyFill="1" applyBorder="1" applyAlignment="1">
      <alignment horizontal="center" vertical="center"/>
    </xf>
    <xf numFmtId="0" fontId="12" fillId="3" borderId="15" xfId="0" applyFont="1" applyFill="1" applyBorder="1" applyAlignment="1">
      <alignment horizontal="center" vertical="center"/>
    </xf>
    <xf numFmtId="0" fontId="12" fillId="3" borderId="16"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4" fillId="17" borderId="9" xfId="0" applyFont="1" applyFill="1" applyBorder="1" applyAlignment="1">
      <alignment horizontal="center" vertical="center" wrapText="1"/>
    </xf>
    <xf numFmtId="0" fontId="14" fillId="17" borderId="10" xfId="0" applyFont="1" applyFill="1" applyBorder="1" applyAlignment="1">
      <alignment horizontal="center" vertical="center" wrapText="1"/>
    </xf>
    <xf numFmtId="0" fontId="14" fillId="17" borderId="11" xfId="0" applyFont="1" applyFill="1" applyBorder="1" applyAlignment="1">
      <alignment horizontal="center" vertical="center" wrapText="1"/>
    </xf>
    <xf numFmtId="0" fontId="14" fillId="17" borderId="12" xfId="0" applyFont="1" applyFill="1" applyBorder="1" applyAlignment="1">
      <alignment horizontal="center" vertical="center" wrapText="1"/>
    </xf>
    <xf numFmtId="0" fontId="14" fillId="17" borderId="0" xfId="0" applyFont="1" applyFill="1" applyBorder="1" applyAlignment="1">
      <alignment horizontal="center" vertical="center" wrapText="1"/>
    </xf>
    <xf numFmtId="0" fontId="14" fillId="17" borderId="13" xfId="0" applyFont="1" applyFill="1" applyBorder="1" applyAlignment="1">
      <alignment horizontal="center" vertical="center" wrapText="1"/>
    </xf>
    <xf numFmtId="0" fontId="14" fillId="17" borderId="14" xfId="0" applyFont="1" applyFill="1" applyBorder="1" applyAlignment="1">
      <alignment horizontal="center" vertical="center" wrapText="1"/>
    </xf>
    <xf numFmtId="0" fontId="14" fillId="17" borderId="15" xfId="0" applyFont="1" applyFill="1" applyBorder="1" applyAlignment="1">
      <alignment horizontal="center" vertical="center" wrapText="1"/>
    </xf>
    <xf numFmtId="0" fontId="14" fillId="17" borderId="16" xfId="0" applyFont="1" applyFill="1" applyBorder="1" applyAlignment="1">
      <alignment horizontal="center" vertical="center" wrapText="1"/>
    </xf>
    <xf numFmtId="0" fontId="12" fillId="3" borderId="12" xfId="0" applyFont="1" applyFill="1" applyBorder="1" applyAlignment="1">
      <alignment horizontal="center" vertical="center"/>
    </xf>
    <xf numFmtId="0" fontId="12" fillId="3" borderId="0" xfId="0" applyFont="1" applyFill="1" applyBorder="1" applyAlignment="1">
      <alignment horizontal="center" vertical="center"/>
    </xf>
    <xf numFmtId="0" fontId="12" fillId="3" borderId="13" xfId="0" applyFont="1" applyFill="1" applyBorder="1" applyAlignment="1">
      <alignment horizontal="center" vertic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4" fillId="3" borderId="11" xfId="0" applyFont="1" applyFill="1" applyBorder="1" applyAlignment="1">
      <alignment horizontal="center"/>
    </xf>
    <xf numFmtId="0" fontId="12" fillId="3" borderId="0" xfId="0" applyFont="1" applyFill="1" applyAlignment="1">
      <alignment horizontal="center" vertical="center"/>
    </xf>
    <xf numFmtId="0" fontId="12" fillId="13" borderId="0" xfId="0" applyFont="1" applyFill="1" applyBorder="1" applyAlignment="1">
      <alignment horizontal="center" vertical="center"/>
    </xf>
    <xf numFmtId="0" fontId="11" fillId="13" borderId="0" xfId="0" applyFont="1" applyFill="1" applyAlignment="1">
      <alignment horizontal="center" vertical="center" wrapText="1"/>
    </xf>
    <xf numFmtId="0" fontId="11" fillId="12" borderId="12" xfId="0" applyFont="1" applyFill="1" applyBorder="1" applyAlignment="1">
      <alignment horizontal="center" wrapText="1"/>
    </xf>
    <xf numFmtId="0" fontId="11" fillId="12" borderId="0" xfId="0" applyFont="1" applyFill="1" applyBorder="1" applyAlignment="1">
      <alignment horizontal="center" wrapText="1"/>
    </xf>
    <xf numFmtId="0" fontId="11" fillId="12" borderId="13" xfId="0" applyFont="1" applyFill="1" applyBorder="1" applyAlignment="1">
      <alignment horizontal="center" wrapText="1"/>
    </xf>
    <xf numFmtId="0" fontId="12" fillId="13" borderId="0" xfId="0" applyFont="1" applyFill="1" applyAlignment="1">
      <alignment horizontal="center" vertical="center" wrapText="1"/>
    </xf>
    <xf numFmtId="0" fontId="0" fillId="13" borderId="0" xfId="0" applyFill="1" applyAlignment="1">
      <alignment horizontal="center" vertical="center" wrapText="1"/>
    </xf>
    <xf numFmtId="0" fontId="11" fillId="17" borderId="9" xfId="0" applyFont="1" applyFill="1" applyBorder="1" applyAlignment="1">
      <alignment horizontal="center" vertical="center" wrapText="1"/>
    </xf>
    <xf numFmtId="0" fontId="11" fillId="17" borderId="10" xfId="0" applyFont="1" applyFill="1" applyBorder="1" applyAlignment="1">
      <alignment horizontal="center" vertical="center" wrapText="1"/>
    </xf>
    <xf numFmtId="0" fontId="11" fillId="17" borderId="11" xfId="0" applyFont="1" applyFill="1" applyBorder="1" applyAlignment="1">
      <alignment horizontal="center" vertical="center" wrapText="1"/>
    </xf>
    <xf numFmtId="0" fontId="11" fillId="17" borderId="12" xfId="0" applyFont="1" applyFill="1" applyBorder="1" applyAlignment="1">
      <alignment horizontal="center" vertical="center" wrapText="1"/>
    </xf>
    <xf numFmtId="0" fontId="11" fillId="17" borderId="0" xfId="0" applyFont="1" applyFill="1" applyBorder="1" applyAlignment="1">
      <alignment horizontal="center" vertical="center" wrapText="1"/>
    </xf>
    <xf numFmtId="0" fontId="11" fillId="17" borderId="13" xfId="0" applyFont="1" applyFill="1" applyBorder="1" applyAlignment="1">
      <alignment horizontal="center" vertical="center" wrapText="1"/>
    </xf>
    <xf numFmtId="0" fontId="11" fillId="17" borderId="14" xfId="0" applyFont="1" applyFill="1" applyBorder="1" applyAlignment="1">
      <alignment horizontal="center" vertical="center" wrapText="1"/>
    </xf>
    <xf numFmtId="0" fontId="11" fillId="17" borderId="15" xfId="0" applyFont="1" applyFill="1" applyBorder="1" applyAlignment="1">
      <alignment horizontal="center" vertical="center" wrapText="1"/>
    </xf>
    <xf numFmtId="0" fontId="11" fillId="17" borderId="16" xfId="0" applyFont="1" applyFill="1" applyBorder="1" applyAlignment="1">
      <alignment horizontal="center" vertical="center" wrapText="1"/>
    </xf>
    <xf numFmtId="0" fontId="12" fillId="17" borderId="9" xfId="0" applyFont="1" applyFill="1" applyBorder="1" applyAlignment="1">
      <alignment horizontal="center" vertical="center" wrapText="1"/>
    </xf>
    <xf numFmtId="0" fontId="0" fillId="17" borderId="10" xfId="0" applyFill="1" applyBorder="1" applyAlignment="1">
      <alignment horizontal="center" vertical="center" wrapText="1"/>
    </xf>
    <xf numFmtId="0" fontId="0" fillId="17" borderId="11" xfId="0" applyFill="1" applyBorder="1" applyAlignment="1">
      <alignment horizontal="center" vertical="center" wrapText="1"/>
    </xf>
    <xf numFmtId="0" fontId="0" fillId="17" borderId="12" xfId="0" applyFill="1" applyBorder="1" applyAlignment="1">
      <alignment horizontal="center" vertical="center" wrapText="1"/>
    </xf>
    <xf numFmtId="0" fontId="0" fillId="17" borderId="0" xfId="0" applyFill="1" applyBorder="1" applyAlignment="1">
      <alignment horizontal="center" vertical="center" wrapText="1"/>
    </xf>
    <xf numFmtId="0" fontId="0" fillId="17" borderId="13" xfId="0" applyFill="1" applyBorder="1" applyAlignment="1">
      <alignment horizontal="center" vertical="center" wrapText="1"/>
    </xf>
    <xf numFmtId="0" fontId="0" fillId="17" borderId="14" xfId="0" applyFill="1" applyBorder="1" applyAlignment="1">
      <alignment horizontal="center" vertical="center" wrapText="1"/>
    </xf>
    <xf numFmtId="0" fontId="0" fillId="17" borderId="15" xfId="0" applyFill="1" applyBorder="1" applyAlignment="1">
      <alignment horizontal="center" vertical="center" wrapText="1"/>
    </xf>
    <xf numFmtId="0" fontId="0" fillId="17" borderId="16" xfId="0" applyFill="1" applyBorder="1" applyAlignment="1">
      <alignment horizontal="center" vertical="center" wrapText="1"/>
    </xf>
    <xf numFmtId="0" fontId="4" fillId="3" borderId="1" xfId="0" applyFont="1" applyFill="1" applyBorder="1" applyAlignment="1">
      <alignment horizontal="center"/>
    </xf>
    <xf numFmtId="0" fontId="14" fillId="13" borderId="0" xfId="0" applyFont="1" applyFill="1" applyAlignment="1">
      <alignment horizontal="center" vertical="center" wrapText="1"/>
    </xf>
  </cellXfs>
  <cellStyles count="4">
    <cellStyle name="Lien hypertexte" xfId="3" builtinId="8"/>
    <cellStyle name="Milliers" xfId="2" builtinId="3"/>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efficient frontier</a:t>
            </a:r>
          </a:p>
          <a:p>
            <a:pPr>
              <a:defRPr/>
            </a:pPr>
            <a:r>
              <a:rPr lang="en-US" altLang="zh-CN"/>
              <a:t>y: retrun</a:t>
            </a:r>
            <a:r>
              <a:rPr lang="en-US" altLang="zh-CN" baseline="0"/>
              <a:t>   x: </a:t>
            </a:r>
            <a:r>
              <a:rPr lang="en-US" altLang="zh-CN"/>
              <a:t>volatility</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3747356370055758"/>
          <c:y val="0.16236010254251598"/>
          <c:w val="0.80216930592697466"/>
          <c:h val="0.79500895753253464"/>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'Portfolio base '!$P$46:$P$64</c:f>
              <c:numCache>
                <c:formatCode>0.000%</c:formatCode>
                <c:ptCount val="19"/>
                <c:pt idx="0">
                  <c:v>6.0130579573069269E-2</c:v>
                </c:pt>
                <c:pt idx="1">
                  <c:v>5.1822258071015377E-2</c:v>
                </c:pt>
                <c:pt idx="2">
                  <c:v>4.3631809883063151E-2</c:v>
                </c:pt>
                <c:pt idx="3">
                  <c:v>3.6519999999999997E-2</c:v>
                </c:pt>
                <c:pt idx="4">
                  <c:v>3.5640592126186969E-2</c:v>
                </c:pt>
                <c:pt idx="5">
                  <c:v>2.8019588982218405E-2</c:v>
                </c:pt>
                <c:pt idx="6">
                  <c:v>2.1172422352059111E-2</c:v>
                </c:pt>
                <c:pt idx="7">
                  <c:v>1.6117510821896983E-2</c:v>
                </c:pt>
                <c:pt idx="8">
                  <c:v>1.469E-2</c:v>
                </c:pt>
                <c:pt idx="9">
                  <c:v>1.4819089533398772E-2</c:v>
                </c:pt>
                <c:pt idx="10">
                  <c:v>1.8104288080925752E-2</c:v>
                </c:pt>
                <c:pt idx="11">
                  <c:v>2.4171339902820822E-2</c:v>
                </c:pt>
                <c:pt idx="12">
                  <c:v>3.1449493150668466E-2</c:v>
                </c:pt>
                <c:pt idx="13">
                  <c:v>3.9271060094426179E-2</c:v>
                </c:pt>
                <c:pt idx="14">
                  <c:v>4.7367607873955254E-2</c:v>
                </c:pt>
                <c:pt idx="15">
                  <c:v>5.5619177999960287E-2</c:v>
                </c:pt>
                <c:pt idx="16">
                  <c:v>6.3966167597821616E-2</c:v>
                </c:pt>
                <c:pt idx="17">
                  <c:v>7.2374879167194844E-2</c:v>
                </c:pt>
                <c:pt idx="18">
                  <c:v>8.0826186658400689E-2</c:v>
                </c:pt>
              </c:numCache>
            </c:numRef>
          </c:xVal>
          <c:yVal>
            <c:numRef>
              <c:f>'Portfolio base '!$Q$46:$Q$64</c:f>
              <c:numCache>
                <c:formatCode>0.00%</c:formatCode>
                <c:ptCount val="19"/>
                <c:pt idx="0">
                  <c:v>0.2000000058246878</c:v>
                </c:pt>
                <c:pt idx="1">
                  <c:v>0.17500000527642559</c:v>
                </c:pt>
                <c:pt idx="2">
                  <c:v>0.15000000473033592</c:v>
                </c:pt>
                <c:pt idx="3">
                  <c:v>0.1278</c:v>
                </c:pt>
                <c:pt idx="4">
                  <c:v>0.12500000418313922</c:v>
                </c:pt>
                <c:pt idx="5">
                  <c:v>0.10000000362287274</c:v>
                </c:pt>
                <c:pt idx="6">
                  <c:v>7.5000003088860512E-2</c:v>
                </c:pt>
                <c:pt idx="7">
                  <c:v>5.000000254171335E-2</c:v>
                </c:pt>
                <c:pt idx="8">
                  <c:v>3.0700000000000002E-2</c:v>
                </c:pt>
                <c:pt idx="9">
                  <c:v>2.5000001994554297E-2</c:v>
                </c:pt>
                <c:pt idx="10">
                  <c:v>1.4475192121332636E-9</c:v>
                </c:pt>
                <c:pt idx="11">
                  <c:v>-2.5000001205222788E-2</c:v>
                </c:pt>
                <c:pt idx="12">
                  <c:v>-4.9999999646828705E-2</c:v>
                </c:pt>
                <c:pt idx="13">
                  <c:v>-7.5000000194113792E-2</c:v>
                </c:pt>
                <c:pt idx="14">
                  <c:v>-0.10000000072019913</c:v>
                </c:pt>
                <c:pt idx="15">
                  <c:v>-0.12500000126813726</c:v>
                </c:pt>
                <c:pt idx="16">
                  <c:v>-0.1500000018383148</c:v>
                </c:pt>
                <c:pt idx="17">
                  <c:v>-0.17500000237792751</c:v>
                </c:pt>
                <c:pt idx="18">
                  <c:v>-0.20000000292992576</c:v>
                </c:pt>
              </c:numCache>
            </c:numRef>
          </c:yVal>
          <c:smooth val="1"/>
          <c:extLst>
            <c:ext xmlns:c16="http://schemas.microsoft.com/office/drawing/2014/chart" uri="{C3380CC4-5D6E-409C-BE32-E72D297353CC}">
              <c16:uniqueId val="{00000000-BC33-D646-BA48-99D885F3E914}"/>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'Portfolio base '!$Q$28:$Q$30</c:f>
              <c:numCache>
                <c:formatCode>0.000%</c:formatCode>
                <c:ptCount val="3"/>
                <c:pt idx="0" formatCode="0.00%">
                  <c:v>0</c:v>
                </c:pt>
                <c:pt idx="1">
                  <c:v>3.6519999999999997E-2</c:v>
                </c:pt>
                <c:pt idx="2" formatCode="0.00%">
                  <c:v>7.4999999999999997E-2</c:v>
                </c:pt>
              </c:numCache>
            </c:numRef>
          </c:xVal>
          <c:yVal>
            <c:numRef>
              <c:f>'Portfolio base '!$R$28:$R$30</c:f>
              <c:numCache>
                <c:formatCode>0.00%</c:formatCode>
                <c:ptCount val="3"/>
                <c:pt idx="0">
                  <c:v>1.2E-2</c:v>
                </c:pt>
                <c:pt idx="1">
                  <c:v>0.1278</c:v>
                </c:pt>
                <c:pt idx="2" formatCode="0%">
                  <c:v>0.24981489594742609</c:v>
                </c:pt>
              </c:numCache>
            </c:numRef>
          </c:yVal>
          <c:smooth val="1"/>
          <c:extLst>
            <c:ext xmlns:c16="http://schemas.microsoft.com/office/drawing/2014/chart" uri="{C3380CC4-5D6E-409C-BE32-E72D297353CC}">
              <c16:uniqueId val="{00000006-BC33-D646-BA48-99D885F3E914}"/>
            </c:ext>
          </c:extLst>
        </c:ser>
        <c:dLbls>
          <c:showLegendKey val="0"/>
          <c:showVal val="0"/>
          <c:showCatName val="0"/>
          <c:showSerName val="0"/>
          <c:showPercent val="0"/>
          <c:showBubbleSize val="0"/>
        </c:dLbls>
        <c:axId val="387534384"/>
        <c:axId val="387190416"/>
      </c:scatterChart>
      <c:valAx>
        <c:axId val="387534384"/>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7190416"/>
        <c:crosses val="autoZero"/>
        <c:crossBetween val="midCat"/>
      </c:valAx>
      <c:valAx>
        <c:axId val="387190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75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efficient frontier</a:t>
            </a:r>
            <a:endParaRPr lang="zh-CN" altLang="zh-CN">
              <a:effectLst/>
            </a:endParaRPr>
          </a:p>
          <a:p>
            <a:pPr>
              <a:defRPr/>
            </a:pPr>
            <a:r>
              <a:rPr lang="en-US" altLang="zh-CN" sz="1800" b="0" i="0" baseline="0">
                <a:effectLst/>
              </a:rPr>
              <a:t>y: retrun   x: volatility</a:t>
            </a:r>
            <a:endParaRPr lang="zh-CN" altLang="zh-CN">
              <a:effectLst/>
            </a:endParaRPr>
          </a:p>
        </c:rich>
      </c:tx>
      <c:layout>
        <c:manualLayout>
          <c:xMode val="edge"/>
          <c:yMode val="edge"/>
          <c:x val="0.22962489063867017"/>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'Portfolio base (no short sales)'!$P$45:$P$49</c:f>
              <c:numCache>
                <c:formatCode>0.000%</c:formatCode>
                <c:ptCount val="5"/>
                <c:pt idx="0">
                  <c:v>0.17508850319633296</c:v>
                </c:pt>
                <c:pt idx="1">
                  <c:v>0.11900390779452308</c:v>
                </c:pt>
                <c:pt idx="2">
                  <c:v>6.6689949818838412E-2</c:v>
                </c:pt>
                <c:pt idx="3">
                  <c:v>8.6765070050337609E-2</c:v>
                </c:pt>
                <c:pt idx="4">
                  <c:v>0.138739674536907</c:v>
                </c:pt>
              </c:numCache>
            </c:numRef>
          </c:xVal>
          <c:yVal>
            <c:numRef>
              <c:f>'Portfolio base (no short sales)'!$Q$45:$Q$49</c:f>
              <c:numCache>
                <c:formatCode>0.00%</c:formatCode>
                <c:ptCount val="5"/>
                <c:pt idx="0">
                  <c:v>0.15000000000000091</c:v>
                </c:pt>
                <c:pt idx="1">
                  <c:v>0.10000000000000221</c:v>
                </c:pt>
                <c:pt idx="2">
                  <c:v>4.9999999999999954E-2</c:v>
                </c:pt>
                <c:pt idx="3">
                  <c:v>-9.6169987445424154E-7</c:v>
                </c:pt>
                <c:pt idx="4">
                  <c:v>-5.0000000000006317E-2</c:v>
                </c:pt>
              </c:numCache>
            </c:numRef>
          </c:yVal>
          <c:smooth val="1"/>
          <c:extLst>
            <c:ext xmlns:c16="http://schemas.microsoft.com/office/drawing/2014/chart" uri="{C3380CC4-5D6E-409C-BE32-E72D297353CC}">
              <c16:uniqueId val="{00000000-080B-4604-ACE4-FC132DB02E9B}"/>
            </c:ext>
          </c:extLst>
        </c:ser>
        <c:dLbls>
          <c:showLegendKey val="0"/>
          <c:showVal val="0"/>
          <c:showCatName val="0"/>
          <c:showSerName val="0"/>
          <c:showPercent val="0"/>
          <c:showBubbleSize val="0"/>
        </c:dLbls>
        <c:axId val="1667817712"/>
        <c:axId val="1667825200"/>
      </c:scatterChart>
      <c:valAx>
        <c:axId val="1667817712"/>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67825200"/>
        <c:crosses val="autoZero"/>
        <c:crossBetween val="midCat"/>
      </c:valAx>
      <c:valAx>
        <c:axId val="16678252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67817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efficient frontier</a:t>
            </a:r>
          </a:p>
          <a:p>
            <a:pPr>
              <a:defRPr/>
            </a:pPr>
            <a:r>
              <a:rPr lang="en-US" altLang="zh-CN"/>
              <a:t>y: retrun</a:t>
            </a:r>
            <a:r>
              <a:rPr lang="en-US" altLang="zh-CN" baseline="0"/>
              <a:t>   x: </a:t>
            </a:r>
            <a:r>
              <a:rPr lang="en-US" altLang="zh-CN"/>
              <a:t>volatility</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3747356370055758"/>
          <c:y val="0.16236010254251598"/>
          <c:w val="0.80216930592697466"/>
          <c:h val="0.79500895753253464"/>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'Portfolio base '!$P$46:$P$64</c:f>
              <c:numCache>
                <c:formatCode>0.000%</c:formatCode>
                <c:ptCount val="19"/>
                <c:pt idx="0">
                  <c:v>6.0130579573069269E-2</c:v>
                </c:pt>
                <c:pt idx="1">
                  <c:v>5.1822258071015377E-2</c:v>
                </c:pt>
                <c:pt idx="2">
                  <c:v>4.3631809883063151E-2</c:v>
                </c:pt>
                <c:pt idx="3">
                  <c:v>3.6519999999999997E-2</c:v>
                </c:pt>
                <c:pt idx="4">
                  <c:v>3.5640592126186969E-2</c:v>
                </c:pt>
                <c:pt idx="5">
                  <c:v>2.8019588982218405E-2</c:v>
                </c:pt>
                <c:pt idx="6">
                  <c:v>2.1172422352059111E-2</c:v>
                </c:pt>
                <c:pt idx="7">
                  <c:v>1.6117510821896983E-2</c:v>
                </c:pt>
                <c:pt idx="8">
                  <c:v>1.469E-2</c:v>
                </c:pt>
                <c:pt idx="9">
                  <c:v>1.4819089533398772E-2</c:v>
                </c:pt>
                <c:pt idx="10">
                  <c:v>1.8104288080925752E-2</c:v>
                </c:pt>
                <c:pt idx="11">
                  <c:v>2.4171339902820822E-2</c:v>
                </c:pt>
                <c:pt idx="12">
                  <c:v>3.1449493150668466E-2</c:v>
                </c:pt>
                <c:pt idx="13">
                  <c:v>3.9271060094426179E-2</c:v>
                </c:pt>
                <c:pt idx="14">
                  <c:v>4.7367607873955254E-2</c:v>
                </c:pt>
                <c:pt idx="15">
                  <c:v>5.5619177999960287E-2</c:v>
                </c:pt>
                <c:pt idx="16">
                  <c:v>6.3966167597821616E-2</c:v>
                </c:pt>
                <c:pt idx="17">
                  <c:v>7.2374879167194844E-2</c:v>
                </c:pt>
                <c:pt idx="18">
                  <c:v>8.0826186658400689E-2</c:v>
                </c:pt>
              </c:numCache>
            </c:numRef>
          </c:xVal>
          <c:yVal>
            <c:numRef>
              <c:f>'Portfolio base '!$Q$46:$Q$64</c:f>
              <c:numCache>
                <c:formatCode>0.00%</c:formatCode>
                <c:ptCount val="19"/>
                <c:pt idx="0">
                  <c:v>0.2000000058246878</c:v>
                </c:pt>
                <c:pt idx="1">
                  <c:v>0.17500000527642559</c:v>
                </c:pt>
                <c:pt idx="2">
                  <c:v>0.15000000473033592</c:v>
                </c:pt>
                <c:pt idx="3">
                  <c:v>0.1278</c:v>
                </c:pt>
                <c:pt idx="4">
                  <c:v>0.12500000418313922</c:v>
                </c:pt>
                <c:pt idx="5">
                  <c:v>0.10000000362287274</c:v>
                </c:pt>
                <c:pt idx="6">
                  <c:v>7.5000003088860512E-2</c:v>
                </c:pt>
                <c:pt idx="7">
                  <c:v>5.000000254171335E-2</c:v>
                </c:pt>
                <c:pt idx="8">
                  <c:v>3.0700000000000002E-2</c:v>
                </c:pt>
                <c:pt idx="9">
                  <c:v>2.5000001994554297E-2</c:v>
                </c:pt>
                <c:pt idx="10">
                  <c:v>1.4475192121332636E-9</c:v>
                </c:pt>
                <c:pt idx="11">
                  <c:v>-2.5000001205222788E-2</c:v>
                </c:pt>
                <c:pt idx="12">
                  <c:v>-4.9999999646828705E-2</c:v>
                </c:pt>
                <c:pt idx="13">
                  <c:v>-7.5000000194113792E-2</c:v>
                </c:pt>
                <c:pt idx="14">
                  <c:v>-0.10000000072019913</c:v>
                </c:pt>
                <c:pt idx="15">
                  <c:v>-0.12500000126813726</c:v>
                </c:pt>
                <c:pt idx="16">
                  <c:v>-0.1500000018383148</c:v>
                </c:pt>
                <c:pt idx="17">
                  <c:v>-0.17500000237792751</c:v>
                </c:pt>
                <c:pt idx="18">
                  <c:v>-0.20000000292992576</c:v>
                </c:pt>
              </c:numCache>
            </c:numRef>
          </c:yVal>
          <c:smooth val="1"/>
          <c:extLst>
            <c:ext xmlns:c16="http://schemas.microsoft.com/office/drawing/2014/chart" uri="{C3380CC4-5D6E-409C-BE32-E72D297353CC}">
              <c16:uniqueId val="{00000000-DFC6-463E-9F8D-02638F249008}"/>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'Portfolio base '!$Q$28:$Q$30</c:f>
              <c:numCache>
                <c:formatCode>0.000%</c:formatCode>
                <c:ptCount val="3"/>
                <c:pt idx="0" formatCode="0.00%">
                  <c:v>0</c:v>
                </c:pt>
                <c:pt idx="1">
                  <c:v>3.6519999999999997E-2</c:v>
                </c:pt>
                <c:pt idx="2" formatCode="0.00%">
                  <c:v>7.4999999999999997E-2</c:v>
                </c:pt>
              </c:numCache>
            </c:numRef>
          </c:xVal>
          <c:yVal>
            <c:numRef>
              <c:f>'Portfolio base '!$R$28:$R$30</c:f>
              <c:numCache>
                <c:formatCode>0.00%</c:formatCode>
                <c:ptCount val="3"/>
                <c:pt idx="0">
                  <c:v>1.2E-2</c:v>
                </c:pt>
                <c:pt idx="1">
                  <c:v>0.1278</c:v>
                </c:pt>
                <c:pt idx="2" formatCode="0%">
                  <c:v>0.24981489594742609</c:v>
                </c:pt>
              </c:numCache>
            </c:numRef>
          </c:yVal>
          <c:smooth val="1"/>
          <c:extLst>
            <c:ext xmlns:c16="http://schemas.microsoft.com/office/drawing/2014/chart" uri="{C3380CC4-5D6E-409C-BE32-E72D297353CC}">
              <c16:uniqueId val="{00000001-DFC6-463E-9F8D-02638F249008}"/>
            </c:ext>
          </c:extLst>
        </c:ser>
        <c:dLbls>
          <c:showLegendKey val="0"/>
          <c:showVal val="0"/>
          <c:showCatName val="0"/>
          <c:showSerName val="0"/>
          <c:showPercent val="0"/>
          <c:showBubbleSize val="0"/>
        </c:dLbls>
        <c:axId val="387534384"/>
        <c:axId val="387190416"/>
      </c:scatterChart>
      <c:valAx>
        <c:axId val="387534384"/>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7190416"/>
        <c:crosses val="autoZero"/>
        <c:crossBetween val="midCat"/>
      </c:valAx>
      <c:valAx>
        <c:axId val="387190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75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efficient frontier</a:t>
            </a:r>
            <a:endParaRPr lang="zh-CN" altLang="zh-CN">
              <a:effectLst/>
            </a:endParaRPr>
          </a:p>
          <a:p>
            <a:pPr>
              <a:defRPr/>
            </a:pPr>
            <a:r>
              <a:rPr lang="en-US" altLang="zh-CN" sz="1800" b="0" i="0" baseline="0">
                <a:effectLst/>
              </a:rPr>
              <a:t>y: retrun   x: volatility</a:t>
            </a:r>
            <a:endParaRPr lang="zh-CN" altLang="zh-C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'Volatilities -1%'!$P$43:$P$57</c:f>
              <c:numCache>
                <c:formatCode>0.000%</c:formatCode>
                <c:ptCount val="15"/>
                <c:pt idx="0">
                  <c:v>4.4761783390548773E-2</c:v>
                </c:pt>
                <c:pt idx="1">
                  <c:v>3.7456134700056244E-2</c:v>
                </c:pt>
                <c:pt idx="2">
                  <c:v>2.9988527556013118E-2</c:v>
                </c:pt>
                <c:pt idx="3">
                  <c:v>2.2895523634072872E-2</c:v>
                </c:pt>
                <c:pt idx="4">
                  <c:v>1.856E-2</c:v>
                </c:pt>
                <c:pt idx="5">
                  <c:v>1.6344082719550953E-2</c:v>
                </c:pt>
                <c:pt idx="6">
                  <c:v>1.1383605581925261E-2</c:v>
                </c:pt>
                <c:pt idx="7">
                  <c:v>1.005E-2</c:v>
                </c:pt>
                <c:pt idx="8">
                  <c:v>1.0347888887330417E-2</c:v>
                </c:pt>
                <c:pt idx="9">
                  <c:v>1.4285787954351105E-2</c:v>
                </c:pt>
                <c:pt idx="10">
                  <c:v>2.0472648837745074E-2</c:v>
                </c:pt>
                <c:pt idx="11">
                  <c:v>2.7426360737941354E-2</c:v>
                </c:pt>
                <c:pt idx="12">
                  <c:v>3.4688780148957467E-2</c:v>
                </c:pt>
                <c:pt idx="13">
                  <c:v>4.210045104474458E-2</c:v>
                </c:pt>
                <c:pt idx="14">
                  <c:v>4.9594503546276383E-2</c:v>
                </c:pt>
              </c:numCache>
            </c:numRef>
          </c:xVal>
          <c:yVal>
            <c:numRef>
              <c:f>'Volatilities -1%'!$Q$43:$Q$57</c:f>
              <c:numCache>
                <c:formatCode>0.00%</c:formatCode>
                <c:ptCount val="15"/>
                <c:pt idx="0">
                  <c:v>0.17500016404189259</c:v>
                </c:pt>
                <c:pt idx="1">
                  <c:v>0.15000009941020676</c:v>
                </c:pt>
                <c:pt idx="2">
                  <c:v>0.12499999816280831</c:v>
                </c:pt>
                <c:pt idx="3">
                  <c:v>9.9999998521367733E-2</c:v>
                </c:pt>
                <c:pt idx="4">
                  <c:v>8.3799999999999999E-2</c:v>
                </c:pt>
                <c:pt idx="5">
                  <c:v>7.5000000681692963E-2</c:v>
                </c:pt>
                <c:pt idx="6">
                  <c:v>5.0000000738072092E-2</c:v>
                </c:pt>
                <c:pt idx="7">
                  <c:v>3.3000000000000002E-2</c:v>
                </c:pt>
                <c:pt idx="8">
                  <c:v>2.4999999004555764E-2</c:v>
                </c:pt>
                <c:pt idx="9">
                  <c:v>1.885305229640255E-9</c:v>
                </c:pt>
                <c:pt idx="10">
                  <c:v>-2.4999997077142143E-2</c:v>
                </c:pt>
                <c:pt idx="11">
                  <c:v>-4.999999616326245E-2</c:v>
                </c:pt>
                <c:pt idx="12">
                  <c:v>-7.4999994905934661E-2</c:v>
                </c:pt>
                <c:pt idx="13">
                  <c:v>-9.9999994004591031E-2</c:v>
                </c:pt>
                <c:pt idx="14">
                  <c:v>-0.12499999289946004</c:v>
                </c:pt>
              </c:numCache>
            </c:numRef>
          </c:yVal>
          <c:smooth val="1"/>
          <c:extLst>
            <c:ext xmlns:c16="http://schemas.microsoft.com/office/drawing/2014/chart" uri="{C3380CC4-5D6E-409C-BE32-E72D297353CC}">
              <c16:uniqueId val="{00000000-9C85-1D46-94F4-476D45A2FCEB}"/>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'Volatilities -1%'!$R$25:$R$27</c:f>
              <c:numCache>
                <c:formatCode>0.000%</c:formatCode>
                <c:ptCount val="3"/>
                <c:pt idx="0" formatCode="0.0%">
                  <c:v>0</c:v>
                </c:pt>
                <c:pt idx="1">
                  <c:v>1.8562125301918048E-2</c:v>
                </c:pt>
                <c:pt idx="2" formatCode="0.00%">
                  <c:v>0.05</c:v>
                </c:pt>
              </c:numCache>
            </c:numRef>
          </c:xVal>
          <c:yVal>
            <c:numRef>
              <c:f>'Volatilities -1%'!$S$25:$S$27</c:f>
              <c:numCache>
                <c:formatCode>0.00%</c:formatCode>
                <c:ptCount val="3"/>
                <c:pt idx="0" formatCode="0.0%">
                  <c:v>1.2E-2</c:v>
                </c:pt>
                <c:pt idx="1">
                  <c:v>8.3840950883833504E-2</c:v>
                </c:pt>
                <c:pt idx="2" formatCode="0%">
                  <c:v>0.20551488505578103</c:v>
                </c:pt>
              </c:numCache>
            </c:numRef>
          </c:yVal>
          <c:smooth val="1"/>
          <c:extLst>
            <c:ext xmlns:c16="http://schemas.microsoft.com/office/drawing/2014/chart" uri="{C3380CC4-5D6E-409C-BE32-E72D297353CC}">
              <c16:uniqueId val="{00000002-9C85-1D46-94F4-476D45A2FCEB}"/>
            </c:ext>
          </c:extLst>
        </c:ser>
        <c:dLbls>
          <c:showLegendKey val="0"/>
          <c:showVal val="0"/>
          <c:showCatName val="0"/>
          <c:showSerName val="0"/>
          <c:showPercent val="0"/>
          <c:showBubbleSize val="0"/>
        </c:dLbls>
        <c:axId val="489839104"/>
        <c:axId val="340236000"/>
      </c:scatterChart>
      <c:valAx>
        <c:axId val="489839104"/>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40236000"/>
        <c:crosses val="autoZero"/>
        <c:crossBetween val="midCat"/>
      </c:valAx>
      <c:valAx>
        <c:axId val="3402360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898391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efficient frontier</a:t>
            </a:r>
          </a:p>
          <a:p>
            <a:pPr>
              <a:defRPr/>
            </a:pPr>
            <a:r>
              <a:rPr lang="en-US" altLang="zh-CN"/>
              <a:t>y: retrun</a:t>
            </a:r>
            <a:r>
              <a:rPr lang="en-US" altLang="zh-CN" baseline="0"/>
              <a:t>   x: </a:t>
            </a:r>
            <a:r>
              <a:rPr lang="en-US" altLang="zh-CN"/>
              <a:t>volatility</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3747356370055758"/>
          <c:y val="0.16236010254251598"/>
          <c:w val="0.80216930592697466"/>
          <c:h val="0.79500895753253464"/>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'Portfolio base '!$P$46:$P$64</c:f>
              <c:numCache>
                <c:formatCode>0.000%</c:formatCode>
                <c:ptCount val="19"/>
                <c:pt idx="0">
                  <c:v>6.0130579573069269E-2</c:v>
                </c:pt>
                <c:pt idx="1">
                  <c:v>5.1822258071015377E-2</c:v>
                </c:pt>
                <c:pt idx="2">
                  <c:v>4.3631809883063151E-2</c:v>
                </c:pt>
                <c:pt idx="3">
                  <c:v>3.6519999999999997E-2</c:v>
                </c:pt>
                <c:pt idx="4">
                  <c:v>3.5640592126186969E-2</c:v>
                </c:pt>
                <c:pt idx="5">
                  <c:v>2.8019588982218405E-2</c:v>
                </c:pt>
                <c:pt idx="6">
                  <c:v>2.1172422352059111E-2</c:v>
                </c:pt>
                <c:pt idx="7">
                  <c:v>1.6117510821896983E-2</c:v>
                </c:pt>
                <c:pt idx="8">
                  <c:v>1.469E-2</c:v>
                </c:pt>
                <c:pt idx="9">
                  <c:v>1.4819089533398772E-2</c:v>
                </c:pt>
                <c:pt idx="10">
                  <c:v>1.8104288080925752E-2</c:v>
                </c:pt>
                <c:pt idx="11">
                  <c:v>2.4171339902820822E-2</c:v>
                </c:pt>
                <c:pt idx="12">
                  <c:v>3.1449493150668466E-2</c:v>
                </c:pt>
                <c:pt idx="13">
                  <c:v>3.9271060094426179E-2</c:v>
                </c:pt>
                <c:pt idx="14">
                  <c:v>4.7367607873955254E-2</c:v>
                </c:pt>
                <c:pt idx="15">
                  <c:v>5.5619177999960287E-2</c:v>
                </c:pt>
                <c:pt idx="16">
                  <c:v>6.3966167597821616E-2</c:v>
                </c:pt>
                <c:pt idx="17">
                  <c:v>7.2374879167194844E-2</c:v>
                </c:pt>
                <c:pt idx="18">
                  <c:v>8.0826186658400689E-2</c:v>
                </c:pt>
              </c:numCache>
            </c:numRef>
          </c:xVal>
          <c:yVal>
            <c:numRef>
              <c:f>'Portfolio base '!$Q$46:$Q$64</c:f>
              <c:numCache>
                <c:formatCode>0.00%</c:formatCode>
                <c:ptCount val="19"/>
                <c:pt idx="0">
                  <c:v>0.2000000058246878</c:v>
                </c:pt>
                <c:pt idx="1">
                  <c:v>0.17500000527642559</c:v>
                </c:pt>
                <c:pt idx="2">
                  <c:v>0.15000000473033592</c:v>
                </c:pt>
                <c:pt idx="3">
                  <c:v>0.1278</c:v>
                </c:pt>
                <c:pt idx="4">
                  <c:v>0.12500000418313922</c:v>
                </c:pt>
                <c:pt idx="5">
                  <c:v>0.10000000362287274</c:v>
                </c:pt>
                <c:pt idx="6">
                  <c:v>7.5000003088860512E-2</c:v>
                </c:pt>
                <c:pt idx="7">
                  <c:v>5.000000254171335E-2</c:v>
                </c:pt>
                <c:pt idx="8">
                  <c:v>3.0700000000000002E-2</c:v>
                </c:pt>
                <c:pt idx="9">
                  <c:v>2.5000001994554297E-2</c:v>
                </c:pt>
                <c:pt idx="10">
                  <c:v>1.4475192121332636E-9</c:v>
                </c:pt>
                <c:pt idx="11">
                  <c:v>-2.5000001205222788E-2</c:v>
                </c:pt>
                <c:pt idx="12">
                  <c:v>-4.9999999646828705E-2</c:v>
                </c:pt>
                <c:pt idx="13">
                  <c:v>-7.5000000194113792E-2</c:v>
                </c:pt>
                <c:pt idx="14">
                  <c:v>-0.10000000072019913</c:v>
                </c:pt>
                <c:pt idx="15">
                  <c:v>-0.12500000126813726</c:v>
                </c:pt>
                <c:pt idx="16">
                  <c:v>-0.1500000018383148</c:v>
                </c:pt>
                <c:pt idx="17">
                  <c:v>-0.17500000237792751</c:v>
                </c:pt>
                <c:pt idx="18">
                  <c:v>-0.20000000292992576</c:v>
                </c:pt>
              </c:numCache>
            </c:numRef>
          </c:yVal>
          <c:smooth val="1"/>
          <c:extLst>
            <c:ext xmlns:c16="http://schemas.microsoft.com/office/drawing/2014/chart" uri="{C3380CC4-5D6E-409C-BE32-E72D297353CC}">
              <c16:uniqueId val="{00000000-3578-4C04-920F-E5F849C28BC1}"/>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'Portfolio base '!$Q$28:$Q$30</c:f>
              <c:numCache>
                <c:formatCode>0.000%</c:formatCode>
                <c:ptCount val="3"/>
                <c:pt idx="0" formatCode="0.00%">
                  <c:v>0</c:v>
                </c:pt>
                <c:pt idx="1">
                  <c:v>3.6519999999999997E-2</c:v>
                </c:pt>
                <c:pt idx="2" formatCode="0.00%">
                  <c:v>7.4999999999999997E-2</c:v>
                </c:pt>
              </c:numCache>
            </c:numRef>
          </c:xVal>
          <c:yVal>
            <c:numRef>
              <c:f>'Portfolio base '!$R$28:$R$30</c:f>
              <c:numCache>
                <c:formatCode>0.00%</c:formatCode>
                <c:ptCount val="3"/>
                <c:pt idx="0">
                  <c:v>1.2E-2</c:v>
                </c:pt>
                <c:pt idx="1">
                  <c:v>0.1278</c:v>
                </c:pt>
                <c:pt idx="2" formatCode="0%">
                  <c:v>0.24981489594742609</c:v>
                </c:pt>
              </c:numCache>
            </c:numRef>
          </c:yVal>
          <c:smooth val="1"/>
          <c:extLst>
            <c:ext xmlns:c16="http://schemas.microsoft.com/office/drawing/2014/chart" uri="{C3380CC4-5D6E-409C-BE32-E72D297353CC}">
              <c16:uniqueId val="{00000001-3578-4C04-920F-E5F849C28BC1}"/>
            </c:ext>
          </c:extLst>
        </c:ser>
        <c:dLbls>
          <c:showLegendKey val="0"/>
          <c:showVal val="0"/>
          <c:showCatName val="0"/>
          <c:showSerName val="0"/>
          <c:showPercent val="0"/>
          <c:showBubbleSize val="0"/>
        </c:dLbls>
        <c:axId val="387534384"/>
        <c:axId val="387190416"/>
      </c:scatterChart>
      <c:valAx>
        <c:axId val="387534384"/>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7190416"/>
        <c:crosses val="autoZero"/>
        <c:crossBetween val="midCat"/>
      </c:valAx>
      <c:valAx>
        <c:axId val="387190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75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efficient frontier</a:t>
            </a:r>
            <a:endParaRPr lang="zh-CN" altLang="zh-CN">
              <a:effectLst/>
            </a:endParaRPr>
          </a:p>
          <a:p>
            <a:pPr>
              <a:defRPr/>
            </a:pPr>
            <a:r>
              <a:rPr lang="en-US" altLang="zh-CN" sz="1800" b="0" i="0" baseline="0">
                <a:effectLst/>
              </a:rPr>
              <a:t>y: retrun   x: volatility</a:t>
            </a:r>
            <a:endParaRPr lang="zh-CN" altLang="zh-CN">
              <a:effectLst/>
            </a:endParaRPr>
          </a:p>
        </c:rich>
      </c:tx>
      <c:layout>
        <c:manualLayout>
          <c:xMode val="edge"/>
          <c:yMode val="edge"/>
          <c:x val="0.3583333333333333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'Volatilities -1% (no short)'!$P$45:$P$49</c:f>
              <c:numCache>
                <c:formatCode>0.000%</c:formatCode>
                <c:ptCount val="5"/>
                <c:pt idx="0">
                  <c:v>0.16631777731249101</c:v>
                </c:pt>
                <c:pt idx="1">
                  <c:v>0.10690672442682646</c:v>
                </c:pt>
                <c:pt idx="2">
                  <c:v>4.3529096984378089E-2</c:v>
                </c:pt>
                <c:pt idx="3">
                  <c:v>6.9412912254374348E-2</c:v>
                </c:pt>
                <c:pt idx="4">
                  <c:v>0.12958376041620159</c:v>
                </c:pt>
              </c:numCache>
            </c:numRef>
          </c:xVal>
          <c:yVal>
            <c:numRef>
              <c:f>'Volatilities -1% (no short)'!$Q$45:$Q$49</c:f>
              <c:numCache>
                <c:formatCode>0.00%</c:formatCode>
                <c:ptCount val="5"/>
                <c:pt idx="0">
                  <c:v>0.15000000000000746</c:v>
                </c:pt>
                <c:pt idx="1">
                  <c:v>9.9999999999994524E-2</c:v>
                </c:pt>
                <c:pt idx="2">
                  <c:v>5.00000000000018E-2</c:v>
                </c:pt>
                <c:pt idx="3">
                  <c:v>-9.9999999999753064E-7</c:v>
                </c:pt>
                <c:pt idx="4">
                  <c:v>-5.0000000000001404E-2</c:v>
                </c:pt>
              </c:numCache>
            </c:numRef>
          </c:yVal>
          <c:smooth val="1"/>
          <c:extLst>
            <c:ext xmlns:c16="http://schemas.microsoft.com/office/drawing/2014/chart" uri="{C3380CC4-5D6E-409C-BE32-E72D297353CC}">
              <c16:uniqueId val="{00000000-139E-4005-B3F9-0411F0073B61}"/>
            </c:ext>
          </c:extLst>
        </c:ser>
        <c:dLbls>
          <c:showLegendKey val="0"/>
          <c:showVal val="0"/>
          <c:showCatName val="0"/>
          <c:showSerName val="0"/>
          <c:showPercent val="0"/>
          <c:showBubbleSize val="0"/>
        </c:dLbls>
        <c:axId val="1577943904"/>
        <c:axId val="1577948064"/>
      </c:scatterChart>
      <c:valAx>
        <c:axId val="1577943904"/>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7948064"/>
        <c:crosses val="autoZero"/>
        <c:crossBetween val="midCat"/>
      </c:valAx>
      <c:valAx>
        <c:axId val="15779480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79439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efficient frontier</a:t>
            </a:r>
            <a:endParaRPr lang="zh-CN" altLang="zh-CN">
              <a:effectLst/>
            </a:endParaRPr>
          </a:p>
          <a:p>
            <a:pPr>
              <a:defRPr/>
            </a:pPr>
            <a:r>
              <a:rPr lang="en-US" altLang="zh-CN" sz="1800" b="0" i="0" baseline="0">
                <a:effectLst/>
              </a:rPr>
              <a:t>y: retrun   x: volatility</a:t>
            </a:r>
            <a:endParaRPr lang="zh-CN" altLang="zh-C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'Returns +1%'!$P$44:$P$58</c:f>
              <c:numCache>
                <c:formatCode>0.000%</c:formatCode>
                <c:ptCount val="15"/>
                <c:pt idx="0">
                  <c:v>5.6796402485901523E-2</c:v>
                </c:pt>
                <c:pt idx="1">
                  <c:v>4.8528570209349545E-2</c:v>
                </c:pt>
                <c:pt idx="2">
                  <c:v>4.0404726615125577E-2</c:v>
                </c:pt>
                <c:pt idx="3">
                  <c:v>3.2532913758079089E-2</c:v>
                </c:pt>
                <c:pt idx="4">
                  <c:v>2.6282510169715233E-2</c:v>
                </c:pt>
                <c:pt idx="5">
                  <c:v>2.5150894945345184E-2</c:v>
                </c:pt>
                <c:pt idx="6">
                  <c:v>1.8843383737723665E-2</c:v>
                </c:pt>
                <c:pt idx="7">
                  <c:v>1.5030210191364465E-2</c:v>
                </c:pt>
                <c:pt idx="8">
                  <c:v>1.469E-2</c:v>
                </c:pt>
                <c:pt idx="9">
                  <c:v>1.5806960501907517E-2</c:v>
                </c:pt>
                <c:pt idx="10">
                  <c:v>2.0311603000181734E-2</c:v>
                </c:pt>
                <c:pt idx="11">
                  <c:v>2.6988535442794274E-2</c:v>
                </c:pt>
                <c:pt idx="12">
                  <c:v>3.4533019480041047E-2</c:v>
                </c:pt>
                <c:pt idx="13">
                  <c:v>4.2485366671622338E-2</c:v>
                </c:pt>
                <c:pt idx="14">
                  <c:v>5.065384379775819E-2</c:v>
                </c:pt>
              </c:numCache>
            </c:numRef>
          </c:xVal>
          <c:yVal>
            <c:numRef>
              <c:f>'Returns +1%'!$Q$44:$Q$58</c:f>
              <c:numCache>
                <c:formatCode>0.00%</c:formatCode>
                <c:ptCount val="15"/>
                <c:pt idx="0">
                  <c:v>0.20000001458793504</c:v>
                </c:pt>
                <c:pt idx="1">
                  <c:v>0.17499999729989718</c:v>
                </c:pt>
                <c:pt idx="2">
                  <c:v>0.1499999946098908</c:v>
                </c:pt>
                <c:pt idx="3">
                  <c:v>0.12499999780726721</c:v>
                </c:pt>
                <c:pt idx="4">
                  <c:v>0.10400258552316251</c:v>
                </c:pt>
                <c:pt idx="5">
                  <c:v>0.1000000000505884</c:v>
                </c:pt>
                <c:pt idx="6">
                  <c:v>7.5000002273196004E-2</c:v>
                </c:pt>
                <c:pt idx="7">
                  <c:v>5.0000000049647463E-2</c:v>
                </c:pt>
                <c:pt idx="8">
                  <c:v>4.07E-2</c:v>
                </c:pt>
                <c:pt idx="9">
                  <c:v>2.5000000055838734E-2</c:v>
                </c:pt>
                <c:pt idx="10">
                  <c:v>8.8780388856485315E-10</c:v>
                </c:pt>
                <c:pt idx="11">
                  <c:v>-2.4999998538336732E-2</c:v>
                </c:pt>
                <c:pt idx="12">
                  <c:v>-4.9999997966639911E-2</c:v>
                </c:pt>
                <c:pt idx="13">
                  <c:v>-7.4999997391050399E-2</c:v>
                </c:pt>
                <c:pt idx="14">
                  <c:v>-0.1</c:v>
                </c:pt>
              </c:numCache>
            </c:numRef>
          </c:yVal>
          <c:smooth val="1"/>
          <c:extLst>
            <c:ext xmlns:c16="http://schemas.microsoft.com/office/drawing/2014/chart" uri="{C3380CC4-5D6E-409C-BE32-E72D297353CC}">
              <c16:uniqueId val="{00000000-7CD8-B643-83E2-4D05014B39D9}"/>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'Returns +1%'!$R$25:$R$27</c:f>
              <c:numCache>
                <c:formatCode>0.000%</c:formatCode>
                <c:ptCount val="3"/>
                <c:pt idx="0" formatCode="0.0%">
                  <c:v>0</c:v>
                </c:pt>
                <c:pt idx="1">
                  <c:v>2.6282510169715233E-2</c:v>
                </c:pt>
                <c:pt idx="2" formatCode="0.00%">
                  <c:v>0.05</c:v>
                </c:pt>
              </c:numCache>
            </c:numRef>
          </c:xVal>
          <c:yVal>
            <c:numRef>
              <c:f>'Returns +1%'!$S$25:$S$27</c:f>
              <c:numCache>
                <c:formatCode>0.00%</c:formatCode>
                <c:ptCount val="3"/>
                <c:pt idx="0" formatCode="0.0%">
                  <c:v>1.2E-2</c:v>
                </c:pt>
                <c:pt idx="1">
                  <c:v>0.10400258552316251</c:v>
                </c:pt>
                <c:pt idx="2" formatCode="0%">
                  <c:v>0.18702625306538473</c:v>
                </c:pt>
              </c:numCache>
            </c:numRef>
          </c:yVal>
          <c:smooth val="1"/>
          <c:extLst>
            <c:ext xmlns:c16="http://schemas.microsoft.com/office/drawing/2014/chart" uri="{C3380CC4-5D6E-409C-BE32-E72D297353CC}">
              <c16:uniqueId val="{00000002-7CD8-B643-83E2-4D05014B39D9}"/>
            </c:ext>
          </c:extLst>
        </c:ser>
        <c:dLbls>
          <c:showLegendKey val="0"/>
          <c:showVal val="0"/>
          <c:showCatName val="0"/>
          <c:showSerName val="0"/>
          <c:showPercent val="0"/>
          <c:showBubbleSize val="0"/>
        </c:dLbls>
        <c:axId val="453708432"/>
        <c:axId val="2133130095"/>
      </c:scatterChart>
      <c:valAx>
        <c:axId val="453708432"/>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33130095"/>
        <c:crosses val="autoZero"/>
        <c:crossBetween val="midCat"/>
      </c:valAx>
      <c:valAx>
        <c:axId val="21331300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537084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efficient frontier</a:t>
            </a:r>
          </a:p>
          <a:p>
            <a:pPr>
              <a:defRPr/>
            </a:pPr>
            <a:r>
              <a:rPr lang="en-US" altLang="zh-CN"/>
              <a:t>y: retrun</a:t>
            </a:r>
            <a:r>
              <a:rPr lang="en-US" altLang="zh-CN" baseline="0"/>
              <a:t>   x: </a:t>
            </a:r>
            <a:r>
              <a:rPr lang="en-US" altLang="zh-CN"/>
              <a:t>volatility</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3747356370055758"/>
          <c:y val="0.16236010254251598"/>
          <c:w val="0.80216930592697466"/>
          <c:h val="0.79500895753253464"/>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'Portfolio base '!$P$46:$P$64</c:f>
              <c:numCache>
                <c:formatCode>0.000%</c:formatCode>
                <c:ptCount val="19"/>
                <c:pt idx="0">
                  <c:v>6.0130579573069269E-2</c:v>
                </c:pt>
                <c:pt idx="1">
                  <c:v>5.1822258071015377E-2</c:v>
                </c:pt>
                <c:pt idx="2">
                  <c:v>4.3631809883063151E-2</c:v>
                </c:pt>
                <c:pt idx="3">
                  <c:v>3.6519999999999997E-2</c:v>
                </c:pt>
                <c:pt idx="4">
                  <c:v>3.5640592126186969E-2</c:v>
                </c:pt>
                <c:pt idx="5">
                  <c:v>2.8019588982218405E-2</c:v>
                </c:pt>
                <c:pt idx="6">
                  <c:v>2.1172422352059111E-2</c:v>
                </c:pt>
                <c:pt idx="7">
                  <c:v>1.6117510821896983E-2</c:v>
                </c:pt>
                <c:pt idx="8">
                  <c:v>1.469E-2</c:v>
                </c:pt>
                <c:pt idx="9">
                  <c:v>1.4819089533398772E-2</c:v>
                </c:pt>
                <c:pt idx="10">
                  <c:v>1.8104288080925752E-2</c:v>
                </c:pt>
                <c:pt idx="11">
                  <c:v>2.4171339902820822E-2</c:v>
                </c:pt>
                <c:pt idx="12">
                  <c:v>3.1449493150668466E-2</c:v>
                </c:pt>
                <c:pt idx="13">
                  <c:v>3.9271060094426179E-2</c:v>
                </c:pt>
                <c:pt idx="14">
                  <c:v>4.7367607873955254E-2</c:v>
                </c:pt>
                <c:pt idx="15">
                  <c:v>5.5619177999960287E-2</c:v>
                </c:pt>
                <c:pt idx="16">
                  <c:v>6.3966167597821616E-2</c:v>
                </c:pt>
                <c:pt idx="17">
                  <c:v>7.2374879167194844E-2</c:v>
                </c:pt>
                <c:pt idx="18">
                  <c:v>8.0826186658400689E-2</c:v>
                </c:pt>
              </c:numCache>
            </c:numRef>
          </c:xVal>
          <c:yVal>
            <c:numRef>
              <c:f>'Portfolio base '!$Q$46:$Q$64</c:f>
              <c:numCache>
                <c:formatCode>0.00%</c:formatCode>
                <c:ptCount val="19"/>
                <c:pt idx="0">
                  <c:v>0.2000000058246878</c:v>
                </c:pt>
                <c:pt idx="1">
                  <c:v>0.17500000527642559</c:v>
                </c:pt>
                <c:pt idx="2">
                  <c:v>0.15000000473033592</c:v>
                </c:pt>
                <c:pt idx="3">
                  <c:v>0.1278</c:v>
                </c:pt>
                <c:pt idx="4">
                  <c:v>0.12500000418313922</c:v>
                </c:pt>
                <c:pt idx="5">
                  <c:v>0.10000000362287274</c:v>
                </c:pt>
                <c:pt idx="6">
                  <c:v>7.5000003088860512E-2</c:v>
                </c:pt>
                <c:pt idx="7">
                  <c:v>5.000000254171335E-2</c:v>
                </c:pt>
                <c:pt idx="8">
                  <c:v>3.0700000000000002E-2</c:v>
                </c:pt>
                <c:pt idx="9">
                  <c:v>2.5000001994554297E-2</c:v>
                </c:pt>
                <c:pt idx="10">
                  <c:v>1.4475192121332636E-9</c:v>
                </c:pt>
                <c:pt idx="11">
                  <c:v>-2.5000001205222788E-2</c:v>
                </c:pt>
                <c:pt idx="12">
                  <c:v>-4.9999999646828705E-2</c:v>
                </c:pt>
                <c:pt idx="13">
                  <c:v>-7.5000000194113792E-2</c:v>
                </c:pt>
                <c:pt idx="14">
                  <c:v>-0.10000000072019913</c:v>
                </c:pt>
                <c:pt idx="15">
                  <c:v>-0.12500000126813726</c:v>
                </c:pt>
                <c:pt idx="16">
                  <c:v>-0.1500000018383148</c:v>
                </c:pt>
                <c:pt idx="17">
                  <c:v>-0.17500000237792751</c:v>
                </c:pt>
                <c:pt idx="18">
                  <c:v>-0.20000000292992576</c:v>
                </c:pt>
              </c:numCache>
            </c:numRef>
          </c:yVal>
          <c:smooth val="1"/>
          <c:extLst>
            <c:ext xmlns:c16="http://schemas.microsoft.com/office/drawing/2014/chart" uri="{C3380CC4-5D6E-409C-BE32-E72D297353CC}">
              <c16:uniqueId val="{00000000-80C8-4C89-87C1-8BFD6044A209}"/>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'Portfolio base '!$Q$28:$Q$30</c:f>
              <c:numCache>
                <c:formatCode>0.000%</c:formatCode>
                <c:ptCount val="3"/>
                <c:pt idx="0" formatCode="0.00%">
                  <c:v>0</c:v>
                </c:pt>
                <c:pt idx="1">
                  <c:v>3.6519999999999997E-2</c:v>
                </c:pt>
                <c:pt idx="2" formatCode="0.00%">
                  <c:v>7.4999999999999997E-2</c:v>
                </c:pt>
              </c:numCache>
            </c:numRef>
          </c:xVal>
          <c:yVal>
            <c:numRef>
              <c:f>'Portfolio base '!$R$28:$R$30</c:f>
              <c:numCache>
                <c:formatCode>0.00%</c:formatCode>
                <c:ptCount val="3"/>
                <c:pt idx="0">
                  <c:v>1.2E-2</c:v>
                </c:pt>
                <c:pt idx="1">
                  <c:v>0.1278</c:v>
                </c:pt>
                <c:pt idx="2" formatCode="0%">
                  <c:v>0.24981489594742609</c:v>
                </c:pt>
              </c:numCache>
            </c:numRef>
          </c:yVal>
          <c:smooth val="1"/>
          <c:extLst>
            <c:ext xmlns:c16="http://schemas.microsoft.com/office/drawing/2014/chart" uri="{C3380CC4-5D6E-409C-BE32-E72D297353CC}">
              <c16:uniqueId val="{00000001-80C8-4C89-87C1-8BFD6044A209}"/>
            </c:ext>
          </c:extLst>
        </c:ser>
        <c:dLbls>
          <c:showLegendKey val="0"/>
          <c:showVal val="0"/>
          <c:showCatName val="0"/>
          <c:showSerName val="0"/>
          <c:showPercent val="0"/>
          <c:showBubbleSize val="0"/>
        </c:dLbls>
        <c:axId val="387534384"/>
        <c:axId val="387190416"/>
      </c:scatterChart>
      <c:valAx>
        <c:axId val="387534384"/>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7190416"/>
        <c:crosses val="autoZero"/>
        <c:crossBetween val="midCat"/>
      </c:valAx>
      <c:valAx>
        <c:axId val="387190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75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efficient frontier</a:t>
            </a:r>
            <a:endParaRPr lang="zh-CN" altLang="zh-CN">
              <a:effectLst/>
            </a:endParaRPr>
          </a:p>
          <a:p>
            <a:pPr>
              <a:defRPr/>
            </a:pPr>
            <a:r>
              <a:rPr lang="en-US" altLang="zh-CN" sz="1800" b="0" i="0" baseline="0">
                <a:effectLst/>
              </a:rPr>
              <a:t>y: retrun   x: volatility</a:t>
            </a:r>
            <a:endParaRPr lang="zh-CN" altLang="zh-C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'Returns +1% (no short sales)'!$P$45:$P$49</c:f>
              <c:numCache>
                <c:formatCode>0.000%</c:formatCode>
                <c:ptCount val="5"/>
                <c:pt idx="0">
                  <c:v>0.16615602229637072</c:v>
                </c:pt>
                <c:pt idx="1">
                  <c:v>9.6557415062070009E-2</c:v>
                </c:pt>
                <c:pt idx="2">
                  <c:v>6.3335089858877563E-2</c:v>
                </c:pt>
                <c:pt idx="3">
                  <c:v>9.6453016977033845E-2</c:v>
                </c:pt>
                <c:pt idx="4">
                  <c:v>0.14984750525685867</c:v>
                </c:pt>
              </c:numCache>
            </c:numRef>
          </c:xVal>
          <c:yVal>
            <c:numRef>
              <c:f>'Returns +1% (no short sales)'!$Q$45:$Q$49</c:f>
              <c:numCache>
                <c:formatCode>0.00%</c:formatCode>
                <c:ptCount val="5"/>
                <c:pt idx="0">
                  <c:v>0.14999999999998334</c:v>
                </c:pt>
                <c:pt idx="1">
                  <c:v>9.9999999999997591E-2</c:v>
                </c:pt>
                <c:pt idx="2">
                  <c:v>4.9999950000135018E-2</c:v>
                </c:pt>
                <c:pt idx="3">
                  <c:v>-9.9999999999948221E-7</c:v>
                </c:pt>
                <c:pt idx="4">
                  <c:v>-5.0000050000000004E-2</c:v>
                </c:pt>
              </c:numCache>
            </c:numRef>
          </c:yVal>
          <c:smooth val="1"/>
          <c:extLst>
            <c:ext xmlns:c16="http://schemas.microsoft.com/office/drawing/2014/chart" uri="{C3380CC4-5D6E-409C-BE32-E72D297353CC}">
              <c16:uniqueId val="{00000000-E7F2-48EE-BD10-34CA42E36A00}"/>
            </c:ext>
          </c:extLst>
        </c:ser>
        <c:dLbls>
          <c:showLegendKey val="0"/>
          <c:showVal val="0"/>
          <c:showCatName val="0"/>
          <c:showSerName val="0"/>
          <c:showPercent val="0"/>
          <c:showBubbleSize val="0"/>
        </c:dLbls>
        <c:axId val="1577951808"/>
        <c:axId val="1577963040"/>
      </c:scatterChart>
      <c:valAx>
        <c:axId val="1577951808"/>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7963040"/>
        <c:crosses val="autoZero"/>
        <c:crossBetween val="midCat"/>
      </c:valAx>
      <c:valAx>
        <c:axId val="15779630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779518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efficient frontier</a:t>
            </a:r>
            <a:endParaRPr lang="zh-CN" altLang="zh-CN">
              <a:effectLst/>
            </a:endParaRPr>
          </a:p>
          <a:p>
            <a:pPr>
              <a:defRPr/>
            </a:pPr>
            <a:r>
              <a:rPr lang="en-US" altLang="zh-CN" sz="1800" b="0" i="0" baseline="0">
                <a:effectLst/>
              </a:rPr>
              <a:t>y: retrun   x: volatility</a:t>
            </a:r>
            <a:endParaRPr lang="zh-CN" altLang="zh-C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'REITs -0,25'!$P$47:$P$58</c:f>
              <c:numCache>
                <c:formatCode>0.000%</c:formatCode>
                <c:ptCount val="12"/>
                <c:pt idx="0">
                  <c:v>4.5954049983621112E-2</c:v>
                </c:pt>
                <c:pt idx="1">
                  <c:v>3.7718404186084797E-2</c:v>
                </c:pt>
                <c:pt idx="2">
                  <c:v>2.9850497054074259E-2</c:v>
                </c:pt>
                <c:pt idx="3">
                  <c:v>2.2726755138314517E-2</c:v>
                </c:pt>
                <c:pt idx="4">
                  <c:v>1.7292701864970107E-2</c:v>
                </c:pt>
                <c:pt idx="5">
                  <c:v>1.5448241855939685E-2</c:v>
                </c:pt>
                <c:pt idx="6">
                  <c:v>1.5522283001996475E-2</c:v>
                </c:pt>
                <c:pt idx="7">
                  <c:v>1.8312231635373943E-2</c:v>
                </c:pt>
                <c:pt idx="8">
                  <c:v>2.4271507022293446E-2</c:v>
                </c:pt>
                <c:pt idx="9">
                  <c:v>3.2484214185911527E-2</c:v>
                </c:pt>
                <c:pt idx="10">
                  <c:v>3.9596458034990067E-2</c:v>
                </c:pt>
                <c:pt idx="11">
                  <c:v>4.7884066223315848E-2</c:v>
                </c:pt>
              </c:numCache>
            </c:numRef>
          </c:xVal>
          <c:yVal>
            <c:numRef>
              <c:f>'REITs -0,25'!$Q$47:$Q$58</c:f>
              <c:numCache>
                <c:formatCode>0.00%</c:formatCode>
                <c:ptCount val="12"/>
                <c:pt idx="0">
                  <c:v>0.14999997728605222</c:v>
                </c:pt>
                <c:pt idx="1">
                  <c:v>0.12500000154894297</c:v>
                </c:pt>
                <c:pt idx="2">
                  <c:v>0.10000000113546764</c:v>
                </c:pt>
                <c:pt idx="3">
                  <c:v>7.5000001471559705E-2</c:v>
                </c:pt>
                <c:pt idx="4">
                  <c:v>4.9999999295966678E-2</c:v>
                </c:pt>
                <c:pt idx="5">
                  <c:v>2.5000001818637076E-2</c:v>
                </c:pt>
                <c:pt idx="6">
                  <c:v>2.2731384621746765E-2</c:v>
                </c:pt>
                <c:pt idx="7">
                  <c:v>1.4150631066217612E-9</c:v>
                </c:pt>
                <c:pt idx="8">
                  <c:v>-2.500000154680854E-2</c:v>
                </c:pt>
                <c:pt idx="9">
                  <c:v>-4.9999997195018124E-2</c:v>
                </c:pt>
                <c:pt idx="10">
                  <c:v>-7.499999875862666E-2</c:v>
                </c:pt>
                <c:pt idx="11">
                  <c:v>-0.10000000585598792</c:v>
                </c:pt>
              </c:numCache>
            </c:numRef>
          </c:yVal>
          <c:smooth val="1"/>
          <c:extLst>
            <c:ext xmlns:c16="http://schemas.microsoft.com/office/drawing/2014/chart" uri="{C3380CC4-5D6E-409C-BE32-E72D297353CC}">
              <c16:uniqueId val="{00000000-4205-2D46-9699-4D65F5BA7EC5}"/>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'REITs -0,25'!$R$25:$R$27</c:f>
              <c:numCache>
                <c:formatCode>0.000%</c:formatCode>
                <c:ptCount val="3"/>
                <c:pt idx="0" formatCode="0.0%">
                  <c:v>0</c:v>
                </c:pt>
                <c:pt idx="1">
                  <c:v>6.5699999999999995E-2</c:v>
                </c:pt>
                <c:pt idx="2" formatCode="0.00%">
                  <c:v>0.08</c:v>
                </c:pt>
              </c:numCache>
            </c:numRef>
          </c:xVal>
          <c:yVal>
            <c:numRef>
              <c:f>'REITs -0,25'!$S$25:$S$27</c:f>
              <c:numCache>
                <c:formatCode>0.00%</c:formatCode>
                <c:ptCount val="3"/>
                <c:pt idx="0" formatCode="0.0%">
                  <c:v>1.2E-2</c:v>
                </c:pt>
                <c:pt idx="1">
                  <c:v>0.19650000000000001</c:v>
                </c:pt>
                <c:pt idx="2" formatCode="0%">
                  <c:v>0.23665753424657537</c:v>
                </c:pt>
              </c:numCache>
            </c:numRef>
          </c:yVal>
          <c:smooth val="1"/>
          <c:extLst>
            <c:ext xmlns:c16="http://schemas.microsoft.com/office/drawing/2014/chart" uri="{C3380CC4-5D6E-409C-BE32-E72D297353CC}">
              <c16:uniqueId val="{00000002-4205-2D46-9699-4D65F5BA7EC5}"/>
            </c:ext>
          </c:extLst>
        </c:ser>
        <c:dLbls>
          <c:showLegendKey val="0"/>
          <c:showVal val="0"/>
          <c:showCatName val="0"/>
          <c:showSerName val="0"/>
          <c:showPercent val="0"/>
          <c:showBubbleSize val="0"/>
        </c:dLbls>
        <c:axId val="389249504"/>
        <c:axId val="397622432"/>
      </c:scatterChart>
      <c:valAx>
        <c:axId val="389249504"/>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97622432"/>
        <c:crosses val="autoZero"/>
        <c:crossBetween val="midCat"/>
      </c:valAx>
      <c:valAx>
        <c:axId val="3976224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9249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efficient frontier</a:t>
            </a:r>
          </a:p>
          <a:p>
            <a:pPr>
              <a:defRPr/>
            </a:pPr>
            <a:r>
              <a:rPr lang="en-US" altLang="zh-CN"/>
              <a:t>y: retrun</a:t>
            </a:r>
            <a:r>
              <a:rPr lang="en-US" altLang="zh-CN" baseline="0"/>
              <a:t>   x: </a:t>
            </a:r>
            <a:r>
              <a:rPr lang="en-US" altLang="zh-CN"/>
              <a:t>volatility</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3747356370055758"/>
          <c:y val="0.16236010254251598"/>
          <c:w val="0.80216930592697466"/>
          <c:h val="0.79500895753253464"/>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'Portfolio base '!$P$46:$P$64</c:f>
              <c:numCache>
                <c:formatCode>0.000%</c:formatCode>
                <c:ptCount val="19"/>
                <c:pt idx="0">
                  <c:v>6.0130579573069269E-2</c:v>
                </c:pt>
                <c:pt idx="1">
                  <c:v>5.1822258071015377E-2</c:v>
                </c:pt>
                <c:pt idx="2">
                  <c:v>4.3631809883063151E-2</c:v>
                </c:pt>
                <c:pt idx="3">
                  <c:v>3.6519999999999997E-2</c:v>
                </c:pt>
                <c:pt idx="4">
                  <c:v>3.5640592126186969E-2</c:v>
                </c:pt>
                <c:pt idx="5">
                  <c:v>2.8019588982218405E-2</c:v>
                </c:pt>
                <c:pt idx="6">
                  <c:v>2.1172422352059111E-2</c:v>
                </c:pt>
                <c:pt idx="7">
                  <c:v>1.6117510821896983E-2</c:v>
                </c:pt>
                <c:pt idx="8">
                  <c:v>1.469E-2</c:v>
                </c:pt>
                <c:pt idx="9">
                  <c:v>1.4819089533398772E-2</c:v>
                </c:pt>
                <c:pt idx="10">
                  <c:v>1.8104288080925752E-2</c:v>
                </c:pt>
                <c:pt idx="11">
                  <c:v>2.4171339902820822E-2</c:v>
                </c:pt>
                <c:pt idx="12">
                  <c:v>3.1449493150668466E-2</c:v>
                </c:pt>
                <c:pt idx="13">
                  <c:v>3.9271060094426179E-2</c:v>
                </c:pt>
                <c:pt idx="14">
                  <c:v>4.7367607873955254E-2</c:v>
                </c:pt>
                <c:pt idx="15">
                  <c:v>5.5619177999960287E-2</c:v>
                </c:pt>
                <c:pt idx="16">
                  <c:v>6.3966167597821616E-2</c:v>
                </c:pt>
                <c:pt idx="17">
                  <c:v>7.2374879167194844E-2</c:v>
                </c:pt>
                <c:pt idx="18">
                  <c:v>8.0826186658400689E-2</c:v>
                </c:pt>
              </c:numCache>
            </c:numRef>
          </c:xVal>
          <c:yVal>
            <c:numRef>
              <c:f>'Portfolio base '!$Q$46:$Q$64</c:f>
              <c:numCache>
                <c:formatCode>0.00%</c:formatCode>
                <c:ptCount val="19"/>
                <c:pt idx="0">
                  <c:v>0.2000000058246878</c:v>
                </c:pt>
                <c:pt idx="1">
                  <c:v>0.17500000527642559</c:v>
                </c:pt>
                <c:pt idx="2">
                  <c:v>0.15000000473033592</c:v>
                </c:pt>
                <c:pt idx="3">
                  <c:v>0.1278</c:v>
                </c:pt>
                <c:pt idx="4">
                  <c:v>0.12500000418313922</c:v>
                </c:pt>
                <c:pt idx="5">
                  <c:v>0.10000000362287274</c:v>
                </c:pt>
                <c:pt idx="6">
                  <c:v>7.5000003088860512E-2</c:v>
                </c:pt>
                <c:pt idx="7">
                  <c:v>5.000000254171335E-2</c:v>
                </c:pt>
                <c:pt idx="8">
                  <c:v>3.0700000000000002E-2</c:v>
                </c:pt>
                <c:pt idx="9">
                  <c:v>2.5000001994554297E-2</c:v>
                </c:pt>
                <c:pt idx="10">
                  <c:v>1.4475192121332636E-9</c:v>
                </c:pt>
                <c:pt idx="11">
                  <c:v>-2.5000001205222788E-2</c:v>
                </c:pt>
                <c:pt idx="12">
                  <c:v>-4.9999999646828705E-2</c:v>
                </c:pt>
                <c:pt idx="13">
                  <c:v>-7.5000000194113792E-2</c:v>
                </c:pt>
                <c:pt idx="14">
                  <c:v>-0.10000000072019913</c:v>
                </c:pt>
                <c:pt idx="15">
                  <c:v>-0.12500000126813726</c:v>
                </c:pt>
                <c:pt idx="16">
                  <c:v>-0.1500000018383148</c:v>
                </c:pt>
                <c:pt idx="17">
                  <c:v>-0.17500000237792751</c:v>
                </c:pt>
                <c:pt idx="18">
                  <c:v>-0.20000000292992576</c:v>
                </c:pt>
              </c:numCache>
            </c:numRef>
          </c:yVal>
          <c:smooth val="1"/>
          <c:extLst>
            <c:ext xmlns:c16="http://schemas.microsoft.com/office/drawing/2014/chart" uri="{C3380CC4-5D6E-409C-BE32-E72D297353CC}">
              <c16:uniqueId val="{00000000-0BC0-4163-9B96-ED9A13388605}"/>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'Portfolio base '!$Q$28:$Q$30</c:f>
              <c:numCache>
                <c:formatCode>0.000%</c:formatCode>
                <c:ptCount val="3"/>
                <c:pt idx="0" formatCode="0.00%">
                  <c:v>0</c:v>
                </c:pt>
                <c:pt idx="1">
                  <c:v>3.6519999999999997E-2</c:v>
                </c:pt>
                <c:pt idx="2" formatCode="0.00%">
                  <c:v>7.4999999999999997E-2</c:v>
                </c:pt>
              </c:numCache>
            </c:numRef>
          </c:xVal>
          <c:yVal>
            <c:numRef>
              <c:f>'Portfolio base '!$R$28:$R$30</c:f>
              <c:numCache>
                <c:formatCode>0.00%</c:formatCode>
                <c:ptCount val="3"/>
                <c:pt idx="0">
                  <c:v>1.2E-2</c:v>
                </c:pt>
                <c:pt idx="1">
                  <c:v>0.1278</c:v>
                </c:pt>
                <c:pt idx="2" formatCode="0%">
                  <c:v>0.24981489594742609</c:v>
                </c:pt>
              </c:numCache>
            </c:numRef>
          </c:yVal>
          <c:smooth val="1"/>
          <c:extLst>
            <c:ext xmlns:c16="http://schemas.microsoft.com/office/drawing/2014/chart" uri="{C3380CC4-5D6E-409C-BE32-E72D297353CC}">
              <c16:uniqueId val="{00000001-0BC0-4163-9B96-ED9A13388605}"/>
            </c:ext>
          </c:extLst>
        </c:ser>
        <c:dLbls>
          <c:showLegendKey val="0"/>
          <c:showVal val="0"/>
          <c:showCatName val="0"/>
          <c:showSerName val="0"/>
          <c:showPercent val="0"/>
          <c:showBubbleSize val="0"/>
        </c:dLbls>
        <c:axId val="387534384"/>
        <c:axId val="387190416"/>
      </c:scatterChart>
      <c:valAx>
        <c:axId val="387534384"/>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7190416"/>
        <c:crosses val="autoZero"/>
        <c:crossBetween val="midCat"/>
      </c:valAx>
      <c:valAx>
        <c:axId val="387190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75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efficient frontier</a:t>
            </a:r>
            <a:endParaRPr lang="zh-CN" altLang="zh-CN">
              <a:effectLst/>
            </a:endParaRPr>
          </a:p>
          <a:p>
            <a:pPr>
              <a:defRPr/>
            </a:pPr>
            <a:r>
              <a:rPr lang="en-US" altLang="zh-CN" sz="1800" b="0" i="0" baseline="0">
                <a:effectLst/>
              </a:rPr>
              <a:t>y: retrun   x: volatility</a:t>
            </a:r>
            <a:endParaRPr lang="zh-CN" altLang="zh-C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'REITs -0,25 (no short sales)'!$P$45:$P$49</c:f>
              <c:numCache>
                <c:formatCode>0.000%</c:formatCode>
                <c:ptCount val="5"/>
                <c:pt idx="0">
                  <c:v>0.17619748498790663</c:v>
                </c:pt>
                <c:pt idx="1">
                  <c:v>0.11087613741679259</c:v>
                </c:pt>
                <c:pt idx="2">
                  <c:v>6.5345666989263834E-2</c:v>
                </c:pt>
                <c:pt idx="3">
                  <c:v>8.6080419057204344E-2</c:v>
                </c:pt>
                <c:pt idx="4">
                  <c:v>0.13825105703176579</c:v>
                </c:pt>
              </c:numCache>
            </c:numRef>
          </c:xVal>
          <c:yVal>
            <c:numRef>
              <c:f>'REITs -0,25 (no short sales)'!$Q$45:$Q$49</c:f>
              <c:numCache>
                <c:formatCode>0.00%</c:formatCode>
                <c:ptCount val="5"/>
                <c:pt idx="0">
                  <c:v>0.15000000000000188</c:v>
                </c:pt>
                <c:pt idx="1">
                  <c:v>9.9999999999993761E-2</c:v>
                </c:pt>
                <c:pt idx="2">
                  <c:v>5.0000000000000204E-2</c:v>
                </c:pt>
                <c:pt idx="3">
                  <c:v>-9.99999999998398E-7</c:v>
                </c:pt>
                <c:pt idx="4">
                  <c:v>-5.0000049999939997E-2</c:v>
                </c:pt>
              </c:numCache>
            </c:numRef>
          </c:yVal>
          <c:smooth val="1"/>
          <c:extLst>
            <c:ext xmlns:c16="http://schemas.microsoft.com/office/drawing/2014/chart" uri="{C3380CC4-5D6E-409C-BE32-E72D297353CC}">
              <c16:uniqueId val="{00000000-0CB3-44BF-A09D-3F14E1EB0F82}"/>
            </c:ext>
          </c:extLst>
        </c:ser>
        <c:dLbls>
          <c:showLegendKey val="0"/>
          <c:showVal val="0"/>
          <c:showCatName val="0"/>
          <c:showSerName val="0"/>
          <c:showPercent val="0"/>
          <c:showBubbleSize val="0"/>
        </c:dLbls>
        <c:axId val="1633534320"/>
        <c:axId val="1633530160"/>
      </c:scatterChart>
      <c:valAx>
        <c:axId val="1633534320"/>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33530160"/>
        <c:crosses val="autoZero"/>
        <c:crossBetween val="midCat"/>
      </c:valAx>
      <c:valAx>
        <c:axId val="16335301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335343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efficient frontier</a:t>
            </a:r>
            <a:endParaRPr lang="zh-CN" altLang="zh-CN">
              <a:effectLst/>
            </a:endParaRPr>
          </a:p>
          <a:p>
            <a:pPr>
              <a:defRPr/>
            </a:pPr>
            <a:r>
              <a:rPr lang="en-US" altLang="zh-CN" sz="1800" b="0" i="0" baseline="0">
                <a:effectLst/>
              </a:rPr>
              <a:t>y: retrun   x: volatility</a:t>
            </a:r>
            <a:endParaRPr lang="zh-CN" altLang="zh-C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'REITs -0,25'!$P$47:$P$58</c:f>
              <c:numCache>
                <c:formatCode>0.000%</c:formatCode>
                <c:ptCount val="12"/>
                <c:pt idx="0">
                  <c:v>4.5954049983621112E-2</c:v>
                </c:pt>
                <c:pt idx="1">
                  <c:v>3.7718404186084797E-2</c:v>
                </c:pt>
                <c:pt idx="2">
                  <c:v>2.9850497054074259E-2</c:v>
                </c:pt>
                <c:pt idx="3">
                  <c:v>2.2726755138314517E-2</c:v>
                </c:pt>
                <c:pt idx="4">
                  <c:v>1.7292701864970107E-2</c:v>
                </c:pt>
                <c:pt idx="5">
                  <c:v>1.5448241855939685E-2</c:v>
                </c:pt>
                <c:pt idx="6">
                  <c:v>1.5522283001996475E-2</c:v>
                </c:pt>
                <c:pt idx="7">
                  <c:v>1.8312231635373943E-2</c:v>
                </c:pt>
                <c:pt idx="8">
                  <c:v>2.4271507022293446E-2</c:v>
                </c:pt>
                <c:pt idx="9">
                  <c:v>3.2484214185911527E-2</c:v>
                </c:pt>
                <c:pt idx="10">
                  <c:v>3.9596458034990067E-2</c:v>
                </c:pt>
                <c:pt idx="11">
                  <c:v>4.7884066223315848E-2</c:v>
                </c:pt>
              </c:numCache>
            </c:numRef>
          </c:xVal>
          <c:yVal>
            <c:numRef>
              <c:f>'REITs -0,25'!$Q$47:$Q$58</c:f>
              <c:numCache>
                <c:formatCode>0.00%</c:formatCode>
                <c:ptCount val="12"/>
                <c:pt idx="0">
                  <c:v>0.14999997728605222</c:v>
                </c:pt>
                <c:pt idx="1">
                  <c:v>0.12500000154894297</c:v>
                </c:pt>
                <c:pt idx="2">
                  <c:v>0.10000000113546764</c:v>
                </c:pt>
                <c:pt idx="3">
                  <c:v>7.5000001471559705E-2</c:v>
                </c:pt>
                <c:pt idx="4">
                  <c:v>4.9999999295966678E-2</c:v>
                </c:pt>
                <c:pt idx="5">
                  <c:v>2.5000001818637076E-2</c:v>
                </c:pt>
                <c:pt idx="6">
                  <c:v>2.2731384621746765E-2</c:v>
                </c:pt>
                <c:pt idx="7">
                  <c:v>1.4150631066217612E-9</c:v>
                </c:pt>
                <c:pt idx="8">
                  <c:v>-2.500000154680854E-2</c:v>
                </c:pt>
                <c:pt idx="9">
                  <c:v>-4.9999997195018124E-2</c:v>
                </c:pt>
                <c:pt idx="10">
                  <c:v>-7.499999875862666E-2</c:v>
                </c:pt>
                <c:pt idx="11">
                  <c:v>-0.10000000585598792</c:v>
                </c:pt>
              </c:numCache>
            </c:numRef>
          </c:yVal>
          <c:smooth val="1"/>
          <c:extLst>
            <c:ext xmlns:c16="http://schemas.microsoft.com/office/drawing/2014/chart" uri="{C3380CC4-5D6E-409C-BE32-E72D297353CC}">
              <c16:uniqueId val="{00000000-08CE-44A5-9778-C9F67A9BC942}"/>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'REITs -0,25'!$R$25:$R$27</c:f>
              <c:numCache>
                <c:formatCode>0.000%</c:formatCode>
                <c:ptCount val="3"/>
                <c:pt idx="0" formatCode="0.0%">
                  <c:v>0</c:v>
                </c:pt>
                <c:pt idx="1">
                  <c:v>6.5699999999999995E-2</c:v>
                </c:pt>
                <c:pt idx="2" formatCode="0.00%">
                  <c:v>0.08</c:v>
                </c:pt>
              </c:numCache>
            </c:numRef>
          </c:xVal>
          <c:yVal>
            <c:numRef>
              <c:f>'REITs -0,25'!$S$25:$S$27</c:f>
              <c:numCache>
                <c:formatCode>0.00%</c:formatCode>
                <c:ptCount val="3"/>
                <c:pt idx="0" formatCode="0.0%">
                  <c:v>1.2E-2</c:v>
                </c:pt>
                <c:pt idx="1">
                  <c:v>0.19650000000000001</c:v>
                </c:pt>
                <c:pt idx="2" formatCode="0%">
                  <c:v>0.23665753424657537</c:v>
                </c:pt>
              </c:numCache>
            </c:numRef>
          </c:yVal>
          <c:smooth val="1"/>
          <c:extLst>
            <c:ext xmlns:c16="http://schemas.microsoft.com/office/drawing/2014/chart" uri="{C3380CC4-5D6E-409C-BE32-E72D297353CC}">
              <c16:uniqueId val="{00000001-08CE-44A5-9778-C9F67A9BC942}"/>
            </c:ext>
          </c:extLst>
        </c:ser>
        <c:dLbls>
          <c:showLegendKey val="0"/>
          <c:showVal val="0"/>
          <c:showCatName val="0"/>
          <c:showSerName val="0"/>
          <c:showPercent val="0"/>
          <c:showBubbleSize val="0"/>
        </c:dLbls>
        <c:axId val="389249504"/>
        <c:axId val="397622432"/>
      </c:scatterChart>
      <c:valAx>
        <c:axId val="389249504"/>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97622432"/>
        <c:crosses val="autoZero"/>
        <c:crossBetween val="midCat"/>
      </c:valAx>
      <c:valAx>
        <c:axId val="3976224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9249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17</xdr:col>
      <xdr:colOff>503465</xdr:colOff>
      <xdr:row>44</xdr:row>
      <xdr:rowOff>136071</xdr:rowOff>
    </xdr:from>
    <xdr:to>
      <xdr:col>23</xdr:col>
      <xdr:colOff>440378</xdr:colOff>
      <xdr:row>48</xdr:row>
      <xdr:rowOff>18555</xdr:rowOff>
    </xdr:to>
    <xdr:sp macro="" textlink="">
      <xdr:nvSpPr>
        <xdr:cNvPr id="3" name="Arrow: Down 2">
          <a:extLst>
            <a:ext uri="{FF2B5EF4-FFF2-40B4-BE49-F238E27FC236}">
              <a16:creationId xmlns:a16="http://schemas.microsoft.com/office/drawing/2014/main" id="{502E656D-E9AA-4466-A6F0-3666CB8AFA75}"/>
            </a:ext>
          </a:extLst>
        </xdr:cNvPr>
        <xdr:cNvSpPr/>
      </xdr:nvSpPr>
      <xdr:spPr>
        <a:xfrm rot="16200000">
          <a:off x="16178894" y="7633607"/>
          <a:ext cx="658091" cy="3896591"/>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32</xdr:col>
      <xdr:colOff>206830</xdr:colOff>
      <xdr:row>21</xdr:row>
      <xdr:rowOff>57149</xdr:rowOff>
    </xdr:from>
    <xdr:to>
      <xdr:col>33</xdr:col>
      <xdr:colOff>157349</xdr:colOff>
      <xdr:row>41</xdr:row>
      <xdr:rowOff>143740</xdr:rowOff>
    </xdr:to>
    <xdr:sp macro="" textlink="">
      <xdr:nvSpPr>
        <xdr:cNvPr id="4" name="Arrow: Down 3">
          <a:extLst>
            <a:ext uri="{FF2B5EF4-FFF2-40B4-BE49-F238E27FC236}">
              <a16:creationId xmlns:a16="http://schemas.microsoft.com/office/drawing/2014/main" id="{A0D5468E-49AD-4016-BBBC-D29F5E3CA177}"/>
            </a:ext>
          </a:extLst>
        </xdr:cNvPr>
        <xdr:cNvSpPr/>
      </xdr:nvSpPr>
      <xdr:spPr>
        <a:xfrm rot="10800000">
          <a:off x="25951544" y="4778828"/>
          <a:ext cx="658091" cy="3896591"/>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646079</xdr:colOff>
      <xdr:row>71</xdr:row>
      <xdr:rowOff>21504</xdr:rowOff>
    </xdr:from>
    <xdr:to>
      <xdr:col>5</xdr:col>
      <xdr:colOff>519306</xdr:colOff>
      <xdr:row>104</xdr:row>
      <xdr:rowOff>103670</xdr:rowOff>
    </xdr:to>
    <xdr:graphicFrame macro="">
      <xdr:nvGraphicFramePr>
        <xdr:cNvPr id="6" name="Graphique 5">
          <a:extLst>
            <a:ext uri="{FF2B5EF4-FFF2-40B4-BE49-F238E27FC236}">
              <a16:creationId xmlns:a16="http://schemas.microsoft.com/office/drawing/2014/main" id="{91D896A3-53D8-5B48-8264-C23061C06C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311728</xdr:colOff>
      <xdr:row>19</xdr:row>
      <xdr:rowOff>17318</xdr:rowOff>
    </xdr:from>
    <xdr:to>
      <xdr:col>18</xdr:col>
      <xdr:colOff>969819</xdr:colOff>
      <xdr:row>38</xdr:row>
      <xdr:rowOff>173182</xdr:rowOff>
    </xdr:to>
    <xdr:sp macro="" textlink="">
      <xdr:nvSpPr>
        <xdr:cNvPr id="2" name="Arrow: Down 1">
          <a:extLst>
            <a:ext uri="{FF2B5EF4-FFF2-40B4-BE49-F238E27FC236}">
              <a16:creationId xmlns:a16="http://schemas.microsoft.com/office/drawing/2014/main" id="{2F240566-52F8-4E74-A5E9-8121A81910EC}"/>
            </a:ext>
          </a:extLst>
        </xdr:cNvPr>
        <xdr:cNvSpPr/>
      </xdr:nvSpPr>
      <xdr:spPr>
        <a:xfrm>
          <a:off x="20452773" y="3792682"/>
          <a:ext cx="658091" cy="3896591"/>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15</xdr:col>
      <xdr:colOff>43295</xdr:colOff>
      <xdr:row>74</xdr:row>
      <xdr:rowOff>95250</xdr:rowOff>
    </xdr:from>
    <xdr:to>
      <xdr:col>18</xdr:col>
      <xdr:colOff>995796</xdr:colOff>
      <xdr:row>77</xdr:row>
      <xdr:rowOff>181841</xdr:rowOff>
    </xdr:to>
    <xdr:sp macro="" textlink="">
      <xdr:nvSpPr>
        <xdr:cNvPr id="4" name="Arrow: Down 3">
          <a:extLst>
            <a:ext uri="{FF2B5EF4-FFF2-40B4-BE49-F238E27FC236}">
              <a16:creationId xmlns:a16="http://schemas.microsoft.com/office/drawing/2014/main" id="{D5C96347-FF81-4BD3-A4AF-96804CE0C90C}"/>
            </a:ext>
          </a:extLst>
        </xdr:cNvPr>
        <xdr:cNvSpPr/>
      </xdr:nvSpPr>
      <xdr:spPr>
        <a:xfrm rot="5400000">
          <a:off x="18859500" y="12919364"/>
          <a:ext cx="658091" cy="3896591"/>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938894</xdr:colOff>
      <xdr:row>61</xdr:row>
      <xdr:rowOff>108856</xdr:rowOff>
    </xdr:from>
    <xdr:to>
      <xdr:col>5</xdr:col>
      <xdr:colOff>421822</xdr:colOff>
      <xdr:row>77</xdr:row>
      <xdr:rowOff>65313</xdr:rowOff>
    </xdr:to>
    <xdr:graphicFrame macro="">
      <xdr:nvGraphicFramePr>
        <xdr:cNvPr id="2" name="图表 1">
          <a:extLst>
            <a:ext uri="{FF2B5EF4-FFF2-40B4-BE49-F238E27FC236}">
              <a16:creationId xmlns:a16="http://schemas.microsoft.com/office/drawing/2014/main" id="{1E845125-FB4D-4FCC-922D-FDA5C70935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639537</xdr:colOff>
      <xdr:row>82</xdr:row>
      <xdr:rowOff>155121</xdr:rowOff>
    </xdr:from>
    <xdr:to>
      <xdr:col>6</xdr:col>
      <xdr:colOff>166401</xdr:colOff>
      <xdr:row>116</xdr:row>
      <xdr:rowOff>46787</xdr:rowOff>
    </xdr:to>
    <xdr:graphicFrame macro="">
      <xdr:nvGraphicFramePr>
        <xdr:cNvPr id="4" name="Graphique 5">
          <a:extLst>
            <a:ext uri="{FF2B5EF4-FFF2-40B4-BE49-F238E27FC236}">
              <a16:creationId xmlns:a16="http://schemas.microsoft.com/office/drawing/2014/main" id="{801BDB41-B5C6-4037-87B2-3DACA20CC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311727</xdr:colOff>
      <xdr:row>11</xdr:row>
      <xdr:rowOff>17318</xdr:rowOff>
    </xdr:from>
    <xdr:to>
      <xdr:col>20</xdr:col>
      <xdr:colOff>259772</xdr:colOff>
      <xdr:row>30</xdr:row>
      <xdr:rowOff>138546</xdr:rowOff>
    </xdr:to>
    <xdr:sp macro="" textlink="">
      <xdr:nvSpPr>
        <xdr:cNvPr id="5" name="Arrow: Down 4">
          <a:extLst>
            <a:ext uri="{FF2B5EF4-FFF2-40B4-BE49-F238E27FC236}">
              <a16:creationId xmlns:a16="http://schemas.microsoft.com/office/drawing/2014/main" id="{479B849B-4123-455C-855A-725A10372C51}"/>
            </a:ext>
          </a:extLst>
        </xdr:cNvPr>
        <xdr:cNvSpPr/>
      </xdr:nvSpPr>
      <xdr:spPr>
        <a:xfrm>
          <a:off x="20816454" y="2164773"/>
          <a:ext cx="658091" cy="3896591"/>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14</xdr:col>
      <xdr:colOff>1030432</xdr:colOff>
      <xdr:row>67</xdr:row>
      <xdr:rowOff>60613</xdr:rowOff>
    </xdr:from>
    <xdr:to>
      <xdr:col>19</xdr:col>
      <xdr:colOff>476251</xdr:colOff>
      <xdr:row>70</xdr:row>
      <xdr:rowOff>147204</xdr:rowOff>
    </xdr:to>
    <xdr:sp macro="" textlink="">
      <xdr:nvSpPr>
        <xdr:cNvPr id="6" name="Arrow: Down 5">
          <a:extLst>
            <a:ext uri="{FF2B5EF4-FFF2-40B4-BE49-F238E27FC236}">
              <a16:creationId xmlns:a16="http://schemas.microsoft.com/office/drawing/2014/main" id="{A0D8509D-B9E1-4C45-8661-D55D06CEE61E}"/>
            </a:ext>
          </a:extLst>
        </xdr:cNvPr>
        <xdr:cNvSpPr/>
      </xdr:nvSpPr>
      <xdr:spPr>
        <a:xfrm rot="5400000">
          <a:off x="18703637" y="11533908"/>
          <a:ext cx="658091" cy="3896591"/>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14</xdr:col>
      <xdr:colOff>969818</xdr:colOff>
      <xdr:row>93</xdr:row>
      <xdr:rowOff>138544</xdr:rowOff>
    </xdr:from>
    <xdr:to>
      <xdr:col>19</xdr:col>
      <xdr:colOff>415637</xdr:colOff>
      <xdr:row>97</xdr:row>
      <xdr:rowOff>34635</xdr:rowOff>
    </xdr:to>
    <xdr:sp macro="" textlink="">
      <xdr:nvSpPr>
        <xdr:cNvPr id="7" name="Arrow: Down 6">
          <a:extLst>
            <a:ext uri="{FF2B5EF4-FFF2-40B4-BE49-F238E27FC236}">
              <a16:creationId xmlns:a16="http://schemas.microsoft.com/office/drawing/2014/main" id="{F9443BA8-7432-4FD5-A01A-96B8708B8761}"/>
            </a:ext>
          </a:extLst>
        </xdr:cNvPr>
        <xdr:cNvSpPr/>
      </xdr:nvSpPr>
      <xdr:spPr>
        <a:xfrm rot="5400000">
          <a:off x="18643023" y="16564839"/>
          <a:ext cx="658091" cy="3896591"/>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202005</xdr:colOff>
      <xdr:row>64</xdr:row>
      <xdr:rowOff>145472</xdr:rowOff>
    </xdr:from>
    <xdr:to>
      <xdr:col>6</xdr:col>
      <xdr:colOff>34637</xdr:colOff>
      <xdr:row>79</xdr:row>
      <xdr:rowOff>140257</xdr:rowOff>
    </xdr:to>
    <xdr:graphicFrame macro="">
      <xdr:nvGraphicFramePr>
        <xdr:cNvPr id="2" name="Graphique 1">
          <a:extLst>
            <a:ext uri="{FF2B5EF4-FFF2-40B4-BE49-F238E27FC236}">
              <a16:creationId xmlns:a16="http://schemas.microsoft.com/office/drawing/2014/main" id="{0E2BDD4D-FAF2-EB4A-A743-12BD3801A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870858</xdr:colOff>
      <xdr:row>85</xdr:row>
      <xdr:rowOff>81642</xdr:rowOff>
    </xdr:from>
    <xdr:to>
      <xdr:col>6</xdr:col>
      <xdr:colOff>149680</xdr:colOff>
      <xdr:row>105</xdr:row>
      <xdr:rowOff>149678</xdr:rowOff>
    </xdr:to>
    <xdr:graphicFrame macro="">
      <xdr:nvGraphicFramePr>
        <xdr:cNvPr id="4" name="Graphique 5">
          <a:extLst>
            <a:ext uri="{FF2B5EF4-FFF2-40B4-BE49-F238E27FC236}">
              <a16:creationId xmlns:a16="http://schemas.microsoft.com/office/drawing/2014/main" id="{4DB881A1-73E9-431C-80ED-3C3D1781D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1125682</xdr:colOff>
      <xdr:row>15</xdr:row>
      <xdr:rowOff>17318</xdr:rowOff>
    </xdr:from>
    <xdr:to>
      <xdr:col>20</xdr:col>
      <xdr:colOff>0</xdr:colOff>
      <xdr:row>34</xdr:row>
      <xdr:rowOff>86591</xdr:rowOff>
    </xdr:to>
    <xdr:sp macro="" textlink="">
      <xdr:nvSpPr>
        <xdr:cNvPr id="5" name="Arrow: Down 4">
          <a:extLst>
            <a:ext uri="{FF2B5EF4-FFF2-40B4-BE49-F238E27FC236}">
              <a16:creationId xmlns:a16="http://schemas.microsoft.com/office/drawing/2014/main" id="{570832B9-93FD-4260-B1B7-71F4C754E83C}"/>
            </a:ext>
          </a:extLst>
        </xdr:cNvPr>
        <xdr:cNvSpPr/>
      </xdr:nvSpPr>
      <xdr:spPr>
        <a:xfrm>
          <a:off x="21266727" y="2926773"/>
          <a:ext cx="658091" cy="3896591"/>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15</xdr:col>
      <xdr:colOff>542059</xdr:colOff>
      <xdr:row>65</xdr:row>
      <xdr:rowOff>126423</xdr:rowOff>
    </xdr:from>
    <xdr:to>
      <xdr:col>19</xdr:col>
      <xdr:colOff>213014</xdr:colOff>
      <xdr:row>69</xdr:row>
      <xdr:rowOff>22514</xdr:rowOff>
    </xdr:to>
    <xdr:sp macro="" textlink="">
      <xdr:nvSpPr>
        <xdr:cNvPr id="6" name="Arrow: Down 5">
          <a:extLst>
            <a:ext uri="{FF2B5EF4-FFF2-40B4-BE49-F238E27FC236}">
              <a16:creationId xmlns:a16="http://schemas.microsoft.com/office/drawing/2014/main" id="{7990BA2C-490F-416C-9399-A4F4E022ACB4}"/>
            </a:ext>
          </a:extLst>
        </xdr:cNvPr>
        <xdr:cNvSpPr/>
      </xdr:nvSpPr>
      <xdr:spPr>
        <a:xfrm rot="5400000">
          <a:off x="19271673" y="11287991"/>
          <a:ext cx="658091" cy="3896591"/>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15</xdr:col>
      <xdr:colOff>360218</xdr:colOff>
      <xdr:row>93</xdr:row>
      <xdr:rowOff>13855</xdr:rowOff>
    </xdr:from>
    <xdr:to>
      <xdr:col>19</xdr:col>
      <xdr:colOff>31173</xdr:colOff>
      <xdr:row>96</xdr:row>
      <xdr:rowOff>100446</xdr:rowOff>
    </xdr:to>
    <xdr:sp macro="" textlink="">
      <xdr:nvSpPr>
        <xdr:cNvPr id="7" name="Arrow: Down 6">
          <a:extLst>
            <a:ext uri="{FF2B5EF4-FFF2-40B4-BE49-F238E27FC236}">
              <a16:creationId xmlns:a16="http://schemas.microsoft.com/office/drawing/2014/main" id="{4CB8782C-F3DD-4ACC-846A-BF113850CDF5}"/>
            </a:ext>
          </a:extLst>
        </xdr:cNvPr>
        <xdr:cNvSpPr/>
      </xdr:nvSpPr>
      <xdr:spPr>
        <a:xfrm rot="5400000">
          <a:off x="19089832" y="16544060"/>
          <a:ext cx="658091" cy="3896591"/>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59</xdr:row>
      <xdr:rowOff>152399</xdr:rowOff>
    </xdr:from>
    <xdr:to>
      <xdr:col>7</xdr:col>
      <xdr:colOff>678873</xdr:colOff>
      <xdr:row>74</xdr:row>
      <xdr:rowOff>117762</xdr:rowOff>
    </xdr:to>
    <xdr:graphicFrame macro="">
      <xdr:nvGraphicFramePr>
        <xdr:cNvPr id="4" name="图表 3">
          <a:extLst>
            <a:ext uri="{FF2B5EF4-FFF2-40B4-BE49-F238E27FC236}">
              <a16:creationId xmlns:a16="http://schemas.microsoft.com/office/drawing/2014/main" id="{12C13F33-02CD-40B1-8C67-F169741839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952995</xdr:colOff>
      <xdr:row>81</xdr:row>
      <xdr:rowOff>10886</xdr:rowOff>
    </xdr:from>
    <xdr:to>
      <xdr:col>7</xdr:col>
      <xdr:colOff>140525</xdr:colOff>
      <xdr:row>96</xdr:row>
      <xdr:rowOff>72169</xdr:rowOff>
    </xdr:to>
    <xdr:pic>
      <xdr:nvPicPr>
        <xdr:cNvPr id="5" name="图片 4">
          <a:extLst>
            <a:ext uri="{FF2B5EF4-FFF2-40B4-BE49-F238E27FC236}">
              <a16:creationId xmlns:a16="http://schemas.microsoft.com/office/drawing/2014/main" id="{990F015C-7B0F-422E-B1CB-36062BB3D286}"/>
            </a:ext>
          </a:extLst>
        </xdr:cNvPr>
        <xdr:cNvPicPr>
          <a:picLocks noChangeAspect="1"/>
        </xdr:cNvPicPr>
      </xdr:nvPicPr>
      <xdr:blipFill>
        <a:blip xmlns:r="http://schemas.openxmlformats.org/officeDocument/2006/relationships" r:embed="rId2"/>
        <a:stretch>
          <a:fillRect/>
        </a:stretch>
      </xdr:blipFill>
      <xdr:spPr>
        <a:xfrm>
          <a:off x="3010395" y="14205857"/>
          <a:ext cx="4031673" cy="26738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154421</xdr:colOff>
      <xdr:row>65</xdr:row>
      <xdr:rowOff>156009</xdr:rowOff>
    </xdr:from>
    <xdr:to>
      <xdr:col>6</xdr:col>
      <xdr:colOff>324139</xdr:colOff>
      <xdr:row>80</xdr:row>
      <xdr:rowOff>52100</xdr:rowOff>
    </xdr:to>
    <xdr:graphicFrame macro="">
      <xdr:nvGraphicFramePr>
        <xdr:cNvPr id="5" name="Graphique 4">
          <a:extLst>
            <a:ext uri="{FF2B5EF4-FFF2-40B4-BE49-F238E27FC236}">
              <a16:creationId xmlns:a16="http://schemas.microsoft.com/office/drawing/2014/main" id="{C7397545-2605-EC41-AE57-15C31893E4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1731816</xdr:colOff>
      <xdr:row>86</xdr:row>
      <xdr:rowOff>138545</xdr:rowOff>
    </xdr:from>
    <xdr:to>
      <xdr:col>5</xdr:col>
      <xdr:colOff>1091044</xdr:colOff>
      <xdr:row>106</xdr:row>
      <xdr:rowOff>168757</xdr:rowOff>
    </xdr:to>
    <xdr:graphicFrame macro="">
      <xdr:nvGraphicFramePr>
        <xdr:cNvPr id="4" name="Graphique 5">
          <a:extLst>
            <a:ext uri="{FF2B5EF4-FFF2-40B4-BE49-F238E27FC236}">
              <a16:creationId xmlns:a16="http://schemas.microsoft.com/office/drawing/2014/main" id="{27325B22-D427-44DC-837B-A689CA552B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467591</xdr:colOff>
      <xdr:row>14</xdr:row>
      <xdr:rowOff>173181</xdr:rowOff>
    </xdr:from>
    <xdr:to>
      <xdr:col>20</xdr:col>
      <xdr:colOff>0</xdr:colOff>
      <xdr:row>34</xdr:row>
      <xdr:rowOff>86591</xdr:rowOff>
    </xdr:to>
    <xdr:sp macro="" textlink="">
      <xdr:nvSpPr>
        <xdr:cNvPr id="6" name="Arrow: Down 5">
          <a:extLst>
            <a:ext uri="{FF2B5EF4-FFF2-40B4-BE49-F238E27FC236}">
              <a16:creationId xmlns:a16="http://schemas.microsoft.com/office/drawing/2014/main" id="{B1903516-C74F-4253-9CA9-8451C6E082F2}"/>
            </a:ext>
          </a:extLst>
        </xdr:cNvPr>
        <xdr:cNvSpPr/>
      </xdr:nvSpPr>
      <xdr:spPr>
        <a:xfrm>
          <a:off x="20920364" y="2805545"/>
          <a:ext cx="658091" cy="3896591"/>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14</xdr:col>
      <xdr:colOff>978477</xdr:colOff>
      <xdr:row>69</xdr:row>
      <xdr:rowOff>112568</xdr:rowOff>
    </xdr:from>
    <xdr:to>
      <xdr:col>19</xdr:col>
      <xdr:colOff>34637</xdr:colOff>
      <xdr:row>73</xdr:row>
      <xdr:rowOff>8659</xdr:rowOff>
    </xdr:to>
    <xdr:sp macro="" textlink="">
      <xdr:nvSpPr>
        <xdr:cNvPr id="7" name="Arrow: Down 6">
          <a:extLst>
            <a:ext uri="{FF2B5EF4-FFF2-40B4-BE49-F238E27FC236}">
              <a16:creationId xmlns:a16="http://schemas.microsoft.com/office/drawing/2014/main" id="{15F526F9-8462-4006-8A3A-CE92B6866102}"/>
            </a:ext>
          </a:extLst>
        </xdr:cNvPr>
        <xdr:cNvSpPr/>
      </xdr:nvSpPr>
      <xdr:spPr>
        <a:xfrm rot="5400000">
          <a:off x="18855170" y="12005830"/>
          <a:ext cx="658091" cy="3680114"/>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15</xdr:col>
      <xdr:colOff>83127</xdr:colOff>
      <xdr:row>95</xdr:row>
      <xdr:rowOff>107373</xdr:rowOff>
    </xdr:from>
    <xdr:to>
      <xdr:col>18</xdr:col>
      <xdr:colOff>471054</xdr:colOff>
      <xdr:row>99</xdr:row>
      <xdr:rowOff>3464</xdr:rowOff>
    </xdr:to>
    <xdr:sp macro="" textlink="">
      <xdr:nvSpPr>
        <xdr:cNvPr id="8" name="Arrow: Down 7">
          <a:extLst>
            <a:ext uri="{FF2B5EF4-FFF2-40B4-BE49-F238E27FC236}">
              <a16:creationId xmlns:a16="http://schemas.microsoft.com/office/drawing/2014/main" id="{4AC4FD55-8CB3-4693-A6A3-C8C23F03AA37}"/>
            </a:ext>
          </a:extLst>
        </xdr:cNvPr>
        <xdr:cNvSpPr/>
      </xdr:nvSpPr>
      <xdr:spPr>
        <a:xfrm rot="5400000">
          <a:off x="18894136" y="17127682"/>
          <a:ext cx="658091" cy="3401291"/>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822367</xdr:colOff>
      <xdr:row>59</xdr:row>
      <xdr:rowOff>62347</xdr:rowOff>
    </xdr:from>
    <xdr:to>
      <xdr:col>5</xdr:col>
      <xdr:colOff>343395</xdr:colOff>
      <xdr:row>72</xdr:row>
      <xdr:rowOff>122218</xdr:rowOff>
    </xdr:to>
    <xdr:graphicFrame macro="">
      <xdr:nvGraphicFramePr>
        <xdr:cNvPr id="2" name="图表 1">
          <a:extLst>
            <a:ext uri="{FF2B5EF4-FFF2-40B4-BE49-F238E27FC236}">
              <a16:creationId xmlns:a16="http://schemas.microsoft.com/office/drawing/2014/main" id="{A530DB06-D2E0-42F4-98F6-1CBDD978EF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753094</xdr:colOff>
      <xdr:row>80</xdr:row>
      <xdr:rowOff>128651</xdr:rowOff>
    </xdr:from>
    <xdr:to>
      <xdr:col>5</xdr:col>
      <xdr:colOff>355908</xdr:colOff>
      <xdr:row>94</xdr:row>
      <xdr:rowOff>171538</xdr:rowOff>
    </xdr:to>
    <xdr:pic>
      <xdr:nvPicPr>
        <xdr:cNvPr id="4" name="图片 3">
          <a:extLst>
            <a:ext uri="{FF2B5EF4-FFF2-40B4-BE49-F238E27FC236}">
              <a16:creationId xmlns:a16="http://schemas.microsoft.com/office/drawing/2014/main" id="{CEB5A752-4BDF-4DE0-B773-DB67378123E5}"/>
            </a:ext>
          </a:extLst>
        </xdr:cNvPr>
        <xdr:cNvPicPr>
          <a:picLocks noChangeAspect="1"/>
        </xdr:cNvPicPr>
      </xdr:nvPicPr>
      <xdr:blipFill>
        <a:blip xmlns:r="http://schemas.openxmlformats.org/officeDocument/2006/relationships" r:embed="rId2"/>
        <a:stretch>
          <a:fillRect/>
        </a:stretch>
      </xdr:blipFill>
      <xdr:spPr>
        <a:xfrm>
          <a:off x="1348839" y="14606651"/>
          <a:ext cx="4174814" cy="256441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758971</xdr:colOff>
      <xdr:row>65</xdr:row>
      <xdr:rowOff>158318</xdr:rowOff>
    </xdr:from>
    <xdr:to>
      <xdr:col>5</xdr:col>
      <xdr:colOff>261939</xdr:colOff>
      <xdr:row>85</xdr:row>
      <xdr:rowOff>44019</xdr:rowOff>
    </xdr:to>
    <xdr:graphicFrame macro="">
      <xdr:nvGraphicFramePr>
        <xdr:cNvPr id="4" name="Graphique 3">
          <a:extLst>
            <a:ext uri="{FF2B5EF4-FFF2-40B4-BE49-F238E27FC236}">
              <a16:creationId xmlns:a16="http://schemas.microsoft.com/office/drawing/2014/main" id="{6AF5CB60-1E13-E64F-AB18-2BC895156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762000</xdr:colOff>
      <xdr:row>92</xdr:row>
      <xdr:rowOff>155863</xdr:rowOff>
    </xdr:from>
    <xdr:to>
      <xdr:col>6</xdr:col>
      <xdr:colOff>588818</xdr:colOff>
      <xdr:row>110</xdr:row>
      <xdr:rowOff>155863</xdr:rowOff>
    </xdr:to>
    <xdr:graphicFrame macro="">
      <xdr:nvGraphicFramePr>
        <xdr:cNvPr id="5" name="Graphique 5">
          <a:extLst>
            <a:ext uri="{FF2B5EF4-FFF2-40B4-BE49-F238E27FC236}">
              <a16:creationId xmlns:a16="http://schemas.microsoft.com/office/drawing/2014/main" id="{DA220C28-21CB-4D46-A20E-AF535E7CDA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180109</xdr:colOff>
      <xdr:row>61</xdr:row>
      <xdr:rowOff>131618</xdr:rowOff>
    </xdr:from>
    <xdr:to>
      <xdr:col>6</xdr:col>
      <xdr:colOff>775854</xdr:colOff>
      <xdr:row>76</xdr:row>
      <xdr:rowOff>173181</xdr:rowOff>
    </xdr:to>
    <xdr:graphicFrame macro="">
      <xdr:nvGraphicFramePr>
        <xdr:cNvPr id="2" name="图表 1">
          <a:extLst>
            <a:ext uri="{FF2B5EF4-FFF2-40B4-BE49-F238E27FC236}">
              <a16:creationId xmlns:a16="http://schemas.microsoft.com/office/drawing/2014/main" id="{3CA7B06E-0374-4C11-8E92-1A98977884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1160318</xdr:colOff>
      <xdr:row>84</xdr:row>
      <xdr:rowOff>34636</xdr:rowOff>
    </xdr:from>
    <xdr:to>
      <xdr:col>5</xdr:col>
      <xdr:colOff>663286</xdr:colOff>
      <xdr:row>103</xdr:row>
      <xdr:rowOff>110837</xdr:rowOff>
    </xdr:to>
    <xdr:graphicFrame macro="">
      <xdr:nvGraphicFramePr>
        <xdr:cNvPr id="5" name="Graphique 3">
          <a:extLst>
            <a:ext uri="{FF2B5EF4-FFF2-40B4-BE49-F238E27FC236}">
              <a16:creationId xmlns:a16="http://schemas.microsoft.com/office/drawing/2014/main" id="{D5D2F1AD-14B8-43A0-9FB4-4B3A4243E6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D993-FC96-40BC-83EC-46D8C11FB859}">
  <dimension ref="D2:AE42"/>
  <sheetViews>
    <sheetView showGridLines="0" zoomScale="85" zoomScaleNormal="85" workbookViewId="0">
      <selection activeCell="T26" sqref="T26"/>
    </sheetView>
  </sheetViews>
  <sheetFormatPr baseColWidth="10" defaultColWidth="8.83203125" defaultRowHeight="15" x14ac:dyDescent="0.2"/>
  <cols>
    <col min="9" max="10" width="4.83203125" customWidth="1"/>
    <col min="17" max="17" width="14.5" bestFit="1" customWidth="1"/>
    <col min="20" max="20" width="25.83203125" bestFit="1" customWidth="1"/>
  </cols>
  <sheetData>
    <row r="2" spans="4:24" ht="16" thickBot="1" x14ac:dyDescent="0.25">
      <c r="D2" s="61"/>
      <c r="E2" s="260"/>
      <c r="F2" s="260"/>
      <c r="G2" s="260"/>
      <c r="H2" s="260"/>
      <c r="I2" s="260"/>
      <c r="J2" s="260"/>
      <c r="K2" s="260"/>
      <c r="L2" s="260"/>
      <c r="M2" s="260"/>
      <c r="N2" s="260"/>
      <c r="O2" s="260"/>
      <c r="P2" s="260"/>
      <c r="Q2" s="260"/>
    </row>
    <row r="3" spans="4:24" ht="15" customHeight="1" x14ac:dyDescent="0.2">
      <c r="D3" s="260"/>
      <c r="E3" s="275"/>
      <c r="F3" s="310" t="s">
        <v>145</v>
      </c>
      <c r="G3" s="311"/>
      <c r="H3" s="311"/>
      <c r="I3" s="281"/>
      <c r="J3" s="262"/>
      <c r="K3" s="262"/>
      <c r="L3" s="262"/>
      <c r="M3" s="262"/>
      <c r="N3" s="278"/>
      <c r="O3" s="260"/>
      <c r="P3" s="260"/>
      <c r="Q3" s="299"/>
      <c r="R3" s="300"/>
      <c r="S3" s="300"/>
      <c r="T3" s="300"/>
      <c r="U3" s="300"/>
      <c r="V3" s="300"/>
      <c r="W3" s="300"/>
      <c r="X3" s="301"/>
    </row>
    <row r="4" spans="4:24" x14ac:dyDescent="0.2">
      <c r="D4" s="260"/>
      <c r="E4" s="276"/>
      <c r="F4" s="312"/>
      <c r="G4" s="312"/>
      <c r="H4" s="312"/>
      <c r="I4" s="282"/>
      <c r="J4" s="263"/>
      <c r="K4" s="263"/>
      <c r="L4" s="263"/>
      <c r="M4" s="263"/>
      <c r="N4" s="279"/>
      <c r="O4" s="260"/>
      <c r="P4" s="260"/>
      <c r="Q4" s="302"/>
      <c r="R4" s="303"/>
      <c r="S4" s="303"/>
      <c r="T4" s="303"/>
      <c r="U4" s="303"/>
      <c r="V4" s="303"/>
      <c r="W4" s="303"/>
      <c r="X4" s="304"/>
    </row>
    <row r="5" spans="4:24" x14ac:dyDescent="0.2">
      <c r="D5" s="260"/>
      <c r="E5" s="276"/>
      <c r="F5" s="312"/>
      <c r="G5" s="312"/>
      <c r="H5" s="312"/>
      <c r="I5" s="282"/>
      <c r="J5" s="263"/>
      <c r="K5" s="263"/>
      <c r="L5" s="263"/>
      <c r="M5" s="263"/>
      <c r="N5" s="279"/>
      <c r="O5" s="260"/>
      <c r="P5" s="260"/>
      <c r="Q5" s="302"/>
      <c r="R5" s="303"/>
      <c r="S5" s="303"/>
      <c r="T5" s="303"/>
      <c r="U5" s="303"/>
      <c r="V5" s="303"/>
      <c r="W5" s="303"/>
      <c r="X5" s="304"/>
    </row>
    <row r="6" spans="4:24" x14ac:dyDescent="0.2">
      <c r="D6" s="260"/>
      <c r="E6" s="276"/>
      <c r="F6" s="312"/>
      <c r="G6" s="312"/>
      <c r="H6" s="312"/>
      <c r="I6" s="282"/>
      <c r="J6" s="263"/>
      <c r="K6" s="314" t="s">
        <v>152</v>
      </c>
      <c r="L6" s="314"/>
      <c r="M6" s="314"/>
      <c r="N6" s="279"/>
      <c r="O6" s="260"/>
      <c r="P6" s="260"/>
      <c r="Q6" s="302"/>
      <c r="R6" s="303"/>
      <c r="S6" s="303"/>
      <c r="T6" s="303"/>
      <c r="U6" s="303"/>
      <c r="V6" s="303"/>
      <c r="W6" s="303"/>
      <c r="X6" s="304"/>
    </row>
    <row r="7" spans="4:24" x14ac:dyDescent="0.2">
      <c r="D7" s="260"/>
      <c r="E7" s="276"/>
      <c r="F7" s="312"/>
      <c r="G7" s="312"/>
      <c r="H7" s="312"/>
      <c r="I7" s="282"/>
      <c r="J7" s="263"/>
      <c r="K7" s="314"/>
      <c r="L7" s="314"/>
      <c r="M7" s="314"/>
      <c r="N7" s="279"/>
      <c r="O7" s="260"/>
      <c r="P7" s="260"/>
      <c r="Q7" s="302"/>
      <c r="R7" s="303"/>
      <c r="S7" s="303"/>
      <c r="T7" s="303"/>
      <c r="U7" s="303"/>
      <c r="V7" s="303"/>
      <c r="W7" s="303"/>
      <c r="X7" s="304"/>
    </row>
    <row r="8" spans="4:24" x14ac:dyDescent="0.2">
      <c r="D8" s="260"/>
      <c r="E8" s="276"/>
      <c r="F8" s="312"/>
      <c r="G8" s="312"/>
      <c r="H8" s="312"/>
      <c r="I8" s="282"/>
      <c r="J8" s="263"/>
      <c r="K8" s="263"/>
      <c r="L8" s="263"/>
      <c r="M8" s="263"/>
      <c r="N8" s="279"/>
      <c r="O8" s="260"/>
      <c r="P8" s="260"/>
      <c r="Q8" s="302"/>
      <c r="R8" s="303"/>
      <c r="S8" s="303"/>
      <c r="T8" s="303"/>
      <c r="U8" s="303"/>
      <c r="V8" s="303"/>
      <c r="W8" s="303"/>
      <c r="X8" s="304"/>
    </row>
    <row r="9" spans="4:24" x14ac:dyDescent="0.2">
      <c r="D9" s="260"/>
      <c r="E9" s="276"/>
      <c r="F9" s="312"/>
      <c r="G9" s="312"/>
      <c r="H9" s="312"/>
      <c r="I9" s="282"/>
      <c r="J9" s="263"/>
      <c r="K9" s="314" t="s">
        <v>146</v>
      </c>
      <c r="L9" s="314"/>
      <c r="M9" s="314"/>
      <c r="N9" s="279"/>
      <c r="O9" s="260"/>
      <c r="P9" s="260"/>
      <c r="Q9" s="302"/>
      <c r="R9" s="303"/>
      <c r="S9" s="303"/>
      <c r="T9" s="303"/>
      <c r="U9" s="303"/>
      <c r="V9" s="303"/>
      <c r="W9" s="303"/>
      <c r="X9" s="304"/>
    </row>
    <row r="10" spans="4:24" x14ac:dyDescent="0.2">
      <c r="D10" s="260"/>
      <c r="E10" s="276"/>
      <c r="F10" s="312"/>
      <c r="G10" s="312"/>
      <c r="H10" s="312"/>
      <c r="I10" s="282"/>
      <c r="J10" s="263"/>
      <c r="K10" s="314"/>
      <c r="L10" s="314"/>
      <c r="M10" s="314"/>
      <c r="N10" s="279"/>
      <c r="O10" s="260"/>
      <c r="P10" s="260"/>
      <c r="Q10" s="302"/>
      <c r="R10" s="303"/>
      <c r="S10" s="303"/>
      <c r="T10" s="303"/>
      <c r="U10" s="303"/>
      <c r="V10" s="303"/>
      <c r="W10" s="303"/>
      <c r="X10" s="304"/>
    </row>
    <row r="11" spans="4:24" x14ac:dyDescent="0.2">
      <c r="D11" s="260"/>
      <c r="E11" s="276"/>
      <c r="F11" s="312"/>
      <c r="G11" s="312"/>
      <c r="H11" s="312"/>
      <c r="I11" s="282"/>
      <c r="J11" s="263"/>
      <c r="K11" s="263"/>
      <c r="L11" s="263"/>
      <c r="M11" s="263"/>
      <c r="N11" s="279"/>
      <c r="O11" s="260"/>
      <c r="P11" s="260"/>
      <c r="Q11" s="302"/>
      <c r="R11" s="303"/>
      <c r="S11" s="303"/>
      <c r="T11" s="303"/>
      <c r="U11" s="303"/>
      <c r="V11" s="303"/>
      <c r="W11" s="303"/>
      <c r="X11" s="304"/>
    </row>
    <row r="12" spans="4:24" x14ac:dyDescent="0.2">
      <c r="D12" s="260"/>
      <c r="E12" s="276"/>
      <c r="F12" s="312"/>
      <c r="G12" s="312"/>
      <c r="H12" s="312"/>
      <c r="I12" s="282"/>
      <c r="J12" s="263"/>
      <c r="K12" s="314" t="s">
        <v>147</v>
      </c>
      <c r="L12" s="314"/>
      <c r="M12" s="314"/>
      <c r="N12" s="279"/>
      <c r="O12" s="260"/>
      <c r="P12" s="260"/>
      <c r="Q12" s="302"/>
      <c r="R12" s="303"/>
      <c r="S12" s="303"/>
      <c r="T12" s="303"/>
      <c r="U12" s="303"/>
      <c r="V12" s="303"/>
      <c r="W12" s="303"/>
      <c r="X12" s="304"/>
    </row>
    <row r="13" spans="4:24" ht="16" thickBot="1" x14ac:dyDescent="0.25">
      <c r="D13" s="260"/>
      <c r="E13" s="276"/>
      <c r="F13" s="312"/>
      <c r="G13" s="312"/>
      <c r="H13" s="312"/>
      <c r="I13" s="282"/>
      <c r="J13" s="263"/>
      <c r="K13" s="314"/>
      <c r="L13" s="314"/>
      <c r="M13" s="314"/>
      <c r="N13" s="279"/>
      <c r="O13" s="260"/>
      <c r="P13" s="260"/>
      <c r="Q13" s="305"/>
      <c r="R13" s="306"/>
      <c r="S13" s="306"/>
      <c r="T13" s="306"/>
      <c r="U13" s="306"/>
      <c r="V13" s="306"/>
      <c r="W13" s="306"/>
      <c r="X13" s="307"/>
    </row>
    <row r="14" spans="4:24" x14ac:dyDescent="0.2">
      <c r="D14" s="260"/>
      <c r="E14" s="276"/>
      <c r="F14" s="312"/>
      <c r="G14" s="312"/>
      <c r="H14" s="312"/>
      <c r="I14" s="282"/>
      <c r="J14" s="263"/>
      <c r="K14" s="263"/>
      <c r="L14" s="263"/>
      <c r="M14" s="263"/>
      <c r="N14" s="279"/>
      <c r="O14" s="260"/>
      <c r="P14" s="260"/>
      <c r="Q14" s="260"/>
    </row>
    <row r="15" spans="4:24" x14ac:dyDescent="0.2">
      <c r="D15" s="260"/>
      <c r="E15" s="276"/>
      <c r="F15" s="312"/>
      <c r="G15" s="312"/>
      <c r="H15" s="312"/>
      <c r="I15" s="282"/>
      <c r="J15" s="263"/>
      <c r="K15" s="314" t="s">
        <v>148</v>
      </c>
      <c r="L15" s="314"/>
      <c r="M15" s="314"/>
      <c r="N15" s="279"/>
      <c r="O15" s="260"/>
      <c r="P15" s="260"/>
      <c r="Q15" s="260"/>
    </row>
    <row r="16" spans="4:24" x14ac:dyDescent="0.2">
      <c r="D16" s="260"/>
      <c r="E16" s="276"/>
      <c r="F16" s="312"/>
      <c r="G16" s="312"/>
      <c r="H16" s="312"/>
      <c r="I16" s="282"/>
      <c r="J16" s="263"/>
      <c r="K16" s="314"/>
      <c r="L16" s="314"/>
      <c r="M16" s="314"/>
      <c r="N16" s="279"/>
      <c r="O16" s="260"/>
      <c r="P16" s="260"/>
      <c r="Q16" s="260"/>
    </row>
    <row r="17" spans="4:31" ht="15" customHeight="1" x14ac:dyDescent="0.2">
      <c r="D17" s="260"/>
      <c r="E17" s="276"/>
      <c r="F17" s="312"/>
      <c r="G17" s="312"/>
      <c r="H17" s="312"/>
      <c r="I17" s="282"/>
      <c r="J17" s="263"/>
      <c r="K17" s="263"/>
      <c r="L17" s="263"/>
      <c r="M17" s="263"/>
      <c r="N17" s="279"/>
      <c r="O17" s="260"/>
      <c r="P17" s="260"/>
      <c r="Q17" s="260"/>
      <c r="R17" s="61"/>
      <c r="S17" s="61"/>
      <c r="T17" s="61"/>
      <c r="U17" s="61"/>
      <c r="V17" s="61"/>
      <c r="W17" s="61"/>
      <c r="X17" s="61"/>
      <c r="Y17" s="61"/>
    </row>
    <row r="18" spans="4:31" ht="15" customHeight="1" thickBot="1" x14ac:dyDescent="0.25">
      <c r="D18" s="260"/>
      <c r="E18" s="276"/>
      <c r="F18" s="312"/>
      <c r="G18" s="312"/>
      <c r="H18" s="312"/>
      <c r="I18" s="282"/>
      <c r="J18" s="263"/>
      <c r="K18" s="314" t="s">
        <v>149</v>
      </c>
      <c r="L18" s="314"/>
      <c r="M18" s="314"/>
      <c r="N18" s="279"/>
      <c r="O18" s="260"/>
      <c r="P18" s="260"/>
      <c r="Q18" s="260"/>
      <c r="R18" s="61"/>
      <c r="S18" s="61"/>
      <c r="T18" s="61"/>
      <c r="U18" s="61"/>
      <c r="V18" s="61"/>
      <c r="W18" s="61"/>
      <c r="X18" s="61"/>
      <c r="Y18" s="61"/>
      <c r="Z18" s="61"/>
      <c r="AA18" s="61"/>
      <c r="AB18" s="61"/>
      <c r="AC18" s="61"/>
      <c r="AD18" s="61"/>
      <c r="AE18" s="61"/>
    </row>
    <row r="19" spans="4:31" ht="15" customHeight="1" x14ac:dyDescent="0.2">
      <c r="D19" s="260"/>
      <c r="E19" s="276"/>
      <c r="F19" s="312"/>
      <c r="G19" s="312"/>
      <c r="H19" s="312"/>
      <c r="I19" s="282"/>
      <c r="J19" s="263"/>
      <c r="K19" s="314"/>
      <c r="L19" s="314"/>
      <c r="M19" s="314"/>
      <c r="N19" s="279"/>
      <c r="O19" s="260"/>
      <c r="P19" s="260"/>
      <c r="Q19" s="97"/>
      <c r="R19" s="292"/>
      <c r="S19" s="292"/>
      <c r="T19" s="292"/>
      <c r="U19" s="292"/>
      <c r="V19" s="292"/>
      <c r="W19" s="292"/>
      <c r="X19" s="293"/>
      <c r="Y19" s="61"/>
      <c r="Z19" s="61"/>
      <c r="AA19" s="61"/>
      <c r="AB19" s="61"/>
      <c r="AC19" s="61"/>
      <c r="AD19" s="61"/>
      <c r="AE19" s="61"/>
    </row>
    <row r="20" spans="4:31" x14ac:dyDescent="0.2">
      <c r="D20" s="260"/>
      <c r="E20" s="276"/>
      <c r="F20" s="312"/>
      <c r="G20" s="312"/>
      <c r="H20" s="312"/>
      <c r="I20" s="282"/>
      <c r="J20" s="263"/>
      <c r="K20" s="263"/>
      <c r="L20" s="263"/>
      <c r="M20" s="263"/>
      <c r="N20" s="279"/>
      <c r="O20" s="260"/>
      <c r="P20" s="260"/>
      <c r="Q20" s="297"/>
      <c r="R20" s="289"/>
      <c r="S20" s="289"/>
      <c r="T20" s="289"/>
      <c r="U20" s="289"/>
      <c r="V20" s="289"/>
      <c r="W20" s="289"/>
      <c r="X20" s="291"/>
      <c r="Y20" s="61"/>
      <c r="Z20" s="61"/>
      <c r="AA20" s="61"/>
      <c r="AB20" s="61"/>
      <c r="AC20" s="61"/>
      <c r="AD20" s="61"/>
      <c r="AE20" s="61"/>
    </row>
    <row r="21" spans="4:31" x14ac:dyDescent="0.2">
      <c r="D21" s="260"/>
      <c r="E21" s="276"/>
      <c r="F21" s="312"/>
      <c r="G21" s="312"/>
      <c r="H21" s="312"/>
      <c r="I21" s="282"/>
      <c r="J21" s="263"/>
      <c r="K21" s="314" t="s">
        <v>150</v>
      </c>
      <c r="L21" s="314"/>
      <c r="M21" s="314"/>
      <c r="N21" s="279"/>
      <c r="O21" s="260"/>
      <c r="P21" s="260"/>
      <c r="Q21" s="297"/>
      <c r="R21" s="289"/>
      <c r="S21" s="289"/>
      <c r="T21" s="289"/>
      <c r="U21" s="289"/>
      <c r="V21" s="289"/>
      <c r="W21" s="289"/>
      <c r="X21" s="291"/>
      <c r="Y21" s="289"/>
      <c r="Z21" s="289"/>
      <c r="AA21" s="289"/>
      <c r="AB21" s="61"/>
      <c r="AC21" s="61"/>
      <c r="AD21" s="61"/>
      <c r="AE21" s="61"/>
    </row>
    <row r="22" spans="4:31" ht="20" x14ac:dyDescent="0.2">
      <c r="D22" s="260"/>
      <c r="E22" s="276"/>
      <c r="F22" s="312"/>
      <c r="G22" s="312"/>
      <c r="H22" s="312"/>
      <c r="I22" s="282"/>
      <c r="J22" s="263"/>
      <c r="K22" s="314"/>
      <c r="L22" s="314"/>
      <c r="M22" s="314"/>
      <c r="N22" s="279"/>
      <c r="O22" s="260"/>
      <c r="P22" s="260"/>
      <c r="Q22" s="297"/>
      <c r="R22" s="289"/>
      <c r="S22" s="289"/>
      <c r="T22" s="298"/>
      <c r="U22" s="289"/>
      <c r="V22" s="289"/>
      <c r="W22" s="289"/>
      <c r="X22" s="291"/>
      <c r="Y22" s="289"/>
      <c r="Z22" s="289"/>
      <c r="AA22" s="289"/>
      <c r="AB22" s="61"/>
      <c r="AC22" s="61"/>
      <c r="AD22" s="61"/>
      <c r="AE22" s="61"/>
    </row>
    <row r="23" spans="4:31" ht="20" x14ac:dyDescent="0.2">
      <c r="D23" s="260"/>
      <c r="E23" s="276"/>
      <c r="F23" s="312"/>
      <c r="G23" s="312"/>
      <c r="H23" s="312"/>
      <c r="I23" s="282"/>
      <c r="J23" s="263"/>
      <c r="K23" s="263"/>
      <c r="L23" s="263"/>
      <c r="M23" s="263"/>
      <c r="N23" s="279"/>
      <c r="O23" s="260"/>
      <c r="P23" s="260"/>
      <c r="Q23" s="297"/>
      <c r="R23" s="289"/>
      <c r="S23" s="289"/>
      <c r="T23" s="298" t="s">
        <v>153</v>
      </c>
      <c r="U23" s="289"/>
      <c r="V23" s="289"/>
      <c r="W23" s="289"/>
      <c r="X23" s="291"/>
      <c r="Y23" s="289"/>
      <c r="Z23" s="289"/>
      <c r="AA23" s="289"/>
      <c r="AB23" s="61"/>
      <c r="AC23" s="61"/>
      <c r="AD23" s="61"/>
      <c r="AE23" s="61"/>
    </row>
    <row r="24" spans="4:31" ht="20" x14ac:dyDescent="0.2">
      <c r="D24" s="260"/>
      <c r="E24" s="276"/>
      <c r="F24" s="312"/>
      <c r="G24" s="312"/>
      <c r="H24" s="312"/>
      <c r="I24" s="282"/>
      <c r="J24" s="263"/>
      <c r="K24" s="314" t="s">
        <v>151</v>
      </c>
      <c r="L24" s="314"/>
      <c r="M24" s="314"/>
      <c r="N24" s="279"/>
      <c r="O24" s="260"/>
      <c r="P24" s="260"/>
      <c r="Q24" s="290"/>
      <c r="R24" s="289"/>
      <c r="S24" s="289"/>
      <c r="T24" s="298"/>
      <c r="U24" s="289"/>
      <c r="V24" s="289"/>
      <c r="W24" s="289"/>
      <c r="X24" s="291"/>
      <c r="Y24" s="289"/>
      <c r="Z24" s="289"/>
      <c r="AA24" s="289"/>
      <c r="AB24" s="61"/>
      <c r="AC24" s="61"/>
      <c r="AD24" s="61"/>
      <c r="AE24" s="61"/>
    </row>
    <row r="25" spans="4:31" ht="20" x14ac:dyDescent="0.2">
      <c r="D25" s="260"/>
      <c r="E25" s="276"/>
      <c r="F25" s="312"/>
      <c r="G25" s="312"/>
      <c r="H25" s="312"/>
      <c r="I25" s="282"/>
      <c r="J25" s="263"/>
      <c r="K25" s="314"/>
      <c r="L25" s="314"/>
      <c r="M25" s="314"/>
      <c r="N25" s="279"/>
      <c r="O25" s="260"/>
      <c r="P25" s="260"/>
      <c r="Q25" s="290"/>
      <c r="R25" s="289"/>
      <c r="S25" s="289"/>
      <c r="T25" s="298"/>
      <c r="U25" s="289"/>
      <c r="V25" s="289"/>
      <c r="W25" s="289"/>
      <c r="X25" s="291"/>
      <c r="Y25" s="289"/>
      <c r="Z25" s="289"/>
      <c r="AA25" s="289"/>
      <c r="AB25" s="61"/>
      <c r="AC25" s="61"/>
      <c r="AD25" s="61"/>
      <c r="AE25" s="61"/>
    </row>
    <row r="26" spans="4:31" ht="20" x14ac:dyDescent="0.2">
      <c r="D26" s="260"/>
      <c r="E26" s="276"/>
      <c r="F26" s="312"/>
      <c r="G26" s="312"/>
      <c r="H26" s="312"/>
      <c r="I26" s="282"/>
      <c r="J26" s="263"/>
      <c r="K26" s="309"/>
      <c r="L26" s="309"/>
      <c r="M26" s="309"/>
      <c r="N26" s="279"/>
      <c r="O26" s="260"/>
      <c r="P26" s="260"/>
      <c r="Q26" s="290"/>
      <c r="R26" s="289"/>
      <c r="S26" s="289"/>
      <c r="T26" s="298"/>
      <c r="U26" s="289"/>
      <c r="V26" s="289"/>
      <c r="W26" s="289"/>
      <c r="X26" s="291"/>
      <c r="Y26" s="289"/>
      <c r="Z26" s="289"/>
      <c r="AA26" s="289"/>
      <c r="AB26" s="61"/>
      <c r="AC26" s="61"/>
      <c r="AD26" s="61"/>
      <c r="AE26" s="61"/>
    </row>
    <row r="27" spans="4:31" x14ac:dyDescent="0.2">
      <c r="D27" s="260"/>
      <c r="E27" s="276"/>
      <c r="F27" s="312"/>
      <c r="G27" s="312"/>
      <c r="H27" s="312"/>
      <c r="I27" s="282"/>
      <c r="J27" s="263"/>
      <c r="K27" s="261"/>
      <c r="L27" s="261"/>
      <c r="M27" s="261"/>
      <c r="N27" s="279"/>
      <c r="O27" s="260"/>
      <c r="P27" s="260"/>
      <c r="Q27" s="290"/>
      <c r="R27" s="289"/>
      <c r="S27" s="289"/>
      <c r="T27" s="289"/>
      <c r="U27" s="289"/>
      <c r="V27" s="289"/>
      <c r="W27" s="289"/>
      <c r="X27" s="291"/>
      <c r="Y27" s="289"/>
      <c r="Z27" s="289"/>
      <c r="AA27" s="289"/>
      <c r="AB27" s="61"/>
      <c r="AC27" s="61"/>
      <c r="AD27" s="61"/>
      <c r="AE27" s="61"/>
    </row>
    <row r="28" spans="4:31" x14ac:dyDescent="0.2">
      <c r="D28" s="260"/>
      <c r="E28" s="276"/>
      <c r="F28" s="312"/>
      <c r="G28" s="312"/>
      <c r="H28" s="312"/>
      <c r="I28" s="282"/>
      <c r="J28" s="263"/>
      <c r="K28" s="261"/>
      <c r="L28" s="261"/>
      <c r="M28" s="261"/>
      <c r="N28" s="279"/>
      <c r="O28" s="260"/>
      <c r="P28" s="260"/>
      <c r="Q28" s="290"/>
      <c r="R28" s="289"/>
      <c r="S28" s="289"/>
      <c r="T28" s="289"/>
      <c r="U28" s="289"/>
      <c r="V28" s="289"/>
      <c r="W28" s="289"/>
      <c r="X28" s="291"/>
      <c r="Y28" s="289"/>
      <c r="Z28" s="289"/>
      <c r="AA28" s="289"/>
      <c r="AB28" s="61"/>
      <c r="AC28" s="61"/>
      <c r="AD28" s="61"/>
      <c r="AE28" s="61"/>
    </row>
    <row r="29" spans="4:31" ht="16" thickBot="1" x14ac:dyDescent="0.25">
      <c r="D29" s="260"/>
      <c r="E29" s="277"/>
      <c r="F29" s="313"/>
      <c r="G29" s="313"/>
      <c r="H29" s="313"/>
      <c r="I29" s="283"/>
      <c r="J29" s="264"/>
      <c r="K29" s="264"/>
      <c r="L29" s="264"/>
      <c r="M29" s="264"/>
      <c r="N29" s="280"/>
      <c r="O29" s="260"/>
      <c r="P29" s="260"/>
      <c r="Q29" s="294"/>
      <c r="R29" s="295"/>
      <c r="S29" s="295"/>
      <c r="T29" s="295"/>
      <c r="U29" s="295"/>
      <c r="V29" s="295"/>
      <c r="W29" s="295"/>
      <c r="X29" s="296"/>
      <c r="Y29" s="289"/>
      <c r="Z29" s="289"/>
      <c r="AA29" s="289"/>
      <c r="AB29" s="61"/>
      <c r="AC29" s="61"/>
      <c r="AD29" s="61"/>
      <c r="AE29" s="61"/>
    </row>
    <row r="30" spans="4:31" x14ac:dyDescent="0.2">
      <c r="D30" s="260"/>
      <c r="E30" s="260"/>
      <c r="F30" s="260"/>
      <c r="G30" s="260"/>
      <c r="H30" s="260"/>
      <c r="I30" s="260"/>
      <c r="J30" s="260"/>
      <c r="K30" s="260"/>
      <c r="L30" s="260"/>
      <c r="M30" s="260"/>
      <c r="N30" s="260"/>
      <c r="O30" s="260"/>
      <c r="P30" s="260"/>
      <c r="Q30" s="260"/>
      <c r="R30" s="61"/>
      <c r="S30" s="61"/>
      <c r="T30" s="289"/>
      <c r="U30" s="289"/>
      <c r="V30" s="289"/>
      <c r="W30" s="289"/>
      <c r="X30" s="289"/>
      <c r="Y30" s="289"/>
      <c r="Z30" s="289"/>
      <c r="AA30" s="289"/>
      <c r="AB30" s="61"/>
      <c r="AC30" s="61"/>
      <c r="AD30" s="61"/>
      <c r="AE30" s="61"/>
    </row>
    <row r="31" spans="4:31" x14ac:dyDescent="0.2">
      <c r="D31" s="260"/>
      <c r="E31" s="260"/>
      <c r="F31" s="260"/>
      <c r="G31" s="260"/>
      <c r="H31" s="260"/>
      <c r="I31" s="260"/>
      <c r="J31" s="260"/>
      <c r="K31" s="260"/>
      <c r="L31" s="260"/>
      <c r="M31" s="260"/>
      <c r="N31" s="260"/>
      <c r="O31" s="260"/>
      <c r="P31" s="260"/>
      <c r="Q31" s="260"/>
      <c r="S31" s="61"/>
      <c r="T31" s="289"/>
      <c r="U31" s="289"/>
      <c r="V31" s="289"/>
      <c r="W31" s="289"/>
      <c r="X31" s="289"/>
      <c r="Y31" s="289"/>
      <c r="Z31" s="289"/>
      <c r="AA31" s="289"/>
      <c r="AB31" s="61"/>
      <c r="AC31" s="61"/>
      <c r="AD31" s="61"/>
      <c r="AE31" s="61"/>
    </row>
    <row r="32" spans="4:31" x14ac:dyDescent="0.2">
      <c r="D32" s="61"/>
      <c r="E32" s="308"/>
      <c r="F32" s="308"/>
      <c r="G32" s="308"/>
      <c r="H32" s="308"/>
      <c r="I32" s="308"/>
      <c r="J32" s="308"/>
      <c r="K32" s="308"/>
      <c r="L32" s="308"/>
      <c r="S32" s="61"/>
      <c r="T32" s="61"/>
      <c r="U32" s="61"/>
      <c r="V32" s="61"/>
      <c r="W32" s="61"/>
      <c r="X32" s="61"/>
      <c r="Y32" s="61"/>
      <c r="Z32" s="61"/>
      <c r="AA32" s="61"/>
      <c r="AB32" s="61"/>
      <c r="AC32" s="61"/>
      <c r="AD32" s="61"/>
      <c r="AE32" s="61"/>
    </row>
    <row r="33" spans="4:31" x14ac:dyDescent="0.2">
      <c r="D33" s="61"/>
      <c r="E33" s="308"/>
      <c r="F33" s="308"/>
      <c r="G33" s="308"/>
      <c r="H33" s="308"/>
      <c r="I33" s="308"/>
      <c r="J33" s="308"/>
      <c r="K33" s="308"/>
      <c r="L33" s="308"/>
      <c r="S33" s="61"/>
      <c r="T33" s="61"/>
      <c r="U33" s="61"/>
      <c r="V33" s="61"/>
      <c r="W33" s="61"/>
      <c r="X33" s="61"/>
      <c r="Y33" s="61"/>
      <c r="Z33" s="61"/>
      <c r="AA33" s="61"/>
      <c r="AB33" s="61"/>
      <c r="AC33" s="61"/>
      <c r="AD33" s="61"/>
      <c r="AE33" s="61"/>
    </row>
    <row r="34" spans="4:31" x14ac:dyDescent="0.2">
      <c r="D34" s="61"/>
      <c r="E34" s="308"/>
      <c r="F34" s="308"/>
      <c r="G34" s="308"/>
      <c r="H34" s="308"/>
      <c r="I34" s="308"/>
      <c r="J34" s="308"/>
      <c r="K34" s="308"/>
      <c r="L34" s="308"/>
      <c r="S34" s="61"/>
      <c r="T34" s="61"/>
      <c r="U34" s="61"/>
      <c r="V34" s="61"/>
      <c r="W34" s="61"/>
      <c r="X34" s="61"/>
      <c r="Y34" s="61"/>
      <c r="Z34" s="61"/>
      <c r="AA34" s="61"/>
      <c r="AB34" s="61"/>
      <c r="AC34" s="61"/>
      <c r="AD34" s="61"/>
      <c r="AE34" s="61"/>
    </row>
    <row r="35" spans="4:31" x14ac:dyDescent="0.2">
      <c r="D35" s="61"/>
      <c r="E35" s="308"/>
      <c r="F35" s="308"/>
      <c r="G35" s="308"/>
      <c r="H35" s="308"/>
      <c r="I35" s="308"/>
      <c r="J35" s="308"/>
      <c r="K35" s="308"/>
      <c r="L35" s="308"/>
      <c r="S35" s="61"/>
      <c r="T35" s="61"/>
      <c r="U35" s="61"/>
      <c r="V35" s="61"/>
      <c r="W35" s="61"/>
      <c r="X35" s="61"/>
      <c r="Y35" s="61"/>
      <c r="Z35" s="61"/>
      <c r="AA35" s="61"/>
      <c r="AB35" s="61"/>
      <c r="AC35" s="61"/>
      <c r="AD35" s="61"/>
      <c r="AE35" s="61"/>
    </row>
    <row r="36" spans="4:31" x14ac:dyDescent="0.2">
      <c r="D36" s="61"/>
      <c r="E36" s="308"/>
      <c r="F36" s="308"/>
      <c r="G36" s="308"/>
      <c r="H36" s="308"/>
      <c r="I36" s="308"/>
      <c r="J36" s="308"/>
      <c r="K36" s="308"/>
      <c r="L36" s="308"/>
      <c r="S36" s="61"/>
      <c r="T36" s="61"/>
      <c r="U36" s="61"/>
      <c r="V36" s="61"/>
      <c r="W36" s="61"/>
      <c r="X36" s="61"/>
      <c r="Y36" s="61"/>
      <c r="Z36" s="61"/>
      <c r="AA36" s="61"/>
      <c r="AB36" s="61"/>
      <c r="AC36" s="61"/>
      <c r="AD36" s="61"/>
      <c r="AE36" s="61"/>
    </row>
    <row r="37" spans="4:31" x14ac:dyDescent="0.2">
      <c r="D37" s="61"/>
      <c r="E37" s="308"/>
      <c r="F37" s="308"/>
      <c r="G37" s="308"/>
      <c r="H37" s="308"/>
      <c r="I37" s="308"/>
      <c r="J37" s="308"/>
      <c r="K37" s="308"/>
      <c r="L37" s="308"/>
      <c r="S37" s="61"/>
      <c r="T37" s="61"/>
      <c r="U37" s="61"/>
      <c r="V37" s="61"/>
      <c r="W37" s="61"/>
      <c r="X37" s="61"/>
      <c r="Y37" s="61"/>
      <c r="Z37" s="61"/>
      <c r="AA37" s="61"/>
      <c r="AB37" s="61"/>
      <c r="AC37" s="61"/>
      <c r="AD37" s="61"/>
      <c r="AE37" s="61"/>
    </row>
    <row r="38" spans="4:31" x14ac:dyDescent="0.2">
      <c r="D38" s="61"/>
      <c r="E38" s="308"/>
      <c r="F38" s="308"/>
      <c r="G38" s="308"/>
      <c r="H38" s="308"/>
      <c r="I38" s="308"/>
      <c r="J38" s="308"/>
      <c r="K38" s="308"/>
      <c r="L38" s="308"/>
      <c r="S38" s="61"/>
      <c r="T38" s="61"/>
      <c r="U38" s="61"/>
      <c r="V38" s="61"/>
      <c r="W38" s="61"/>
      <c r="X38" s="61"/>
      <c r="Y38" s="61"/>
      <c r="Z38" s="61"/>
      <c r="AA38" s="61"/>
      <c r="AB38" s="61"/>
      <c r="AC38" s="61"/>
      <c r="AD38" s="61"/>
      <c r="AE38" s="61"/>
    </row>
    <row r="39" spans="4:31" x14ac:dyDescent="0.2">
      <c r="S39" s="61"/>
      <c r="T39" s="61"/>
      <c r="U39" s="61"/>
      <c r="V39" s="61"/>
      <c r="W39" s="61"/>
      <c r="X39" s="61"/>
      <c r="Y39" s="61"/>
      <c r="Z39" s="61"/>
      <c r="AA39" s="61"/>
      <c r="AB39" s="61"/>
      <c r="AC39" s="61"/>
      <c r="AD39" s="61"/>
      <c r="AE39" s="61"/>
    </row>
    <row r="40" spans="4:31" x14ac:dyDescent="0.2">
      <c r="S40" s="61"/>
      <c r="T40" s="61"/>
      <c r="U40" s="61"/>
      <c r="V40" s="61"/>
      <c r="W40" s="61"/>
      <c r="X40" s="61"/>
      <c r="Y40" s="61"/>
      <c r="Z40" s="61"/>
      <c r="AA40" s="61"/>
      <c r="AB40" s="61"/>
      <c r="AC40" s="61"/>
      <c r="AD40" s="61"/>
      <c r="AE40" s="61"/>
    </row>
    <row r="41" spans="4:31" x14ac:dyDescent="0.2">
      <c r="S41" s="61"/>
      <c r="T41" s="61"/>
      <c r="U41" s="61"/>
      <c r="V41" s="61"/>
      <c r="W41" s="61"/>
      <c r="X41" s="61"/>
      <c r="Y41" s="61"/>
      <c r="Z41" s="61"/>
      <c r="AA41" s="61"/>
      <c r="AB41" s="61"/>
      <c r="AC41" s="61"/>
      <c r="AD41" s="61"/>
      <c r="AE41" s="61"/>
    </row>
    <row r="42" spans="4:31" x14ac:dyDescent="0.2">
      <c r="S42" s="61"/>
      <c r="T42" s="61"/>
      <c r="U42" s="61"/>
      <c r="V42" s="61"/>
      <c r="W42" s="61"/>
      <c r="X42" s="61"/>
      <c r="Y42" s="61"/>
      <c r="Z42" s="61"/>
      <c r="AA42" s="61"/>
      <c r="AB42" s="61"/>
      <c r="AC42" s="61"/>
      <c r="AD42" s="61"/>
      <c r="AE42" s="61"/>
    </row>
  </sheetData>
  <mergeCells count="11">
    <mergeCell ref="Q3:X13"/>
    <mergeCell ref="E32:L38"/>
    <mergeCell ref="K26:M26"/>
    <mergeCell ref="F3:H29"/>
    <mergeCell ref="K6:M7"/>
    <mergeCell ref="K9:M10"/>
    <mergeCell ref="K12:M13"/>
    <mergeCell ref="K15:M16"/>
    <mergeCell ref="K18:M19"/>
    <mergeCell ref="K21:M22"/>
    <mergeCell ref="K24:M25"/>
  </mergeCells>
  <phoneticPr fontId="10" type="noConversion"/>
  <hyperlinks>
    <hyperlink ref="K6:M7" location="'Returns &amp; Volatilities'!A1" display="Returns and volatilitys" xr:uid="{AC12F0DB-2413-45E1-84AB-3711B7DF0DDF}"/>
    <hyperlink ref="K9:M10" location="'Portfolio base '!A1" display="Portfolio base" xr:uid="{20FC292B-2A4F-4E40-AD24-E2E236168D5E}"/>
    <hyperlink ref="K12:M13" location="'Portfolio base (no short sales)'!A1" display="Portfolio base (no shorts)" xr:uid="{C541F463-E94B-4550-8AAD-F7BF6F2455C6}"/>
    <hyperlink ref="K15:M16" location="'Volatilities -1%'!A1" display="Volatility -1%" xr:uid="{FB7C30FA-0BA6-47F6-AC5E-56EE985C92D5}"/>
    <hyperlink ref="K18:M19" location="'Returns +1%'!A1" display="Return +1%" xr:uid="{3FC3942E-636F-4128-9803-F2C7683A9B86}"/>
    <hyperlink ref="K21:M22" location="'REITs -0,25'!A1" display="REITs -0.25" xr:uid="{851F4FCF-1A39-4571-A939-882CAB0C8684}"/>
    <hyperlink ref="K24:M25" location="'Portfolio with utility function'!A1" display="Utility" xr:uid="{455F5CD3-658A-49D0-8EAE-BAE915A902B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4566-6572-4C27-BB43-62B72F35686D}">
  <sheetPr codeName="Feuil1"/>
  <dimension ref="A1:AS54"/>
  <sheetViews>
    <sheetView showGridLines="0" zoomScale="70" zoomScaleNormal="70" workbookViewId="0">
      <selection activeCell="AK36" sqref="AK36"/>
    </sheetView>
  </sheetViews>
  <sheetFormatPr baseColWidth="10" defaultColWidth="8.6640625" defaultRowHeight="15" zeroHeight="1" x14ac:dyDescent="0.2"/>
  <cols>
    <col min="1" max="1" width="13.5" bestFit="1" customWidth="1"/>
    <col min="2" max="2" width="16.5" bestFit="1" customWidth="1"/>
    <col min="3" max="3" width="11.6640625" bestFit="1" customWidth="1"/>
    <col min="4" max="4" width="11.5" bestFit="1" customWidth="1"/>
    <col min="5" max="6" width="11.6640625" bestFit="1" customWidth="1"/>
    <col min="7" max="7" width="12" bestFit="1" customWidth="1"/>
    <col min="8" max="8" width="11.5" bestFit="1" customWidth="1"/>
    <col min="9" max="9" width="13.5" bestFit="1" customWidth="1"/>
    <col min="10" max="10" width="10.1640625" bestFit="1" customWidth="1"/>
    <col min="11" max="11" width="14" bestFit="1" customWidth="1"/>
    <col min="12" max="12" width="14.6640625" bestFit="1" customWidth="1"/>
    <col min="13" max="13" width="11.5" bestFit="1" customWidth="1"/>
    <col min="15" max="15" width="16.5" bestFit="1" customWidth="1"/>
    <col min="16" max="16" width="11.6640625" bestFit="1" customWidth="1"/>
    <col min="17" max="17" width="9.6640625" bestFit="1" customWidth="1"/>
    <col min="18" max="18" width="8.6640625" bestFit="1" customWidth="1"/>
    <col min="19" max="19" width="10.5" bestFit="1" customWidth="1"/>
    <col min="20" max="21" width="8.5" bestFit="1" customWidth="1"/>
    <col min="22" max="22" width="13.5" bestFit="1" customWidth="1"/>
    <col min="23" max="23" width="9.33203125" bestFit="1" customWidth="1"/>
    <col min="24" max="25" width="14" bestFit="1" customWidth="1"/>
    <col min="26" max="26" width="9.6640625" bestFit="1" customWidth="1"/>
    <col min="27" max="27" width="8.6640625" customWidth="1"/>
    <col min="28" max="28" width="23.83203125" bestFit="1" customWidth="1"/>
    <col min="29" max="29" width="16.5" bestFit="1" customWidth="1"/>
    <col min="30" max="30" width="11.6640625" bestFit="1" customWidth="1"/>
    <col min="31" max="31" width="8.33203125" bestFit="1" customWidth="1"/>
    <col min="32" max="32" width="8.6640625" bestFit="1" customWidth="1"/>
    <col min="33" max="33" width="10.5" bestFit="1" customWidth="1"/>
    <col min="34" max="35" width="7.5" bestFit="1" customWidth="1"/>
    <col min="36" max="36" width="13.5" bestFit="1" customWidth="1"/>
    <col min="37" max="37" width="8.33203125" bestFit="1" customWidth="1"/>
    <col min="38" max="39" width="14" bestFit="1" customWidth="1"/>
    <col min="40" max="40" width="8.33203125" bestFit="1" customWidth="1"/>
  </cols>
  <sheetData>
    <row r="1" spans="1:40" x14ac:dyDescent="0.2">
      <c r="A1" s="316" t="s">
        <v>129</v>
      </c>
      <c r="B1" s="317"/>
      <c r="C1" s="317"/>
      <c r="D1" s="317"/>
      <c r="E1" s="317"/>
      <c r="F1" s="317"/>
      <c r="G1" s="317"/>
      <c r="H1" s="317"/>
      <c r="I1" s="317"/>
      <c r="J1" s="317"/>
      <c r="K1" s="317"/>
      <c r="L1" s="317"/>
      <c r="M1" s="318"/>
      <c r="O1" s="316" t="s">
        <v>95</v>
      </c>
      <c r="P1" s="317"/>
      <c r="Q1" s="317"/>
      <c r="R1" s="317"/>
      <c r="S1" s="317"/>
      <c r="T1" s="317"/>
      <c r="U1" s="317"/>
      <c r="V1" s="317"/>
      <c r="W1" s="317"/>
      <c r="X1" s="317"/>
      <c r="Y1" s="317"/>
      <c r="Z1" s="318"/>
      <c r="AB1" s="316" t="s">
        <v>97</v>
      </c>
      <c r="AC1" s="317"/>
      <c r="AD1" s="317"/>
      <c r="AE1" s="317"/>
      <c r="AF1" s="317"/>
      <c r="AG1" s="317"/>
      <c r="AH1" s="317"/>
      <c r="AI1" s="317"/>
      <c r="AJ1" s="317"/>
      <c r="AK1" s="317"/>
      <c r="AL1" s="317"/>
      <c r="AM1" s="317"/>
      <c r="AN1" s="318"/>
    </row>
    <row r="2" spans="1:40" ht="16" thickBot="1" x14ac:dyDescent="0.25">
      <c r="A2" s="319"/>
      <c r="B2" s="320"/>
      <c r="C2" s="320"/>
      <c r="D2" s="320"/>
      <c r="E2" s="320"/>
      <c r="F2" s="320"/>
      <c r="G2" s="320"/>
      <c r="H2" s="320"/>
      <c r="I2" s="320"/>
      <c r="J2" s="320"/>
      <c r="K2" s="320"/>
      <c r="L2" s="320"/>
      <c r="M2" s="321"/>
      <c r="O2" s="319"/>
      <c r="P2" s="320"/>
      <c r="Q2" s="320"/>
      <c r="R2" s="320"/>
      <c r="S2" s="320"/>
      <c r="T2" s="320"/>
      <c r="U2" s="320"/>
      <c r="V2" s="320"/>
      <c r="W2" s="320"/>
      <c r="X2" s="320"/>
      <c r="Y2" s="320"/>
      <c r="Z2" s="321"/>
      <c r="AB2" s="319"/>
      <c r="AC2" s="320"/>
      <c r="AD2" s="320"/>
      <c r="AE2" s="320"/>
      <c r="AF2" s="320"/>
      <c r="AG2" s="320"/>
      <c r="AH2" s="320"/>
      <c r="AI2" s="320"/>
      <c r="AJ2" s="320"/>
      <c r="AK2" s="320"/>
      <c r="AL2" s="320"/>
      <c r="AM2" s="320"/>
      <c r="AN2" s="321"/>
    </row>
    <row r="3" spans="1:40" ht="16" thickBot="1" x14ac:dyDescent="0.25">
      <c r="A3" s="322" t="s">
        <v>130</v>
      </c>
      <c r="B3" s="322"/>
      <c r="C3" s="322"/>
      <c r="D3" s="322"/>
      <c r="E3" s="322"/>
      <c r="F3" s="322"/>
      <c r="G3" s="322"/>
      <c r="H3" s="322"/>
      <c r="I3" s="322"/>
      <c r="J3" s="322"/>
      <c r="K3" s="322"/>
      <c r="L3" s="322"/>
      <c r="M3" s="322"/>
      <c r="O3" s="323" t="s">
        <v>96</v>
      </c>
      <c r="P3" s="323"/>
      <c r="Q3" s="323"/>
      <c r="R3" s="323"/>
      <c r="S3" s="323"/>
      <c r="T3" s="323"/>
      <c r="U3" s="323"/>
      <c r="V3" s="323"/>
      <c r="W3" s="323"/>
      <c r="X3" s="323"/>
      <c r="Y3" s="323"/>
      <c r="Z3" s="323"/>
      <c r="AB3" s="322" t="s">
        <v>98</v>
      </c>
      <c r="AC3" s="322"/>
      <c r="AD3" s="322"/>
      <c r="AE3" s="322"/>
      <c r="AF3" s="322"/>
      <c r="AG3" s="322"/>
      <c r="AH3" s="322"/>
      <c r="AI3" s="322"/>
      <c r="AJ3" s="322"/>
      <c r="AK3" s="322"/>
      <c r="AL3" s="322"/>
      <c r="AM3" s="322"/>
      <c r="AN3" s="322"/>
    </row>
    <row r="4" spans="1:40" x14ac:dyDescent="0.2">
      <c r="A4" s="120" t="s">
        <v>131</v>
      </c>
      <c r="B4" s="121" t="s">
        <v>49</v>
      </c>
      <c r="C4" s="121" t="s">
        <v>137</v>
      </c>
      <c r="D4" s="121" t="s">
        <v>50</v>
      </c>
      <c r="E4" s="121" t="s">
        <v>51</v>
      </c>
      <c r="F4" s="121" t="s">
        <v>52</v>
      </c>
      <c r="G4" s="121" t="s">
        <v>44</v>
      </c>
      <c r="H4" s="121" t="s">
        <v>42</v>
      </c>
      <c r="I4" s="121" t="s">
        <v>43</v>
      </c>
      <c r="J4" s="121" t="s">
        <v>45</v>
      </c>
      <c r="K4" s="121" t="s">
        <v>48</v>
      </c>
      <c r="L4" s="121" t="s">
        <v>46</v>
      </c>
      <c r="M4" s="122" t="s">
        <v>47</v>
      </c>
      <c r="O4" s="96" t="s">
        <v>49</v>
      </c>
      <c r="P4" s="111" t="s">
        <v>53</v>
      </c>
      <c r="Q4" s="111" t="s">
        <v>50</v>
      </c>
      <c r="R4" s="111" t="s">
        <v>51</v>
      </c>
      <c r="S4" s="111" t="s">
        <v>52</v>
      </c>
      <c r="T4" s="111" t="s">
        <v>44</v>
      </c>
      <c r="U4" s="111" t="s">
        <v>42</v>
      </c>
      <c r="V4" s="111" t="s">
        <v>43</v>
      </c>
      <c r="W4" s="111" t="s">
        <v>45</v>
      </c>
      <c r="X4" s="111" t="s">
        <v>48</v>
      </c>
      <c r="Y4" s="111" t="s">
        <v>46</v>
      </c>
      <c r="Z4" s="112" t="s">
        <v>47</v>
      </c>
      <c r="AB4" s="97"/>
      <c r="AC4" s="98" t="s">
        <v>49</v>
      </c>
      <c r="AD4" s="98" t="s">
        <v>53</v>
      </c>
      <c r="AE4" s="98" t="s">
        <v>50</v>
      </c>
      <c r="AF4" s="98" t="s">
        <v>51</v>
      </c>
      <c r="AG4" s="98" t="s">
        <v>52</v>
      </c>
      <c r="AH4" s="98" t="s">
        <v>44</v>
      </c>
      <c r="AI4" s="98" t="s">
        <v>42</v>
      </c>
      <c r="AJ4" s="98" t="s">
        <v>43</v>
      </c>
      <c r="AK4" s="98" t="s">
        <v>45</v>
      </c>
      <c r="AL4" s="98" t="s">
        <v>48</v>
      </c>
      <c r="AM4" s="98" t="s">
        <v>46</v>
      </c>
      <c r="AN4" s="99" t="s">
        <v>47</v>
      </c>
    </row>
    <row r="5" spans="1:40" ht="66" customHeight="1" x14ac:dyDescent="0.2">
      <c r="A5" s="123" t="s">
        <v>132</v>
      </c>
      <c r="B5" s="93" t="s">
        <v>136</v>
      </c>
      <c r="C5" s="93" t="s">
        <v>53</v>
      </c>
      <c r="D5" s="93" t="s">
        <v>138</v>
      </c>
      <c r="E5" s="93" t="s">
        <v>133</v>
      </c>
      <c r="F5" s="93" t="s">
        <v>134</v>
      </c>
      <c r="G5" s="93" t="s">
        <v>143</v>
      </c>
      <c r="H5" s="93" t="s">
        <v>135</v>
      </c>
      <c r="I5" s="93" t="s">
        <v>139</v>
      </c>
      <c r="J5" s="93" t="s">
        <v>140</v>
      </c>
      <c r="K5" s="93" t="s">
        <v>141</v>
      </c>
      <c r="L5" s="93" t="s">
        <v>144</v>
      </c>
      <c r="M5" s="124" t="s">
        <v>142</v>
      </c>
      <c r="O5" s="113">
        <f t="shared" ref="O5:O20" si="0">(B7-B8)/B8</f>
        <v>0.11688076122509669</v>
      </c>
      <c r="P5" s="95">
        <f t="shared" ref="P5:P20" si="1">(C7-C8)/C8</f>
        <v>0.15749843692732265</v>
      </c>
      <c r="Q5" s="95">
        <f t="shared" ref="Q5:Q20" si="2">(D7-D8)/D8</f>
        <v>0.19340110905730129</v>
      </c>
      <c r="R5" s="95">
        <f t="shared" ref="R5:R20" si="3">(E7-E8)/E8</f>
        <v>6.6873445476467496E-3</v>
      </c>
      <c r="S5" s="95">
        <f t="shared" ref="S5:S20" si="4">(F7-F8)/F8</f>
        <v>6.4506435618771105E-2</v>
      </c>
      <c r="T5" s="95">
        <f t="shared" ref="T5:T20" si="5">(G7-G8)/G8</f>
        <v>1.8206643347063303E-2</v>
      </c>
      <c r="U5" s="95">
        <f t="shared" ref="U5:U20" si="6">(H7-H8)/H8</f>
        <v>4.5016943212452559E-2</v>
      </c>
      <c r="V5" s="95">
        <f t="shared" ref="V5:V20" si="7">(I7-I8)/I8</f>
        <v>0.10165896041867781</v>
      </c>
      <c r="W5" s="95">
        <f t="shared" ref="W5:W20" si="8">(J7-J8)/J8</f>
        <v>7.2651049571005724E-2</v>
      </c>
      <c r="X5" s="95">
        <f t="shared" ref="X5:X20" si="9">(K7-K8)/K8</f>
        <v>6.3856758041514736E-2</v>
      </c>
      <c r="Y5" s="95">
        <f t="shared" ref="Y5:Y20" si="10">(L7-L8)/L8</f>
        <v>0.20727172089322471</v>
      </c>
      <c r="Z5" s="114">
        <f t="shared" ref="Z5:Z20" si="11">(M7-M8)/M8</f>
        <v>6.6496272178680699E-3</v>
      </c>
      <c r="AB5" s="100" t="s">
        <v>54</v>
      </c>
      <c r="AC5" s="265">
        <f t="shared" ref="AC5:AN5" si="12">(1+AVERAGE(O5:O44))^4-1</f>
        <v>0.12210718037655521</v>
      </c>
      <c r="AD5" s="265">
        <f t="shared" si="12"/>
        <v>3.9228174931694948E-2</v>
      </c>
      <c r="AE5" s="265">
        <f t="shared" si="12"/>
        <v>2.992530529834303E-2</v>
      </c>
      <c r="AF5" s="265">
        <f t="shared" si="12"/>
        <v>3.8274012773367838E-2</v>
      </c>
      <c r="AG5" s="265">
        <f t="shared" si="12"/>
        <v>6.94988843712121E-2</v>
      </c>
      <c r="AH5" s="265">
        <f t="shared" si="12"/>
        <v>4.5999489423268924E-2</v>
      </c>
      <c r="AI5" s="265">
        <f t="shared" si="12"/>
        <v>6.1221847319410161E-2</v>
      </c>
      <c r="AJ5" s="265">
        <f t="shared" si="12"/>
        <v>-6.0942312961318912E-2</v>
      </c>
      <c r="AK5" s="265">
        <f t="shared" si="12"/>
        <v>6.4042955039802951E-2</v>
      </c>
      <c r="AL5" s="265">
        <f t="shared" si="12"/>
        <v>3.9211842894576465E-2</v>
      </c>
      <c r="AM5" s="265">
        <f t="shared" si="12"/>
        <v>0.19371961363592849</v>
      </c>
      <c r="AN5" s="266">
        <f t="shared" si="12"/>
        <v>4.0250077217518276E-2</v>
      </c>
    </row>
    <row r="6" spans="1:40" ht="16" thickBot="1" x14ac:dyDescent="0.25">
      <c r="A6" s="125" t="s">
        <v>0</v>
      </c>
      <c r="B6" s="126"/>
      <c r="C6" s="126"/>
      <c r="D6" s="126"/>
      <c r="E6" s="126"/>
      <c r="F6" s="126"/>
      <c r="G6" s="126"/>
      <c r="H6" s="126"/>
      <c r="I6" s="126"/>
      <c r="J6" s="126"/>
      <c r="K6" s="126"/>
      <c r="L6" s="126"/>
      <c r="M6" s="127"/>
      <c r="O6" s="115">
        <f t="shared" si="0"/>
        <v>8.4737234258730643E-2</v>
      </c>
      <c r="P6" s="94">
        <f t="shared" si="1"/>
        <v>4.1975086769479614E-2</v>
      </c>
      <c r="Q6" s="94">
        <f t="shared" si="2"/>
        <v>8.7327906743040876E-2</v>
      </c>
      <c r="R6" s="94">
        <f t="shared" si="3"/>
        <v>6.1909540929320182E-3</v>
      </c>
      <c r="S6" s="94">
        <f t="shared" si="4"/>
        <v>4.5960206870934141E-2</v>
      </c>
      <c r="T6" s="94">
        <f t="shared" si="5"/>
        <v>1.2286117773228704E-2</v>
      </c>
      <c r="U6" s="94">
        <f t="shared" si="6"/>
        <v>2.3689460038102336E-2</v>
      </c>
      <c r="V6" s="94">
        <f t="shared" si="7"/>
        <v>9.0423878281586156E-2</v>
      </c>
      <c r="W6" s="94">
        <f t="shared" si="8"/>
        <v>3.5587725250697637E-3</v>
      </c>
      <c r="X6" s="94">
        <f t="shared" si="9"/>
        <v>3.435277149506677E-2</v>
      </c>
      <c r="Y6" s="94">
        <f t="shared" si="10"/>
        <v>0.1724040031230038</v>
      </c>
      <c r="Z6" s="116">
        <f t="shared" si="11"/>
        <v>5.8878357739645976E-2</v>
      </c>
      <c r="AB6" s="101" t="s">
        <v>89</v>
      </c>
      <c r="AC6" s="267">
        <f>STDEV(O5:O44)*SQRT(4)</f>
        <v>0.14785009379965008</v>
      </c>
      <c r="AD6" s="267">
        <f t="shared" ref="AD6:AN6" si="13">STDEV(P5:P44)*SQRT(4)</f>
        <v>0.15909225144074146</v>
      </c>
      <c r="AE6" s="267">
        <f t="shared" si="13"/>
        <v>0.18985634948758429</v>
      </c>
      <c r="AF6" s="267">
        <f t="shared" si="13"/>
        <v>3.0125638957228754E-2</v>
      </c>
      <c r="AG6" s="267">
        <f t="shared" si="13"/>
        <v>8.0165743837494391E-2</v>
      </c>
      <c r="AH6" s="267">
        <f t="shared" si="13"/>
        <v>3.1293419673009061E-2</v>
      </c>
      <c r="AI6" s="267">
        <f t="shared" si="13"/>
        <v>6.8912157369877422E-2</v>
      </c>
      <c r="AJ6" s="267">
        <f t="shared" si="13"/>
        <v>0.14976136525841316</v>
      </c>
      <c r="AK6" s="267">
        <f t="shared" si="13"/>
        <v>0.15396205938243004</v>
      </c>
      <c r="AL6" s="267">
        <f t="shared" si="13"/>
        <v>5.6732256145801858E-2</v>
      </c>
      <c r="AM6" s="267">
        <f t="shared" si="13"/>
        <v>0.21799792442988905</v>
      </c>
      <c r="AN6" s="268">
        <f t="shared" si="13"/>
        <v>0.14896741219241766</v>
      </c>
    </row>
    <row r="7" spans="1:40" x14ac:dyDescent="0.2">
      <c r="A7" s="128" t="s">
        <v>1</v>
      </c>
      <c r="B7" s="92">
        <v>3756.07</v>
      </c>
      <c r="C7" s="92">
        <v>2147.5300000000002</v>
      </c>
      <c r="D7" s="92">
        <v>1291.26</v>
      </c>
      <c r="E7" s="92">
        <v>2392.02</v>
      </c>
      <c r="F7" s="92">
        <v>2338.0500000000002</v>
      </c>
      <c r="G7" s="92">
        <v>1337.838</v>
      </c>
      <c r="H7" s="92">
        <v>1288.1369999999999</v>
      </c>
      <c r="I7" s="92">
        <v>78.054299999999998</v>
      </c>
      <c r="J7" s="92">
        <v>713.86</v>
      </c>
      <c r="K7" s="92">
        <v>671.4</v>
      </c>
      <c r="L7" s="92">
        <v>4187.76</v>
      </c>
      <c r="M7" s="129">
        <v>1898.36</v>
      </c>
      <c r="O7" s="115">
        <f t="shared" si="0"/>
        <v>0.19952874537160625</v>
      </c>
      <c r="P7" s="94">
        <f t="shared" si="1"/>
        <v>0.14169749741919352</v>
      </c>
      <c r="Q7" s="94">
        <f t="shared" si="2"/>
        <v>0.17266492257653959</v>
      </c>
      <c r="R7" s="94">
        <f t="shared" si="3"/>
        <v>2.8957974771791479E-2</v>
      </c>
      <c r="S7" s="94">
        <f t="shared" si="4"/>
        <v>0.10177397436368311</v>
      </c>
      <c r="T7" s="94">
        <f t="shared" si="5"/>
        <v>2.7247236140339026E-2</v>
      </c>
      <c r="U7" s="94">
        <f t="shared" si="6"/>
        <v>0.10001443394278678</v>
      </c>
      <c r="V7" s="94">
        <f t="shared" si="7"/>
        <v>5.0414095577430207E-2</v>
      </c>
      <c r="W7" s="94">
        <f t="shared" si="8"/>
        <v>0.12232809247380975</v>
      </c>
      <c r="X7" s="94">
        <f t="shared" si="9"/>
        <v>6.1962613569116205E-2</v>
      </c>
      <c r="Y7" s="94">
        <f t="shared" si="10"/>
        <v>0.32872116835524912</v>
      </c>
      <c r="Z7" s="116">
        <f t="shared" si="11"/>
        <v>0.12920529045511608</v>
      </c>
    </row>
    <row r="8" spans="1:40" ht="16" thickBot="1" x14ac:dyDescent="0.25">
      <c r="A8" s="128" t="s">
        <v>2</v>
      </c>
      <c r="B8" s="92">
        <v>3363</v>
      </c>
      <c r="C8" s="92">
        <v>1855.32</v>
      </c>
      <c r="D8" s="92">
        <v>1082</v>
      </c>
      <c r="E8" s="92">
        <v>2376.13</v>
      </c>
      <c r="F8" s="92">
        <v>2196.37</v>
      </c>
      <c r="G8" s="92">
        <v>1313.9159999999999</v>
      </c>
      <c r="H8" s="92">
        <v>1232.6469999999999</v>
      </c>
      <c r="I8" s="92">
        <v>70.851600000000005</v>
      </c>
      <c r="J8" s="92">
        <v>665.51</v>
      </c>
      <c r="K8" s="92">
        <v>631.1</v>
      </c>
      <c r="L8" s="92">
        <v>3468.78</v>
      </c>
      <c r="M8" s="129">
        <v>1885.82</v>
      </c>
      <c r="O8" s="115">
        <f t="shared" si="0"/>
        <v>-0.20001052377444456</v>
      </c>
      <c r="P8" s="94">
        <f t="shared" si="1"/>
        <v>-0.23434661796616499</v>
      </c>
      <c r="Q8" s="94">
        <f t="shared" si="2"/>
        <v>-0.2387095616600578</v>
      </c>
      <c r="R8" s="94">
        <f t="shared" si="3"/>
        <v>3.1483146067415813E-2</v>
      </c>
      <c r="S8" s="94">
        <f t="shared" si="4"/>
        <v>-0.12684799589512402</v>
      </c>
      <c r="T8" s="94">
        <f t="shared" si="5"/>
        <v>-6.3064267513919959E-3</v>
      </c>
      <c r="U8" s="94">
        <f t="shared" si="6"/>
        <v>-9.4802300532959571E-2</v>
      </c>
      <c r="V8" s="94">
        <f t="shared" si="7"/>
        <v>-0.23525877426684849</v>
      </c>
      <c r="W8" s="94">
        <f t="shared" si="8"/>
        <v>-0.24183283290989815</v>
      </c>
      <c r="X8" s="94">
        <f t="shared" si="9"/>
        <v>-8.9823205120081184E-2</v>
      </c>
      <c r="Y8" s="94">
        <f t="shared" si="10"/>
        <v>-0.33192921819589211</v>
      </c>
      <c r="Z8" s="116">
        <f t="shared" si="11"/>
        <v>3.9485391525569007E-2</v>
      </c>
    </row>
    <row r="9" spans="1:40" x14ac:dyDescent="0.2">
      <c r="A9" s="128" t="s">
        <v>3</v>
      </c>
      <c r="B9" s="92">
        <v>3100.29</v>
      </c>
      <c r="C9" s="92">
        <v>1780.58</v>
      </c>
      <c r="D9" s="92">
        <v>995.1</v>
      </c>
      <c r="E9" s="92">
        <v>2361.5100000000002</v>
      </c>
      <c r="F9" s="92">
        <v>2099.86</v>
      </c>
      <c r="G9" s="92">
        <v>1297.9690000000001</v>
      </c>
      <c r="H9" s="92">
        <v>1204.1220000000001</v>
      </c>
      <c r="I9" s="92">
        <v>64.976200000000006</v>
      </c>
      <c r="J9" s="92">
        <v>663.15</v>
      </c>
      <c r="K9" s="92">
        <v>610.14</v>
      </c>
      <c r="L9" s="92">
        <v>2958.69</v>
      </c>
      <c r="M9" s="129">
        <v>1780.96</v>
      </c>
      <c r="O9" s="115">
        <f t="shared" si="0"/>
        <v>8.5341682511741179E-2</v>
      </c>
      <c r="P9" s="94">
        <f t="shared" si="1"/>
        <v>7.8111106406402259E-2</v>
      </c>
      <c r="Q9" s="94">
        <f t="shared" si="2"/>
        <v>0.11354645354645362</v>
      </c>
      <c r="R9" s="94">
        <f t="shared" si="3"/>
        <v>1.8009905447996398E-3</v>
      </c>
      <c r="S9" s="94">
        <f t="shared" si="4"/>
        <v>2.6147662365136399E-2</v>
      </c>
      <c r="T9" s="94">
        <f t="shared" si="5"/>
        <v>7.3629488554709296E-3</v>
      </c>
      <c r="U9" s="94">
        <f t="shared" si="6"/>
        <v>2.0921854988970187E-2</v>
      </c>
      <c r="V9" s="94">
        <f t="shared" si="7"/>
        <v>3.9951298346483699E-2</v>
      </c>
      <c r="W9" s="94">
        <f t="shared" si="8"/>
        <v>-8.018939972506434E-3</v>
      </c>
      <c r="X9" s="94">
        <f t="shared" si="9"/>
        <v>2.4374411736068257E-2</v>
      </c>
      <c r="Y9" s="94">
        <f t="shared" si="10"/>
        <v>9.3667147919674509E-2</v>
      </c>
      <c r="Z9" s="116">
        <f t="shared" si="11"/>
        <v>3.0411072401170788E-2</v>
      </c>
      <c r="AC9" s="103" t="s">
        <v>49</v>
      </c>
      <c r="AD9" s="269">
        <v>0.1220834926574639</v>
      </c>
      <c r="AE9" s="270">
        <v>0.14934128686781739</v>
      </c>
    </row>
    <row r="10" spans="1:40" x14ac:dyDescent="0.2">
      <c r="A10" s="128" t="s">
        <v>4</v>
      </c>
      <c r="B10" s="92">
        <v>2584.59</v>
      </c>
      <c r="C10" s="92">
        <v>1559.59</v>
      </c>
      <c r="D10" s="92">
        <v>848.58</v>
      </c>
      <c r="E10" s="92">
        <v>2295.0500000000002</v>
      </c>
      <c r="F10" s="92">
        <v>1905.89</v>
      </c>
      <c r="G10" s="92">
        <v>1263.5409999999999</v>
      </c>
      <c r="H10" s="92">
        <v>1094.6420000000001</v>
      </c>
      <c r="I10" s="92">
        <v>61.857700000000001</v>
      </c>
      <c r="J10" s="92">
        <v>590.87</v>
      </c>
      <c r="K10" s="92">
        <v>574.54</v>
      </c>
      <c r="L10" s="92">
        <v>2226.7199999999998</v>
      </c>
      <c r="M10" s="129">
        <v>1577.18</v>
      </c>
      <c r="O10" s="115">
        <f t="shared" si="0"/>
        <v>1.1890840857173787E-2</v>
      </c>
      <c r="P10" s="94">
        <f t="shared" si="1"/>
        <v>-1.7135722832024167E-2</v>
      </c>
      <c r="Q10" s="94">
        <f t="shared" si="2"/>
        <v>-5.1058908291147551E-2</v>
      </c>
      <c r="R10" s="94">
        <f t="shared" si="3"/>
        <v>2.2696400532299415E-2</v>
      </c>
      <c r="S10" s="94">
        <f t="shared" si="4"/>
        <v>1.3338732344044018E-2</v>
      </c>
      <c r="T10" s="94">
        <f t="shared" si="5"/>
        <v>1.5752105712522297E-2</v>
      </c>
      <c r="U10" s="94">
        <f t="shared" si="6"/>
        <v>1.2843282031461751E-2</v>
      </c>
      <c r="V10" s="94">
        <f t="shared" si="7"/>
        <v>-2.3518260454722363E-2</v>
      </c>
      <c r="W10" s="94">
        <f t="shared" si="8"/>
        <v>6.7634228871947463E-2</v>
      </c>
      <c r="X10" s="94">
        <f t="shared" si="9"/>
        <v>2.6195473552334224E-3</v>
      </c>
      <c r="Y10" s="94">
        <f t="shared" si="10"/>
        <v>2.8399427692141516E-2</v>
      </c>
      <c r="Z10" s="116">
        <f t="shared" si="11"/>
        <v>4.4652548685750811E-2</v>
      </c>
      <c r="AC10" s="106" t="s">
        <v>53</v>
      </c>
      <c r="AD10" s="44">
        <v>3.9153353093428746E-2</v>
      </c>
      <c r="AE10" s="271">
        <v>0.16014090179726354</v>
      </c>
    </row>
    <row r="11" spans="1:40" x14ac:dyDescent="0.2">
      <c r="A11" s="128" t="s">
        <v>5</v>
      </c>
      <c r="B11" s="92">
        <v>3230.78</v>
      </c>
      <c r="C11" s="92">
        <v>2036.94</v>
      </c>
      <c r="D11" s="92">
        <v>1114.6600000000001</v>
      </c>
      <c r="E11" s="92">
        <v>2225</v>
      </c>
      <c r="F11" s="92">
        <v>2182.77</v>
      </c>
      <c r="G11" s="92">
        <v>1271.56</v>
      </c>
      <c r="H11" s="92">
        <v>1209.2850000000001</v>
      </c>
      <c r="I11" s="92">
        <v>80.887100000000004</v>
      </c>
      <c r="J11" s="92">
        <v>779.34</v>
      </c>
      <c r="K11" s="92">
        <v>631.24</v>
      </c>
      <c r="L11" s="92">
        <v>3333.06</v>
      </c>
      <c r="M11" s="129">
        <v>1517.27</v>
      </c>
      <c r="O11" s="115">
        <f t="shared" si="0"/>
        <v>3.7877504939317005E-2</v>
      </c>
      <c r="P11" s="94">
        <f t="shared" si="1"/>
        <v>2.4991601925958253E-2</v>
      </c>
      <c r="Q11" s="94">
        <f t="shared" si="2"/>
        <v>-3.090357517507498E-3</v>
      </c>
      <c r="R11" s="94">
        <f t="shared" si="3"/>
        <v>3.0795080761143571E-2</v>
      </c>
      <c r="S11" s="94">
        <f t="shared" si="4"/>
        <v>2.5005615398888657E-2</v>
      </c>
      <c r="T11" s="94">
        <f t="shared" si="5"/>
        <v>2.1354325479633972E-2</v>
      </c>
      <c r="U11" s="94">
        <f t="shared" si="6"/>
        <v>3.7506930859958945E-2</v>
      </c>
      <c r="V11" s="94">
        <f t="shared" si="7"/>
        <v>-1.7687131877780832E-2</v>
      </c>
      <c r="W11" s="94">
        <f t="shared" si="8"/>
        <v>8.0825239393399421E-3</v>
      </c>
      <c r="X11" s="94">
        <f t="shared" si="9"/>
        <v>2.3497085761865134E-2</v>
      </c>
      <c r="Y11" s="94">
        <f t="shared" si="10"/>
        <v>4.6748778738930907E-2</v>
      </c>
      <c r="Z11" s="116">
        <f t="shared" si="11"/>
        <v>9.0662189139417065E-2</v>
      </c>
      <c r="AC11" s="106" t="s">
        <v>50</v>
      </c>
      <c r="AD11" s="44">
        <v>2.9935289553266721E-2</v>
      </c>
      <c r="AE11" s="271">
        <v>0.18993580301420432</v>
      </c>
    </row>
    <row r="12" spans="1:40" x14ac:dyDescent="0.2">
      <c r="A12" s="128" t="s">
        <v>6</v>
      </c>
      <c r="B12" s="92">
        <v>2976.74</v>
      </c>
      <c r="C12" s="92">
        <v>1889.36</v>
      </c>
      <c r="D12" s="92">
        <v>1001</v>
      </c>
      <c r="E12" s="92">
        <v>2221</v>
      </c>
      <c r="F12" s="92">
        <v>2127.15</v>
      </c>
      <c r="G12" s="92">
        <v>1262.2660000000001</v>
      </c>
      <c r="H12" s="92">
        <v>1184.5029999999999</v>
      </c>
      <c r="I12" s="92">
        <v>77.779700000000005</v>
      </c>
      <c r="J12" s="92">
        <v>785.64</v>
      </c>
      <c r="K12" s="92">
        <v>616.22</v>
      </c>
      <c r="L12" s="92">
        <v>3047.6</v>
      </c>
      <c r="M12" s="129">
        <v>1472.49</v>
      </c>
      <c r="O12" s="115">
        <f t="shared" si="0"/>
        <v>0.13066198615792735</v>
      </c>
      <c r="P12" s="94">
        <f t="shared" si="1"/>
        <v>9.0442356443472774E-2</v>
      </c>
      <c r="Q12" s="94">
        <f t="shared" si="2"/>
        <v>9.5622191389343469E-2</v>
      </c>
      <c r="R12" s="94">
        <f t="shared" si="3"/>
        <v>2.9429297371249889E-2</v>
      </c>
      <c r="S12" s="94">
        <f t="shared" si="4"/>
        <v>7.2579293585285212E-2</v>
      </c>
      <c r="T12" s="94">
        <f t="shared" si="5"/>
        <v>2.8966020692998837E-2</v>
      </c>
      <c r="U12" s="94">
        <f t="shared" si="6"/>
        <v>5.4336928183530163E-2</v>
      </c>
      <c r="V12" s="94">
        <f t="shared" si="7"/>
        <v>5.6987254188858992E-2</v>
      </c>
      <c r="W12" s="94">
        <f t="shared" si="8"/>
        <v>0.16098608349900601</v>
      </c>
      <c r="X12" s="94">
        <f t="shared" si="9"/>
        <v>3.9898867454022727E-2</v>
      </c>
      <c r="Y12" s="94">
        <f t="shared" si="10"/>
        <v>0.16708921290971535</v>
      </c>
      <c r="Z12" s="116">
        <f t="shared" si="11"/>
        <v>7.7115611037903613E-3</v>
      </c>
      <c r="AC12" s="106" t="s">
        <v>51</v>
      </c>
      <c r="AD12" s="44">
        <v>3.8300125522241692E-2</v>
      </c>
      <c r="AE12" s="271">
        <v>3.0284698635754941E-2</v>
      </c>
    </row>
    <row r="13" spans="1:40" x14ac:dyDescent="0.2">
      <c r="A13" s="128" t="s">
        <v>7</v>
      </c>
      <c r="B13" s="92">
        <v>2941.76</v>
      </c>
      <c r="C13" s="92">
        <v>1922.3</v>
      </c>
      <c r="D13" s="92">
        <v>1054.8599999999999</v>
      </c>
      <c r="E13" s="92">
        <v>2171.71</v>
      </c>
      <c r="F13" s="92">
        <v>2099.15</v>
      </c>
      <c r="G13" s="92">
        <v>1242.691</v>
      </c>
      <c r="H13" s="92">
        <v>1169.4829999999999</v>
      </c>
      <c r="I13" s="92">
        <v>79.653000000000006</v>
      </c>
      <c r="J13" s="92">
        <v>735.87</v>
      </c>
      <c r="K13" s="92">
        <v>614.61</v>
      </c>
      <c r="L13" s="92">
        <v>2963.44</v>
      </c>
      <c r="M13" s="129">
        <v>1409.55</v>
      </c>
      <c r="O13" s="115">
        <f t="shared" si="0"/>
        <v>-0.13971612708391962</v>
      </c>
      <c r="P13" s="94">
        <f t="shared" si="1"/>
        <v>-0.12855695176327514</v>
      </c>
      <c r="Q13" s="94">
        <f t="shared" si="2"/>
        <v>-7.8375051292572939E-2</v>
      </c>
      <c r="R13" s="94">
        <f t="shared" si="3"/>
        <v>1.6353225702324531E-2</v>
      </c>
      <c r="S13" s="94">
        <f t="shared" si="4"/>
        <v>-4.5339093218135673E-2</v>
      </c>
      <c r="T13" s="94">
        <f t="shared" si="5"/>
        <v>1.6873389552739593E-2</v>
      </c>
      <c r="U13" s="94">
        <f t="shared" si="6"/>
        <v>-1.7869770928191817E-3</v>
      </c>
      <c r="V13" s="94">
        <f t="shared" si="7"/>
        <v>-9.9595075175173908E-2</v>
      </c>
      <c r="W13" s="94">
        <f t="shared" si="8"/>
        <v>-7.0872308669888182E-2</v>
      </c>
      <c r="X13" s="94">
        <f t="shared" si="9"/>
        <v>-4.2973864333184092E-2</v>
      </c>
      <c r="Y13" s="94">
        <f t="shared" si="10"/>
        <v>-0.20646079361444603</v>
      </c>
      <c r="Z13" s="116">
        <f t="shared" si="11"/>
        <v>7.6926306596802274E-2</v>
      </c>
      <c r="AC13" s="106" t="s">
        <v>52</v>
      </c>
      <c r="AD13" s="44">
        <v>6.9538085699038715E-2</v>
      </c>
      <c r="AE13" s="271">
        <v>8.0602807065915244E-2</v>
      </c>
    </row>
    <row r="14" spans="1:40" x14ac:dyDescent="0.2">
      <c r="A14" s="128" t="s">
        <v>8</v>
      </c>
      <c r="B14" s="92">
        <v>2834.4</v>
      </c>
      <c r="C14" s="92">
        <v>1875.43</v>
      </c>
      <c r="D14" s="92">
        <v>1058.1300000000001</v>
      </c>
      <c r="E14" s="92">
        <v>2106.83</v>
      </c>
      <c r="F14" s="92">
        <v>2047.94</v>
      </c>
      <c r="G14" s="92">
        <v>1216.7090000000001</v>
      </c>
      <c r="H14" s="92">
        <v>1127.2049999999999</v>
      </c>
      <c r="I14" s="92">
        <v>81.087199999999996</v>
      </c>
      <c r="J14" s="92">
        <v>729.97</v>
      </c>
      <c r="K14" s="92">
        <v>600.5</v>
      </c>
      <c r="L14" s="92">
        <v>2831.09</v>
      </c>
      <c r="M14" s="129">
        <v>1292.3800000000001</v>
      </c>
      <c r="O14" s="115">
        <f t="shared" si="0"/>
        <v>7.1958563403804535E-2</v>
      </c>
      <c r="P14" s="94">
        <f t="shared" si="1"/>
        <v>7.6379528652533429E-3</v>
      </c>
      <c r="Q14" s="94">
        <f t="shared" si="2"/>
        <v>-2.0205325753609001E-2</v>
      </c>
      <c r="R14" s="94">
        <f t="shared" si="3"/>
        <v>1.9371374076139437E-4</v>
      </c>
      <c r="S14" s="94">
        <f t="shared" si="4"/>
        <v>2.4038830775847529E-2</v>
      </c>
      <c r="T14" s="94">
        <f t="shared" si="5"/>
        <v>-1.5055081177912032E-3</v>
      </c>
      <c r="U14" s="94">
        <f t="shared" si="6"/>
        <v>1.613421670615979E-2</v>
      </c>
      <c r="V14" s="94">
        <f t="shared" si="7"/>
        <v>-2.5266132399796373E-2</v>
      </c>
      <c r="W14" s="94">
        <f t="shared" si="8"/>
        <v>-1.2692415543781655E-3</v>
      </c>
      <c r="X14" s="94">
        <f t="shared" si="9"/>
        <v>5.8847064315006381E-3</v>
      </c>
      <c r="Y14" s="94">
        <f t="shared" si="10"/>
        <v>0.1226592138557647</v>
      </c>
      <c r="Z14" s="116">
        <f t="shared" si="11"/>
        <v>-4.927351109691825E-2</v>
      </c>
      <c r="AC14" s="106" t="s">
        <v>44</v>
      </c>
      <c r="AD14" s="44">
        <v>4.5960111241542104E-2</v>
      </c>
      <c r="AE14" s="271">
        <v>3.1383892176671424E-2</v>
      </c>
    </row>
    <row r="15" spans="1:40" x14ac:dyDescent="0.2">
      <c r="A15" s="128" t="s">
        <v>9</v>
      </c>
      <c r="B15" s="92">
        <v>2506.85</v>
      </c>
      <c r="C15" s="92">
        <v>1719.88</v>
      </c>
      <c r="D15" s="92">
        <v>965.78</v>
      </c>
      <c r="E15" s="92">
        <v>2046.6</v>
      </c>
      <c r="F15" s="92">
        <v>1909.36</v>
      </c>
      <c r="G15" s="92">
        <v>1182.4579000000001</v>
      </c>
      <c r="H15" s="92">
        <v>1069.1126999999999</v>
      </c>
      <c r="I15" s="92">
        <v>76.715400000000002</v>
      </c>
      <c r="J15" s="92">
        <v>628.75</v>
      </c>
      <c r="K15" s="92">
        <v>577.46</v>
      </c>
      <c r="L15" s="92">
        <v>2425.77</v>
      </c>
      <c r="M15" s="129">
        <v>1282.49</v>
      </c>
      <c r="O15" s="115">
        <f t="shared" si="0"/>
        <v>2.9346389636748498E-2</v>
      </c>
      <c r="P15" s="94">
        <f t="shared" si="1"/>
        <v>-2.3448523436058757E-2</v>
      </c>
      <c r="Q15" s="94">
        <f t="shared" si="2"/>
        <v>-8.6567368133369876E-2</v>
      </c>
      <c r="R15" s="94">
        <f t="shared" si="3"/>
        <v>-1.5869237483139161E-3</v>
      </c>
      <c r="S15" s="94">
        <f t="shared" si="4"/>
        <v>1.026773706316852E-2</v>
      </c>
      <c r="T15" s="94">
        <f t="shared" si="5"/>
        <v>8.701706137238592E-3</v>
      </c>
      <c r="U15" s="94">
        <f t="shared" si="6"/>
        <v>-2.3959289348966767E-2</v>
      </c>
      <c r="V15" s="94">
        <f t="shared" si="7"/>
        <v>-7.247959082184478E-4</v>
      </c>
      <c r="W15" s="94">
        <f t="shared" si="8"/>
        <v>7.3463244613434731E-2</v>
      </c>
      <c r="X15" s="94">
        <f t="shared" si="9"/>
        <v>9.6782806033914189E-4</v>
      </c>
      <c r="Y15" s="94">
        <f t="shared" si="10"/>
        <v>3.867999740607498E-2</v>
      </c>
      <c r="Z15" s="116">
        <f t="shared" si="11"/>
        <v>-5.4983854905392843E-2</v>
      </c>
      <c r="AC15" s="106" t="s">
        <v>42</v>
      </c>
      <c r="AD15" s="44">
        <v>6.1170127342296141E-2</v>
      </c>
      <c r="AE15" s="271">
        <v>6.9558149080573367E-2</v>
      </c>
    </row>
    <row r="16" spans="1:40" x14ac:dyDescent="0.2">
      <c r="A16" s="128" t="s">
        <v>10</v>
      </c>
      <c r="B16" s="92">
        <v>2913.98</v>
      </c>
      <c r="C16" s="92">
        <v>1973.6</v>
      </c>
      <c r="D16" s="92">
        <v>1047.9100000000001</v>
      </c>
      <c r="E16" s="92">
        <v>2013.67</v>
      </c>
      <c r="F16" s="92">
        <v>2000.04</v>
      </c>
      <c r="G16" s="92">
        <v>1162.8369</v>
      </c>
      <c r="H16" s="92">
        <v>1071.0265999999999</v>
      </c>
      <c r="I16" s="92">
        <v>85.200999999999993</v>
      </c>
      <c r="J16" s="92">
        <v>676.71</v>
      </c>
      <c r="K16" s="92">
        <v>603.39</v>
      </c>
      <c r="L16" s="92">
        <v>3056.9</v>
      </c>
      <c r="M16" s="129">
        <v>1190.8800000000001</v>
      </c>
      <c r="O16" s="115">
        <f t="shared" si="0"/>
        <v>-1.224561547869743E-2</v>
      </c>
      <c r="P16" s="94">
        <f t="shared" si="1"/>
        <v>-2.2001277556453803E-2</v>
      </c>
      <c r="Q16" s="94">
        <f t="shared" si="2"/>
        <v>1.0729854547024095E-2</v>
      </c>
      <c r="R16" s="94">
        <f t="shared" si="3"/>
        <v>-1.4606351735023419E-2</v>
      </c>
      <c r="S16" s="94">
        <f t="shared" si="4"/>
        <v>-8.5796191736283219E-3</v>
      </c>
      <c r="T16" s="94">
        <f t="shared" si="5"/>
        <v>-1.1089087607680818E-2</v>
      </c>
      <c r="U16" s="94">
        <f t="shared" si="6"/>
        <v>-1.4756199911301159E-2</v>
      </c>
      <c r="V16" s="94">
        <f t="shared" si="7"/>
        <v>-7.8770611359754855E-3</v>
      </c>
      <c r="W16" s="94">
        <f t="shared" si="8"/>
        <v>-7.5909523460947093E-2</v>
      </c>
      <c r="X16" s="94">
        <f t="shared" si="9"/>
        <v>4.6773625710405265E-3</v>
      </c>
      <c r="Y16" s="94">
        <f t="shared" si="10"/>
        <v>-4.7717473037230118E-2</v>
      </c>
      <c r="Z16" s="116">
        <f t="shared" si="11"/>
        <v>1.7408658274485771E-2</v>
      </c>
      <c r="AC16" s="106" t="s">
        <v>43</v>
      </c>
      <c r="AD16" s="44">
        <v>-6.0924444498202557E-2</v>
      </c>
      <c r="AE16" s="271">
        <v>0.15080649080854716</v>
      </c>
    </row>
    <row r="17" spans="1:45" x14ac:dyDescent="0.2">
      <c r="A17" s="128" t="s">
        <v>11</v>
      </c>
      <c r="B17" s="92">
        <v>2718.37</v>
      </c>
      <c r="C17" s="92">
        <v>1958.64</v>
      </c>
      <c r="D17" s="92">
        <v>1069.52</v>
      </c>
      <c r="E17" s="92">
        <v>2013.28</v>
      </c>
      <c r="F17" s="92">
        <v>1953.09</v>
      </c>
      <c r="G17" s="92">
        <v>1164.5902000000001</v>
      </c>
      <c r="H17" s="92">
        <v>1054.0208</v>
      </c>
      <c r="I17" s="92">
        <v>87.409499999999994</v>
      </c>
      <c r="J17" s="92">
        <v>677.57</v>
      </c>
      <c r="K17" s="92">
        <v>599.86</v>
      </c>
      <c r="L17" s="92">
        <v>2722.91</v>
      </c>
      <c r="M17" s="129">
        <v>1252.5999999999999</v>
      </c>
      <c r="O17" s="115">
        <f t="shared" si="0"/>
        <v>6.1225866886828399E-2</v>
      </c>
      <c r="P17" s="94">
        <f t="shared" si="1"/>
        <v>3.9000714354471819E-2</v>
      </c>
      <c r="Q17" s="94">
        <f t="shared" si="2"/>
        <v>7.0933328402913887E-2</v>
      </c>
      <c r="R17" s="94">
        <f t="shared" si="3"/>
        <v>3.8803802870793903E-3</v>
      </c>
      <c r="S17" s="94">
        <f t="shared" si="4"/>
        <v>4.688619021366777E-3</v>
      </c>
      <c r="T17" s="94">
        <f t="shared" si="5"/>
        <v>7.4948761871064763E-3</v>
      </c>
      <c r="U17" s="94">
        <f t="shared" si="6"/>
        <v>6.1836978992628978E-3</v>
      </c>
      <c r="V17" s="94">
        <f t="shared" si="7"/>
        <v>4.3896571035485429E-2</v>
      </c>
      <c r="W17" s="94">
        <f t="shared" si="8"/>
        <v>1.4631610219845378E-2</v>
      </c>
      <c r="X17" s="94">
        <f t="shared" si="9"/>
        <v>2.3033650053167883E-2</v>
      </c>
      <c r="Y17" s="94">
        <f t="shared" si="10"/>
        <v>0.12954938985860479</v>
      </c>
      <c r="Z17" s="116">
        <f t="shared" si="11"/>
        <v>1.8011330337956596E-2</v>
      </c>
      <c r="AC17" s="106" t="s">
        <v>45</v>
      </c>
      <c r="AD17" s="44">
        <v>6.3989298445557993E-2</v>
      </c>
      <c r="AE17" s="271">
        <v>0.15443104266675542</v>
      </c>
    </row>
    <row r="18" spans="1:45" x14ac:dyDescent="0.2">
      <c r="A18" s="128" t="s">
        <v>12</v>
      </c>
      <c r="B18" s="92">
        <v>2640.87</v>
      </c>
      <c r="C18" s="92">
        <v>2005.67</v>
      </c>
      <c r="D18" s="92">
        <v>1170.8800000000001</v>
      </c>
      <c r="E18" s="92">
        <v>2016.48</v>
      </c>
      <c r="F18" s="92">
        <v>1933.24</v>
      </c>
      <c r="G18" s="92">
        <v>1154.5436999999999</v>
      </c>
      <c r="H18" s="92">
        <v>1079.8942999999999</v>
      </c>
      <c r="I18" s="92">
        <v>87.472899999999996</v>
      </c>
      <c r="J18" s="92">
        <v>631.20000000000005</v>
      </c>
      <c r="K18" s="92">
        <v>599.28</v>
      </c>
      <c r="L18" s="92">
        <v>2621.51</v>
      </c>
      <c r="M18" s="129">
        <v>1325.48</v>
      </c>
      <c r="O18" s="115">
        <f t="shared" si="0"/>
        <v>3.9592970236154955E-2</v>
      </c>
      <c r="P18" s="94">
        <f t="shared" si="1"/>
        <v>4.8120476425639415E-2</v>
      </c>
      <c r="Q18" s="94">
        <f t="shared" si="2"/>
        <v>7.0162247724574675E-2</v>
      </c>
      <c r="R18" s="94">
        <f t="shared" si="3"/>
        <v>8.4845966229821698E-3</v>
      </c>
      <c r="S18" s="94">
        <f t="shared" si="4"/>
        <v>1.9755473474598932E-2</v>
      </c>
      <c r="T18" s="94">
        <f t="shared" si="5"/>
        <v>1.059771259502989E-2</v>
      </c>
      <c r="U18" s="94">
        <f t="shared" si="6"/>
        <v>2.2742657415403541E-2</v>
      </c>
      <c r="V18" s="94">
        <f t="shared" si="7"/>
        <v>2.2495905047959192E-2</v>
      </c>
      <c r="W18" s="94">
        <f t="shared" si="8"/>
        <v>1.4876524843796489E-3</v>
      </c>
      <c r="X18" s="94">
        <f t="shared" si="9"/>
        <v>1.8054197513619075E-2</v>
      </c>
      <c r="Y18" s="94">
        <f t="shared" si="10"/>
        <v>5.4943057124676904E-2</v>
      </c>
      <c r="Z18" s="116">
        <f t="shared" si="11"/>
        <v>3.0718180427026284E-2</v>
      </c>
      <c r="AC18" s="106" t="s">
        <v>48</v>
      </c>
      <c r="AD18" s="44">
        <v>3.9186212382522859E-2</v>
      </c>
      <c r="AE18" s="271">
        <v>5.6935810064422637E-2</v>
      </c>
    </row>
    <row r="19" spans="1:45" x14ac:dyDescent="0.2">
      <c r="A19" s="128" t="s">
        <v>13</v>
      </c>
      <c r="B19" s="92">
        <v>2673.61</v>
      </c>
      <c r="C19" s="92">
        <v>2050.79</v>
      </c>
      <c r="D19" s="92">
        <v>1158.45</v>
      </c>
      <c r="E19" s="92">
        <v>2046.37</v>
      </c>
      <c r="F19" s="92">
        <v>1949.97</v>
      </c>
      <c r="G19" s="92">
        <v>1167.4901</v>
      </c>
      <c r="H19" s="92">
        <v>1096.0681</v>
      </c>
      <c r="I19" s="92">
        <v>88.167400000000001</v>
      </c>
      <c r="J19" s="92">
        <v>683.05</v>
      </c>
      <c r="K19" s="92">
        <v>596.49</v>
      </c>
      <c r="L19" s="92">
        <v>2752.87</v>
      </c>
      <c r="M19" s="129">
        <v>1302.8</v>
      </c>
      <c r="O19" s="115">
        <f t="shared" si="0"/>
        <v>2.5686496918805469E-2</v>
      </c>
      <c r="P19" s="94">
        <f t="shared" si="1"/>
        <v>5.0312886925676828E-2</v>
      </c>
      <c r="Q19" s="94">
        <f t="shared" si="2"/>
        <v>5.4707472061938447E-2</v>
      </c>
      <c r="R19" s="94">
        <f t="shared" si="3"/>
        <v>1.4454130719544673E-2</v>
      </c>
      <c r="S19" s="94">
        <f t="shared" si="4"/>
        <v>2.1719874812782859E-2</v>
      </c>
      <c r="T19" s="94">
        <f t="shared" si="5"/>
        <v>1.9572012986181615E-2</v>
      </c>
      <c r="U19" s="94">
        <f t="shared" si="6"/>
        <v>1.7697532148796796E-2</v>
      </c>
      <c r="V19" s="94">
        <f t="shared" si="7"/>
        <v>-3.2209422758779208E-2</v>
      </c>
      <c r="W19" s="94">
        <f t="shared" si="8"/>
        <v>1.248663222424738E-2</v>
      </c>
      <c r="X19" s="94">
        <f t="shared" si="9"/>
        <v>7.5825548459739611E-3</v>
      </c>
      <c r="Y19" s="94">
        <f t="shared" si="10"/>
        <v>2.7650630546473542E-2</v>
      </c>
      <c r="Z19" s="116">
        <f t="shared" si="11"/>
        <v>-6.0758885686840744E-3</v>
      </c>
      <c r="AC19" s="106" t="s">
        <v>46</v>
      </c>
      <c r="AD19" s="44">
        <v>0.19369837307772778</v>
      </c>
      <c r="AE19" s="271">
        <v>0.2237753154027865</v>
      </c>
    </row>
    <row r="20" spans="1:45" ht="16" thickBot="1" x14ac:dyDescent="0.25">
      <c r="A20" s="128" t="s">
        <v>14</v>
      </c>
      <c r="B20" s="92">
        <v>2519.36</v>
      </c>
      <c r="C20" s="92">
        <v>1973.81</v>
      </c>
      <c r="D20" s="92">
        <v>1081.72</v>
      </c>
      <c r="E20" s="92">
        <v>2038.46</v>
      </c>
      <c r="F20" s="92">
        <v>1940.87</v>
      </c>
      <c r="G20" s="92">
        <v>1158.8050000000001</v>
      </c>
      <c r="H20" s="92">
        <v>1089.3320000000001</v>
      </c>
      <c r="I20" s="92">
        <v>84.459900000000005</v>
      </c>
      <c r="J20" s="92">
        <v>673.2</v>
      </c>
      <c r="K20" s="92">
        <v>583.05999999999995</v>
      </c>
      <c r="L20" s="92">
        <v>2437.14</v>
      </c>
      <c r="M20" s="129">
        <v>1279.75</v>
      </c>
      <c r="O20" s="115">
        <f t="shared" si="0"/>
        <v>5.5336939383517227E-2</v>
      </c>
      <c r="P20" s="94">
        <f t="shared" si="1"/>
        <v>6.471496437054633E-2</v>
      </c>
      <c r="Q20" s="94">
        <f t="shared" si="2"/>
        <v>0.11145000985770122</v>
      </c>
      <c r="R20" s="94">
        <f t="shared" si="3"/>
        <v>8.166487044429991E-3</v>
      </c>
      <c r="S20" s="94">
        <f t="shared" si="4"/>
        <v>2.6992309176613303E-2</v>
      </c>
      <c r="T20" s="94">
        <f t="shared" si="5"/>
        <v>1.5782798518092098E-2</v>
      </c>
      <c r="U20" s="94">
        <f t="shared" si="6"/>
        <v>3.28243192287095E-2</v>
      </c>
      <c r="V20" s="94">
        <f t="shared" si="7"/>
        <v>-2.4722788478238878E-2</v>
      </c>
      <c r="W20" s="94">
        <f t="shared" si="8"/>
        <v>1.5960702699393935E-2</v>
      </c>
      <c r="X20" s="94">
        <f t="shared" si="9"/>
        <v>2.0741299428940766E-2</v>
      </c>
      <c r="Y20" s="94">
        <f t="shared" si="10"/>
        <v>7.4059740855406592E-2</v>
      </c>
      <c r="Z20" s="116">
        <f t="shared" si="11"/>
        <v>8.8627450980392194E-2</v>
      </c>
      <c r="AC20" s="108" t="s">
        <v>47</v>
      </c>
      <c r="AD20" s="272">
        <v>4.0253617007180678E-2</v>
      </c>
      <c r="AE20" s="273">
        <v>0.14918515709748575</v>
      </c>
    </row>
    <row r="21" spans="1:45" x14ac:dyDescent="0.2">
      <c r="A21" s="128" t="s">
        <v>15</v>
      </c>
      <c r="B21" s="92">
        <v>2423.41</v>
      </c>
      <c r="C21" s="92">
        <v>1883.19</v>
      </c>
      <c r="D21" s="92">
        <v>1010.8</v>
      </c>
      <c r="E21" s="92">
        <v>2021.31</v>
      </c>
      <c r="F21" s="92">
        <v>1903.27</v>
      </c>
      <c r="G21" s="92">
        <v>1146.6531</v>
      </c>
      <c r="H21" s="92">
        <v>1065.1086</v>
      </c>
      <c r="I21" s="92">
        <v>82.601699999999994</v>
      </c>
      <c r="J21" s="92">
        <v>672.2</v>
      </c>
      <c r="K21" s="92">
        <v>572.72</v>
      </c>
      <c r="L21" s="92">
        <v>2310.21</v>
      </c>
      <c r="M21" s="129">
        <v>1241.6099999999999</v>
      </c>
      <c r="O21" s="115">
        <f t="shared" ref="O21:O34" si="14">(B23-B24)/B24</f>
        <v>3.2542072712346687E-2</v>
      </c>
      <c r="P21" s="94">
        <f t="shared" ref="P21:P44" si="15">(C23-C24)/C24</f>
        <v>-1.0395547955268029E-2</v>
      </c>
      <c r="Q21" s="94">
        <f t="shared" ref="Q21:Q44" si="16">(D23-D24)/D24</f>
        <v>-4.5591393088792037E-2</v>
      </c>
      <c r="R21" s="94">
        <f t="shared" ref="R21:R44" si="17">(E23-E24)/E24</f>
        <v>-2.9754833135327851E-2</v>
      </c>
      <c r="S21" s="94">
        <f t="shared" ref="S21:S44" si="18">(F23-F24)/F24</f>
        <v>1.7536281478074033E-2</v>
      </c>
      <c r="T21" s="94">
        <f t="shared" ref="T21:T44" si="19">(G23-G24)/G24</f>
        <v>-3.6211636119833274E-2</v>
      </c>
      <c r="U21" s="94">
        <f t="shared" ref="U21:U44" si="20">(H23-H24)/H24</f>
        <v>-2.6054352194043989E-2</v>
      </c>
      <c r="V21" s="94">
        <f t="shared" ref="V21:V44" si="21">(I23-I24)/I24</f>
        <v>2.5455227203487099E-2</v>
      </c>
      <c r="W21" s="94">
        <f t="shared" ref="W21:W44" si="22">(J23-J24)/J24</f>
        <v>-4.1958657088403468E-2</v>
      </c>
      <c r="X21" s="94">
        <f t="shared" ref="X21:X44" si="23">(K23-K24)/K24</f>
        <v>1.1498011007574594E-2</v>
      </c>
      <c r="Y21" s="94">
        <f t="shared" ref="Y21:Y44" si="24">(L23-L24)/L24</f>
        <v>2.8020766310247081E-2</v>
      </c>
      <c r="Z21" s="116">
        <f t="shared" ref="Z21:Z44" si="25">(M23-M24)/M24</f>
        <v>-0.1279533692538016</v>
      </c>
      <c r="AH21" s="26"/>
    </row>
    <row r="22" spans="1:45" x14ac:dyDescent="0.2">
      <c r="A22" s="128" t="s">
        <v>16</v>
      </c>
      <c r="B22" s="92">
        <v>2362.7199999999998</v>
      </c>
      <c r="C22" s="92">
        <v>1792.98</v>
      </c>
      <c r="D22" s="92">
        <v>958.37</v>
      </c>
      <c r="E22" s="92">
        <v>1992.51</v>
      </c>
      <c r="F22" s="92">
        <v>1862.81</v>
      </c>
      <c r="G22" s="92">
        <v>1124.6415999999999</v>
      </c>
      <c r="H22" s="92">
        <v>1046.5866000000001</v>
      </c>
      <c r="I22" s="92">
        <v>85.350800000000007</v>
      </c>
      <c r="J22" s="92">
        <v>663.91</v>
      </c>
      <c r="K22" s="92">
        <v>568.41</v>
      </c>
      <c r="L22" s="92">
        <v>2248.0500000000002</v>
      </c>
      <c r="M22" s="129">
        <v>1249.2</v>
      </c>
      <c r="O22" s="115">
        <f t="shared" si="14"/>
        <v>3.3070333419094107E-2</v>
      </c>
      <c r="P22" s="94">
        <f t="shared" si="15"/>
        <v>5.7968852000373036E-2</v>
      </c>
      <c r="Q22" s="94">
        <f t="shared" si="16"/>
        <v>8.3155496942812629E-2</v>
      </c>
      <c r="R22" s="94">
        <f t="shared" si="17"/>
        <v>4.581568188431152E-3</v>
      </c>
      <c r="S22" s="94">
        <f t="shared" si="18"/>
        <v>5.5511475332180669E-2</v>
      </c>
      <c r="T22" s="94">
        <f t="shared" si="19"/>
        <v>-3.0400884654460743E-3</v>
      </c>
      <c r="U22" s="94">
        <f t="shared" si="20"/>
        <v>3.1277022593415679E-2</v>
      </c>
      <c r="V22" s="94">
        <f t="shared" si="21"/>
        <v>-3.9399025013985407E-2</v>
      </c>
      <c r="W22" s="94">
        <f t="shared" si="22"/>
        <v>-2.0871612310519011E-2</v>
      </c>
      <c r="X22" s="94">
        <f t="shared" si="23"/>
        <v>1.7427462576233507E-2</v>
      </c>
      <c r="Y22" s="94">
        <f t="shared" si="24"/>
        <v>5.1772679605531662E-2</v>
      </c>
      <c r="Z22" s="116">
        <f t="shared" si="25"/>
        <v>-4.5616158559650503E-3</v>
      </c>
    </row>
    <row r="23" spans="1:45" x14ac:dyDescent="0.2">
      <c r="A23" s="128" t="s">
        <v>17</v>
      </c>
      <c r="B23" s="92">
        <v>2238.83</v>
      </c>
      <c r="C23" s="92">
        <v>1684</v>
      </c>
      <c r="D23" s="92">
        <v>862.27</v>
      </c>
      <c r="E23" s="92">
        <v>1976.37</v>
      </c>
      <c r="F23" s="92">
        <v>1813.85</v>
      </c>
      <c r="G23" s="92">
        <v>1107.1674</v>
      </c>
      <c r="H23" s="92">
        <v>1013.3249</v>
      </c>
      <c r="I23" s="92">
        <v>87.514399999999995</v>
      </c>
      <c r="J23" s="92">
        <v>653.48</v>
      </c>
      <c r="K23" s="92">
        <v>556.86</v>
      </c>
      <c r="L23" s="92">
        <v>2093.04</v>
      </c>
      <c r="M23" s="129">
        <v>1147.5</v>
      </c>
      <c r="O23" s="115">
        <f t="shared" si="14"/>
        <v>1.8992688397564912E-2</v>
      </c>
      <c r="P23" s="94">
        <f t="shared" si="15"/>
        <v>-2.6385559671678604E-2</v>
      </c>
      <c r="Q23" s="94">
        <f t="shared" si="16"/>
        <v>-3.2265774378584275E-3</v>
      </c>
      <c r="R23" s="94">
        <f t="shared" si="17"/>
        <v>2.213966336823325E-2</v>
      </c>
      <c r="S23" s="94">
        <f t="shared" si="18"/>
        <v>5.5188658615066402E-2</v>
      </c>
      <c r="T23" s="94">
        <f t="shared" si="19"/>
        <v>2.6146738376860049E-2</v>
      </c>
      <c r="U23" s="94">
        <f t="shared" si="20"/>
        <v>4.6651984101830281E-2</v>
      </c>
      <c r="V23" s="94">
        <f t="shared" si="21"/>
        <v>0.12705132238618128</v>
      </c>
      <c r="W23" s="94">
        <f t="shared" si="22"/>
        <v>6.3783651717134668E-2</v>
      </c>
      <c r="X23" s="94">
        <f t="shared" si="23"/>
        <v>5.9490611637851749E-3</v>
      </c>
      <c r="Y23" s="94">
        <f t="shared" si="24"/>
        <v>2.2685608321930683E-2</v>
      </c>
      <c r="Z23" s="116">
        <f t="shared" si="25"/>
        <v>7.2317988237680056E-2</v>
      </c>
      <c r="AB23" s="54"/>
      <c r="AC23" s="274"/>
      <c r="AD23" s="54"/>
      <c r="AE23" s="54"/>
      <c r="AF23" s="54"/>
      <c r="AG23" s="54"/>
      <c r="AH23" s="54"/>
      <c r="AI23" s="54"/>
      <c r="AJ23" s="54"/>
      <c r="AK23" s="54"/>
      <c r="AL23" s="54"/>
      <c r="AM23" s="54"/>
      <c r="AN23" s="54"/>
      <c r="AO23" s="54"/>
      <c r="AP23" s="54"/>
      <c r="AQ23" s="54"/>
      <c r="AR23" s="54"/>
      <c r="AS23" s="54"/>
    </row>
    <row r="24" spans="1:45" x14ac:dyDescent="0.2">
      <c r="A24" s="128" t="s">
        <v>18</v>
      </c>
      <c r="B24" s="92">
        <v>2168.27</v>
      </c>
      <c r="C24" s="92">
        <v>1701.69</v>
      </c>
      <c r="D24" s="92">
        <v>903.46</v>
      </c>
      <c r="E24" s="92">
        <v>2036.98</v>
      </c>
      <c r="F24" s="92">
        <v>1782.59</v>
      </c>
      <c r="G24" s="92">
        <v>1148.7661000000001</v>
      </c>
      <c r="H24" s="92">
        <v>1040.4327000000001</v>
      </c>
      <c r="I24" s="92">
        <v>85.341999999999999</v>
      </c>
      <c r="J24" s="92">
        <v>682.1</v>
      </c>
      <c r="K24" s="92">
        <v>550.53</v>
      </c>
      <c r="L24" s="92">
        <v>2035.99</v>
      </c>
      <c r="M24" s="129">
        <v>1315.87</v>
      </c>
      <c r="O24" s="115">
        <f t="shared" si="14"/>
        <v>7.7301682045459877E-3</v>
      </c>
      <c r="P24" s="94">
        <f t="shared" si="15"/>
        <v>-3.742979001095393E-2</v>
      </c>
      <c r="Q24" s="94">
        <f t="shared" si="16"/>
        <v>5.371848792404358E-2</v>
      </c>
      <c r="R24" s="94">
        <f t="shared" si="17"/>
        <v>3.0315778539524198E-2</v>
      </c>
      <c r="S24" s="94">
        <f t="shared" si="18"/>
        <v>3.3533947229074421E-2</v>
      </c>
      <c r="T24" s="94">
        <f t="shared" si="19"/>
        <v>1.6733829674997123E-2</v>
      </c>
      <c r="U24" s="94">
        <f t="shared" si="20"/>
        <v>4.5228815407335352E-2</v>
      </c>
      <c r="V24" s="94">
        <f t="shared" si="21"/>
        <v>3.416549132624222E-3</v>
      </c>
      <c r="W24" s="94">
        <f t="shared" si="22"/>
        <v>4.9874951904578704E-2</v>
      </c>
      <c r="X24" s="94">
        <f t="shared" si="23"/>
        <v>-2.2017781494881938E-2</v>
      </c>
      <c r="Y24" s="94">
        <f t="shared" si="24"/>
        <v>-1.7941174944614873E-2</v>
      </c>
      <c r="Z24" s="116">
        <f t="shared" si="25"/>
        <v>0.16176609179153717</v>
      </c>
      <c r="AB24" s="54"/>
      <c r="AC24" s="315"/>
      <c r="AD24" s="315"/>
      <c r="AE24" s="315"/>
      <c r="AF24" s="315"/>
      <c r="AG24" s="315"/>
      <c r="AH24" s="315"/>
      <c r="AI24" s="315"/>
      <c r="AJ24" s="315"/>
      <c r="AK24" s="54"/>
      <c r="AL24" s="315"/>
      <c r="AM24" s="315"/>
      <c r="AN24" s="315"/>
      <c r="AO24" s="315"/>
      <c r="AP24" s="315"/>
      <c r="AQ24" s="315"/>
      <c r="AR24" s="315"/>
      <c r="AS24" s="315"/>
    </row>
    <row r="25" spans="1:45" x14ac:dyDescent="0.2">
      <c r="A25" s="128" t="s">
        <v>19</v>
      </c>
      <c r="B25" s="92">
        <v>2098.86</v>
      </c>
      <c r="C25" s="92">
        <v>1608.45</v>
      </c>
      <c r="D25" s="92">
        <v>834.1</v>
      </c>
      <c r="E25" s="92">
        <v>2027.69</v>
      </c>
      <c r="F25" s="92">
        <v>1688.84</v>
      </c>
      <c r="G25" s="92">
        <v>1152.2691</v>
      </c>
      <c r="H25" s="92">
        <v>1008.878</v>
      </c>
      <c r="I25" s="92">
        <v>88.842299999999994</v>
      </c>
      <c r="J25" s="92">
        <v>696.64</v>
      </c>
      <c r="K25" s="92">
        <v>541.1</v>
      </c>
      <c r="L25" s="92">
        <v>1935.77</v>
      </c>
      <c r="M25" s="129">
        <v>1321.9</v>
      </c>
      <c r="O25" s="115">
        <f t="shared" si="14"/>
        <v>6.4535449966927644E-2</v>
      </c>
      <c r="P25" s="94">
        <f t="shared" si="15"/>
        <v>4.3711992216005767E-2</v>
      </c>
      <c r="Q25" s="94">
        <f t="shared" si="16"/>
        <v>2.6387223028849593E-3</v>
      </c>
      <c r="R25" s="94">
        <f t="shared" si="17"/>
        <v>-5.6960489147554897E-3</v>
      </c>
      <c r="S25" s="94">
        <f t="shared" si="18"/>
        <v>-2.0648482510450782E-2</v>
      </c>
      <c r="T25" s="94">
        <f t="shared" si="19"/>
        <v>1.5048987030322869E-2</v>
      </c>
      <c r="U25" s="94">
        <f t="shared" si="20"/>
        <v>9.8066912690784689E-3</v>
      </c>
      <c r="V25" s="94">
        <f t="shared" si="21"/>
        <v>-0.1054708761190324</v>
      </c>
      <c r="W25" s="94">
        <f t="shared" si="22"/>
        <v>6.6110617351473208E-2</v>
      </c>
      <c r="X25" s="94">
        <f t="shared" si="23"/>
        <v>-1.2348145054387469E-3</v>
      </c>
      <c r="Y25" s="94">
        <f t="shared" si="24"/>
        <v>0.12726560261081649</v>
      </c>
      <c r="Z25" s="116">
        <f t="shared" si="25"/>
        <v>-4.8417616515258867E-2</v>
      </c>
      <c r="AB25" s="64"/>
      <c r="AC25" s="315"/>
      <c r="AD25" s="315"/>
      <c r="AE25" s="315"/>
      <c r="AF25" s="315"/>
      <c r="AG25" s="315"/>
      <c r="AH25" s="315"/>
      <c r="AI25" s="315"/>
      <c r="AJ25" s="315"/>
      <c r="AK25" s="65"/>
      <c r="AL25" s="315"/>
      <c r="AM25" s="315"/>
      <c r="AN25" s="315"/>
      <c r="AO25" s="315"/>
      <c r="AP25" s="315"/>
      <c r="AQ25" s="315"/>
      <c r="AR25" s="315"/>
      <c r="AS25" s="315"/>
    </row>
    <row r="26" spans="1:45" x14ac:dyDescent="0.2">
      <c r="A26" s="128" t="s">
        <v>20</v>
      </c>
      <c r="B26" s="92">
        <v>2059.7399999999998</v>
      </c>
      <c r="C26" s="92">
        <v>1652.04</v>
      </c>
      <c r="D26" s="92">
        <v>836.8</v>
      </c>
      <c r="E26" s="92">
        <v>1983.77</v>
      </c>
      <c r="F26" s="92">
        <v>1600.51</v>
      </c>
      <c r="G26" s="92">
        <v>1122.9087</v>
      </c>
      <c r="H26" s="92">
        <v>963.90970000000004</v>
      </c>
      <c r="I26" s="92">
        <v>78.827200000000005</v>
      </c>
      <c r="J26" s="92">
        <v>654.87</v>
      </c>
      <c r="K26" s="92">
        <v>537.9</v>
      </c>
      <c r="L26" s="92">
        <v>1892.83</v>
      </c>
      <c r="M26" s="129">
        <v>1232.75</v>
      </c>
      <c r="O26" s="115">
        <f t="shared" si="14"/>
        <v>-6.9351609948088158E-2</v>
      </c>
      <c r="P26" s="94">
        <f t="shared" si="15"/>
        <v>-0.10749758475082224</v>
      </c>
      <c r="Q26" s="94">
        <f t="shared" si="16"/>
        <v>-0.18534327590640273</v>
      </c>
      <c r="R26" s="94">
        <f t="shared" si="17"/>
        <v>1.2305987275797334E-2</v>
      </c>
      <c r="S26" s="94">
        <f t="shared" si="18"/>
        <v>-4.8563726729003477E-2</v>
      </c>
      <c r="T26" s="94">
        <f t="shared" si="19"/>
        <v>1.6531942297447845E-2</v>
      </c>
      <c r="U26" s="94">
        <f t="shared" si="20"/>
        <v>-2.3871565957924407E-2</v>
      </c>
      <c r="V26" s="94">
        <f t="shared" si="21"/>
        <v>-0.14478445639853074</v>
      </c>
      <c r="W26" s="94">
        <f t="shared" si="22"/>
        <v>-1.7088759014304838E-4</v>
      </c>
      <c r="X26" s="94">
        <f t="shared" si="23"/>
        <v>-2.5258425375247771E-2</v>
      </c>
      <c r="Y26" s="94">
        <f t="shared" si="24"/>
        <v>-8.481153586759875E-2</v>
      </c>
      <c r="Z26" s="116">
        <f t="shared" si="25"/>
        <v>-4.8842069347890982E-2</v>
      </c>
      <c r="AB26" s="54"/>
      <c r="AC26" s="315"/>
      <c r="AD26" s="315"/>
      <c r="AE26" s="315"/>
      <c r="AF26" s="315"/>
      <c r="AG26" s="315"/>
      <c r="AH26" s="315"/>
      <c r="AI26" s="315"/>
      <c r="AJ26" s="315"/>
      <c r="AK26" s="54"/>
      <c r="AL26" s="315"/>
      <c r="AM26" s="315"/>
      <c r="AN26" s="315"/>
      <c r="AO26" s="315"/>
      <c r="AP26" s="315"/>
      <c r="AQ26" s="315"/>
      <c r="AR26" s="315"/>
      <c r="AS26" s="315"/>
    </row>
    <row r="27" spans="1:45" x14ac:dyDescent="0.2">
      <c r="A27" s="128" t="s">
        <v>21</v>
      </c>
      <c r="B27" s="92">
        <v>2043.94</v>
      </c>
      <c r="C27" s="92">
        <v>1716.28</v>
      </c>
      <c r="D27" s="92">
        <v>794.14</v>
      </c>
      <c r="E27" s="92">
        <v>1925.4</v>
      </c>
      <c r="F27" s="92">
        <v>1548.58</v>
      </c>
      <c r="G27" s="92">
        <v>1104.4274</v>
      </c>
      <c r="H27" s="92">
        <v>922.19970000000001</v>
      </c>
      <c r="I27" s="92">
        <v>78.558800000000005</v>
      </c>
      <c r="J27" s="92">
        <v>623.76</v>
      </c>
      <c r="K27" s="92">
        <v>550.01</v>
      </c>
      <c r="L27" s="92">
        <v>1927.41</v>
      </c>
      <c r="M27" s="129">
        <v>1061.0999999999999</v>
      </c>
      <c r="O27" s="115">
        <f t="shared" si="14"/>
        <v>-2.3115349462494356E-3</v>
      </c>
      <c r="P27" s="94">
        <f t="shared" si="15"/>
        <v>-3.7202461418667644E-3</v>
      </c>
      <c r="Q27" s="94">
        <f t="shared" si="16"/>
        <v>-2.3805370573689419E-3</v>
      </c>
      <c r="R27" s="94">
        <f t="shared" si="17"/>
        <v>-1.6827454346407079E-2</v>
      </c>
      <c r="S27" s="94">
        <f t="shared" si="18"/>
        <v>3.0086227126918462E-5</v>
      </c>
      <c r="T27" s="94">
        <f t="shared" si="19"/>
        <v>-8.898777242227254E-3</v>
      </c>
      <c r="U27" s="94">
        <f t="shared" si="20"/>
        <v>4.458222615884298E-3</v>
      </c>
      <c r="V27" s="94">
        <f t="shared" si="21"/>
        <v>4.6535470786665659E-2</v>
      </c>
      <c r="W27" s="94">
        <f t="shared" si="22"/>
        <v>-9.9376683339746127E-2</v>
      </c>
      <c r="X27" s="94">
        <f t="shared" si="23"/>
        <v>-4.7739003294166027E-3</v>
      </c>
      <c r="Y27" s="94">
        <f t="shared" si="24"/>
        <v>7.6697374382429873E-3</v>
      </c>
      <c r="Z27" s="116">
        <f t="shared" si="25"/>
        <v>-9.4797941820086926E-3</v>
      </c>
      <c r="AB27" s="54"/>
      <c r="AC27" s="315"/>
      <c r="AD27" s="315"/>
      <c r="AE27" s="315"/>
      <c r="AF27" s="315"/>
      <c r="AG27" s="315"/>
      <c r="AH27" s="315"/>
      <c r="AI27" s="315"/>
      <c r="AJ27" s="315"/>
      <c r="AK27" s="54"/>
      <c r="AL27" s="315"/>
      <c r="AM27" s="315"/>
      <c r="AN27" s="315"/>
      <c r="AO27" s="315"/>
      <c r="AP27" s="315"/>
      <c r="AQ27" s="315"/>
      <c r="AR27" s="315"/>
      <c r="AS27" s="315"/>
    </row>
    <row r="28" spans="1:45" x14ac:dyDescent="0.2">
      <c r="A28" s="128" t="s">
        <v>22</v>
      </c>
      <c r="B28" s="92">
        <v>1920.03</v>
      </c>
      <c r="C28" s="92">
        <v>1644.4</v>
      </c>
      <c r="D28" s="92">
        <v>792.05</v>
      </c>
      <c r="E28" s="92">
        <v>1936.43</v>
      </c>
      <c r="F28" s="92">
        <v>1581.23</v>
      </c>
      <c r="G28" s="92">
        <v>1088.0533</v>
      </c>
      <c r="H28" s="92">
        <v>913.24379999999996</v>
      </c>
      <c r="I28" s="92">
        <v>87.821399999999997</v>
      </c>
      <c r="J28" s="92">
        <v>585.08000000000004</v>
      </c>
      <c r="K28" s="92">
        <v>550.69000000000005</v>
      </c>
      <c r="L28" s="92">
        <v>1709.81</v>
      </c>
      <c r="M28" s="129">
        <v>1115.0899999999999</v>
      </c>
      <c r="O28" s="115">
        <f t="shared" si="14"/>
        <v>4.3664092476564092E-3</v>
      </c>
      <c r="P28" s="94">
        <f t="shared" si="15"/>
        <v>4.1946261458456473E-2</v>
      </c>
      <c r="Q28" s="94">
        <f t="shared" si="16"/>
        <v>1.9094226767470909E-2</v>
      </c>
      <c r="R28" s="94">
        <f t="shared" si="17"/>
        <v>1.6063753675184332E-2</v>
      </c>
      <c r="S28" s="94">
        <f t="shared" si="18"/>
        <v>2.522516964836527E-2</v>
      </c>
      <c r="T28" s="94">
        <f t="shared" si="19"/>
        <v>1.0134374226008833E-2</v>
      </c>
      <c r="U28" s="94">
        <f t="shared" si="20"/>
        <v>2.2997383156383808E-2</v>
      </c>
      <c r="V28" s="94">
        <f t="shared" si="21"/>
        <v>-5.948039126413205E-2</v>
      </c>
      <c r="W28" s="94">
        <f t="shared" si="22"/>
        <v>3.1414692996380666E-2</v>
      </c>
      <c r="X28" s="94">
        <f t="shared" si="23"/>
        <v>2.482307914500289E-2</v>
      </c>
      <c r="Y28" s="94">
        <f t="shared" si="24"/>
        <v>2.6520646240047761E-2</v>
      </c>
      <c r="Z28" s="116">
        <f t="shared" si="25"/>
        <v>-6.7546459299032782E-4</v>
      </c>
      <c r="AB28" s="54"/>
      <c r="AC28" s="315"/>
      <c r="AD28" s="315"/>
      <c r="AE28" s="315"/>
      <c r="AF28" s="315"/>
      <c r="AG28" s="315"/>
      <c r="AH28" s="315"/>
      <c r="AI28" s="315"/>
      <c r="AJ28" s="315"/>
      <c r="AK28" s="54"/>
      <c r="AL28" s="315"/>
      <c r="AM28" s="315"/>
      <c r="AN28" s="315"/>
      <c r="AO28" s="315"/>
      <c r="AP28" s="315"/>
      <c r="AQ28" s="315"/>
      <c r="AR28" s="315"/>
      <c r="AS28" s="315"/>
    </row>
    <row r="29" spans="1:45" x14ac:dyDescent="0.2">
      <c r="A29" s="128" t="s">
        <v>23</v>
      </c>
      <c r="B29" s="92">
        <v>2063.11</v>
      </c>
      <c r="C29" s="92">
        <v>1842.46</v>
      </c>
      <c r="D29" s="92">
        <v>972.25</v>
      </c>
      <c r="E29" s="92">
        <v>1912.89</v>
      </c>
      <c r="F29" s="92">
        <v>1661.94</v>
      </c>
      <c r="G29" s="92">
        <v>1070.3581999999999</v>
      </c>
      <c r="H29" s="92">
        <v>935.57749999999999</v>
      </c>
      <c r="I29" s="92">
        <v>102.6892</v>
      </c>
      <c r="J29" s="92">
        <v>585.17999999999995</v>
      </c>
      <c r="K29" s="92">
        <v>564.96</v>
      </c>
      <c r="L29" s="92">
        <v>1868.26</v>
      </c>
      <c r="M29" s="129">
        <v>1172.3499999999999</v>
      </c>
      <c r="O29" s="115">
        <f t="shared" si="14"/>
        <v>4.3913420440199025E-2</v>
      </c>
      <c r="P29" s="94">
        <f t="shared" si="15"/>
        <v>-3.8562792511700375E-2</v>
      </c>
      <c r="Q29" s="94">
        <f t="shared" si="16"/>
        <v>-4.8760108621049895E-2</v>
      </c>
      <c r="R29" s="94">
        <f t="shared" si="17"/>
        <v>1.7946850529740415E-2</v>
      </c>
      <c r="S29" s="94">
        <f t="shared" si="18"/>
        <v>-1.0027970832162838E-2</v>
      </c>
      <c r="T29" s="94">
        <f t="shared" si="19"/>
        <v>1.3687335592685451E-2</v>
      </c>
      <c r="U29" s="94">
        <f t="shared" si="20"/>
        <v>-1.7233803136156394E-2</v>
      </c>
      <c r="V29" s="94">
        <f t="shared" si="21"/>
        <v>-0.12101637681330361</v>
      </c>
      <c r="W29" s="94">
        <f t="shared" si="22"/>
        <v>0.11901378428307517</v>
      </c>
      <c r="X29" s="94">
        <f t="shared" si="23"/>
        <v>6.9808027923209679E-3</v>
      </c>
      <c r="Y29" s="94">
        <f t="shared" si="24"/>
        <v>7.895601474339449E-2</v>
      </c>
      <c r="Z29" s="116">
        <f t="shared" si="25"/>
        <v>-1.9682986384141204E-2</v>
      </c>
      <c r="AB29" s="74"/>
      <c r="AC29" s="315"/>
      <c r="AD29" s="315"/>
      <c r="AE29" s="315"/>
      <c r="AF29" s="315"/>
      <c r="AG29" s="315"/>
      <c r="AH29" s="315"/>
      <c r="AI29" s="315"/>
      <c r="AJ29" s="315"/>
      <c r="AK29" s="74"/>
      <c r="AL29" s="315"/>
      <c r="AM29" s="315"/>
      <c r="AN29" s="315"/>
      <c r="AO29" s="315"/>
      <c r="AP29" s="315"/>
      <c r="AQ29" s="315"/>
      <c r="AR29" s="315"/>
      <c r="AS29" s="315"/>
    </row>
    <row r="30" spans="1:45" x14ac:dyDescent="0.2">
      <c r="A30" s="128" t="s">
        <v>24</v>
      </c>
      <c r="B30" s="92">
        <v>2067.89</v>
      </c>
      <c r="C30" s="92">
        <v>1849.34</v>
      </c>
      <c r="D30" s="92">
        <v>974.57</v>
      </c>
      <c r="E30" s="92">
        <v>1945.63</v>
      </c>
      <c r="F30" s="92">
        <v>1661.89</v>
      </c>
      <c r="G30" s="92">
        <v>1079.9685999999999</v>
      </c>
      <c r="H30" s="92">
        <v>931.42499999999995</v>
      </c>
      <c r="I30" s="92">
        <v>98.123000000000005</v>
      </c>
      <c r="J30" s="92">
        <v>649.75</v>
      </c>
      <c r="K30" s="92">
        <v>567.66999999999996</v>
      </c>
      <c r="L30" s="92">
        <v>1854.04</v>
      </c>
      <c r="M30" s="129">
        <v>1183.57</v>
      </c>
      <c r="O30" s="115">
        <f t="shared" si="14"/>
        <v>6.1523392663105584E-3</v>
      </c>
      <c r="P30" s="94">
        <f t="shared" si="15"/>
        <v>-6.3910918199703862E-2</v>
      </c>
      <c r="Q30" s="94">
        <f t="shared" si="16"/>
        <v>-4.3253583052589438E-2</v>
      </c>
      <c r="R30" s="94">
        <f t="shared" si="17"/>
        <v>1.6560170394035675E-3</v>
      </c>
      <c r="S30" s="94">
        <f t="shared" si="18"/>
        <v>-1.8680442769044431E-2</v>
      </c>
      <c r="T30" s="94">
        <f t="shared" si="19"/>
        <v>1.492219040472466E-2</v>
      </c>
      <c r="U30" s="94">
        <f t="shared" si="20"/>
        <v>-7.7845515111525194E-3</v>
      </c>
      <c r="V30" s="94">
        <f t="shared" si="21"/>
        <v>-0.11836127724940355</v>
      </c>
      <c r="W30" s="94">
        <f t="shared" si="22"/>
        <v>-3.3727536430888549E-2</v>
      </c>
      <c r="X30" s="94">
        <f t="shared" si="23"/>
        <v>5.5571804621235696E-3</v>
      </c>
      <c r="Y30" s="94">
        <f t="shared" si="24"/>
        <v>1.2520640911647852E-2</v>
      </c>
      <c r="Z30" s="116">
        <f t="shared" si="25"/>
        <v>-8.9789276216163158E-2</v>
      </c>
      <c r="AB30" s="74"/>
      <c r="AC30" s="315"/>
      <c r="AD30" s="315"/>
      <c r="AE30" s="315"/>
      <c r="AF30" s="315"/>
      <c r="AG30" s="315"/>
      <c r="AH30" s="315"/>
      <c r="AI30" s="315"/>
      <c r="AJ30" s="315"/>
      <c r="AK30" s="74"/>
      <c r="AL30" s="315"/>
      <c r="AM30" s="315"/>
      <c r="AN30" s="315"/>
      <c r="AO30" s="315"/>
      <c r="AP30" s="315"/>
      <c r="AQ30" s="315"/>
      <c r="AR30" s="315"/>
      <c r="AS30" s="315"/>
    </row>
    <row r="31" spans="1:45" x14ac:dyDescent="0.2">
      <c r="A31" s="128" t="s">
        <v>25</v>
      </c>
      <c r="B31" s="92">
        <v>2058.9</v>
      </c>
      <c r="C31" s="92">
        <v>1774.89</v>
      </c>
      <c r="D31" s="92">
        <v>956.31</v>
      </c>
      <c r="E31" s="92">
        <v>1914.87</v>
      </c>
      <c r="F31" s="92">
        <v>1621</v>
      </c>
      <c r="G31" s="92">
        <v>1069.1335999999999</v>
      </c>
      <c r="H31" s="92">
        <v>910.48620000000005</v>
      </c>
      <c r="I31" s="92">
        <v>104.32850000000001</v>
      </c>
      <c r="J31" s="92">
        <v>629.96</v>
      </c>
      <c r="K31" s="92">
        <v>553.91999999999996</v>
      </c>
      <c r="L31" s="92">
        <v>1806.14</v>
      </c>
      <c r="M31" s="129">
        <v>1184.3699999999999</v>
      </c>
      <c r="O31" s="115">
        <f t="shared" si="14"/>
        <v>4.694126066846839E-2</v>
      </c>
      <c r="P31" s="94">
        <f t="shared" si="15"/>
        <v>2.94567492652777E-2</v>
      </c>
      <c r="Q31" s="94">
        <f t="shared" si="16"/>
        <v>5.6431910722364649E-2</v>
      </c>
      <c r="R31" s="94">
        <f t="shared" si="17"/>
        <v>2.0446975336481311E-2</v>
      </c>
      <c r="S31" s="94">
        <f t="shared" si="18"/>
        <v>2.4076938184317782E-2</v>
      </c>
      <c r="T31" s="94">
        <f t="shared" si="19"/>
        <v>2.5940071012833701E-2</v>
      </c>
      <c r="U31" s="94">
        <f t="shared" si="20"/>
        <v>4.4896405736068533E-2</v>
      </c>
      <c r="V31" s="94">
        <f t="shared" si="21"/>
        <v>7.6863950807066648E-4</v>
      </c>
      <c r="W31" s="94">
        <f t="shared" si="22"/>
        <v>6.1471751052161731E-2</v>
      </c>
      <c r="X31" s="94">
        <f t="shared" si="23"/>
        <v>1.8886198547215471E-2</v>
      </c>
      <c r="Y31" s="94">
        <f t="shared" si="24"/>
        <v>7.6312620031900022E-2</v>
      </c>
      <c r="Z31" s="116">
        <f t="shared" si="25"/>
        <v>3.3738054999571603E-2</v>
      </c>
      <c r="AB31" s="75"/>
      <c r="AC31" s="315"/>
      <c r="AD31" s="315"/>
      <c r="AE31" s="315"/>
      <c r="AF31" s="315"/>
      <c r="AG31" s="315"/>
      <c r="AH31" s="315"/>
      <c r="AI31" s="315"/>
      <c r="AJ31" s="315"/>
      <c r="AK31" s="75"/>
      <c r="AL31" s="315"/>
      <c r="AM31" s="315"/>
      <c r="AN31" s="315"/>
      <c r="AO31" s="315"/>
      <c r="AP31" s="315"/>
      <c r="AQ31" s="315"/>
      <c r="AR31" s="315"/>
      <c r="AS31" s="315"/>
    </row>
    <row r="32" spans="1:45" x14ac:dyDescent="0.2">
      <c r="A32" s="128" t="s">
        <v>26</v>
      </c>
      <c r="B32" s="92">
        <v>1972.29</v>
      </c>
      <c r="C32" s="92">
        <v>1846.08</v>
      </c>
      <c r="D32" s="92">
        <v>1005.33</v>
      </c>
      <c r="E32" s="92">
        <v>1881.11</v>
      </c>
      <c r="F32" s="92">
        <v>1637.42</v>
      </c>
      <c r="G32" s="92">
        <v>1054.6976</v>
      </c>
      <c r="H32" s="92">
        <v>926.45249999999999</v>
      </c>
      <c r="I32" s="92">
        <v>118.6922</v>
      </c>
      <c r="J32" s="92">
        <v>562.96</v>
      </c>
      <c r="K32" s="92">
        <v>550.08000000000004</v>
      </c>
      <c r="L32" s="92">
        <v>1673.97</v>
      </c>
      <c r="M32" s="129">
        <v>1208.1500000000001</v>
      </c>
      <c r="O32" s="115">
        <f t="shared" si="14"/>
        <v>1.2973663139215314E-2</v>
      </c>
      <c r="P32" s="94">
        <f t="shared" si="15"/>
        <v>4.6982668615653334E-5</v>
      </c>
      <c r="Q32" s="94">
        <f t="shared" si="16"/>
        <v>-8.0184304221644544E-3</v>
      </c>
      <c r="R32" s="94">
        <f t="shared" si="17"/>
        <v>1.8433256228348779E-2</v>
      </c>
      <c r="S32" s="94">
        <f t="shared" si="18"/>
        <v>2.9813107148951672E-2</v>
      </c>
      <c r="T32" s="94">
        <f t="shared" si="19"/>
        <v>3.3169654591649132E-2</v>
      </c>
      <c r="U32" s="94">
        <f t="shared" si="20"/>
        <v>2.8201268887382596E-2</v>
      </c>
      <c r="V32" s="94">
        <f t="shared" si="21"/>
        <v>6.9755827962290837E-2</v>
      </c>
      <c r="W32" s="94">
        <f t="shared" si="22"/>
        <v>7.5519761722806847E-2</v>
      </c>
      <c r="X32" s="94">
        <f t="shared" si="23"/>
        <v>9.3433346492960128E-3</v>
      </c>
      <c r="Y32" s="94">
        <f t="shared" si="24"/>
        <v>2.5667563651417966E-2</v>
      </c>
      <c r="Z32" s="116">
        <f t="shared" si="25"/>
        <v>6.85479844212908E-2</v>
      </c>
      <c r="AB32" s="54"/>
      <c r="AC32" s="315"/>
      <c r="AD32" s="315"/>
      <c r="AE32" s="315"/>
      <c r="AF32" s="315"/>
      <c r="AG32" s="315"/>
      <c r="AH32" s="315"/>
      <c r="AI32" s="315"/>
      <c r="AJ32" s="315"/>
      <c r="AK32" s="54"/>
      <c r="AL32" s="315"/>
      <c r="AM32" s="315"/>
      <c r="AN32" s="315"/>
      <c r="AO32" s="315"/>
      <c r="AP32" s="315"/>
      <c r="AQ32" s="315"/>
      <c r="AR32" s="315"/>
      <c r="AS32" s="315"/>
    </row>
    <row r="33" spans="1:45" x14ac:dyDescent="0.2">
      <c r="A33" s="128" t="s">
        <v>27</v>
      </c>
      <c r="B33" s="92">
        <v>1960.23</v>
      </c>
      <c r="C33" s="92">
        <v>1972.12</v>
      </c>
      <c r="D33" s="92">
        <v>1050.78</v>
      </c>
      <c r="E33" s="92">
        <v>1878</v>
      </c>
      <c r="F33" s="92">
        <v>1668.59</v>
      </c>
      <c r="G33" s="92">
        <v>1039.1905999999999</v>
      </c>
      <c r="H33" s="92">
        <v>933.72109999999998</v>
      </c>
      <c r="I33" s="92">
        <v>134.6268</v>
      </c>
      <c r="J33" s="92">
        <v>582.61</v>
      </c>
      <c r="K33" s="92">
        <v>547.04</v>
      </c>
      <c r="L33" s="92">
        <v>1653.27</v>
      </c>
      <c r="M33" s="129">
        <v>1327.33</v>
      </c>
      <c r="O33" s="115">
        <f t="shared" si="14"/>
        <v>9.9200142725461599E-2</v>
      </c>
      <c r="P33" s="94">
        <f t="shared" si="15"/>
        <v>5.355208086985689E-2</v>
      </c>
      <c r="Q33" s="94">
        <f t="shared" si="16"/>
        <v>1.5423409555830127E-2</v>
      </c>
      <c r="R33" s="94">
        <f t="shared" si="17"/>
        <v>-1.3649953302791484E-3</v>
      </c>
      <c r="S33" s="94">
        <f t="shared" si="18"/>
        <v>3.5817162908843347E-2</v>
      </c>
      <c r="T33" s="94">
        <f t="shared" si="19"/>
        <v>3.2498301560048384E-3</v>
      </c>
      <c r="U33" s="94">
        <f t="shared" si="20"/>
        <v>1.1738532070575264E-2</v>
      </c>
      <c r="V33" s="94">
        <f t="shared" si="21"/>
        <v>-1.0689928353563813E-2</v>
      </c>
      <c r="W33" s="94">
        <f t="shared" si="22"/>
        <v>-1.1735316330680305E-2</v>
      </c>
      <c r="X33" s="94">
        <f t="shared" si="23"/>
        <v>4.1529605263157743E-2</v>
      </c>
      <c r="Y33" s="94">
        <f t="shared" si="24"/>
        <v>9.7182335013480142E-2</v>
      </c>
      <c r="Z33" s="116">
        <f t="shared" si="25"/>
        <v>-9.5851861884231268E-2</v>
      </c>
      <c r="AB33" s="54"/>
      <c r="AC33" s="315"/>
      <c r="AD33" s="315"/>
      <c r="AE33" s="315"/>
      <c r="AF33" s="315"/>
      <c r="AG33" s="315"/>
      <c r="AH33" s="315"/>
      <c r="AI33" s="315"/>
      <c r="AJ33" s="315"/>
      <c r="AK33" s="54"/>
      <c r="AL33" s="315"/>
      <c r="AM33" s="315"/>
      <c r="AN33" s="315"/>
      <c r="AO33" s="315"/>
      <c r="AP33" s="315"/>
      <c r="AQ33" s="315"/>
      <c r="AR33" s="315"/>
      <c r="AS33" s="315"/>
    </row>
    <row r="34" spans="1:45" x14ac:dyDescent="0.2">
      <c r="A34" s="128" t="s">
        <v>28</v>
      </c>
      <c r="B34" s="92">
        <v>1872.34</v>
      </c>
      <c r="C34" s="92">
        <v>1915.69</v>
      </c>
      <c r="D34" s="92">
        <v>994.65</v>
      </c>
      <c r="E34" s="92">
        <v>1840.37</v>
      </c>
      <c r="F34" s="92">
        <v>1629.36</v>
      </c>
      <c r="G34" s="92">
        <v>1012.9155</v>
      </c>
      <c r="H34" s="92">
        <v>893.60159999999996</v>
      </c>
      <c r="I34" s="92">
        <v>134.52340000000001</v>
      </c>
      <c r="J34" s="92">
        <v>548.87</v>
      </c>
      <c r="K34" s="92">
        <v>536.9</v>
      </c>
      <c r="L34" s="92">
        <v>1536.05</v>
      </c>
      <c r="M34" s="129">
        <v>1284.01</v>
      </c>
      <c r="O34" s="115">
        <f t="shared" si="14"/>
        <v>4.6859825186144372E-2</v>
      </c>
      <c r="P34" s="94">
        <v>9.4500000000000001E-2</v>
      </c>
      <c r="Q34" s="94">
        <f t="shared" si="16"/>
        <v>5.0120702306637024E-2</v>
      </c>
      <c r="R34" s="94">
        <f t="shared" si="17"/>
        <v>5.6799550938971205E-3</v>
      </c>
      <c r="S34" s="94">
        <f t="shared" si="18"/>
        <v>2.282040980313374E-2</v>
      </c>
      <c r="T34" s="94">
        <f t="shared" si="19"/>
        <v>-1.863143285432248E-3</v>
      </c>
      <c r="U34" s="94">
        <f t="shared" si="20"/>
        <v>1.3772295096129209E-2</v>
      </c>
      <c r="V34" s="94">
        <f t="shared" si="21"/>
        <v>2.1242697822623401E-2</v>
      </c>
      <c r="W34" s="94">
        <f t="shared" si="22"/>
        <v>-3.5145739910314007E-2</v>
      </c>
      <c r="X34" s="94">
        <f t="shared" si="23"/>
        <v>1.6115554494449132E-2</v>
      </c>
      <c r="Y34" s="94">
        <f t="shared" si="24"/>
        <v>6.4520405855423762E-2</v>
      </c>
      <c r="Z34" s="116">
        <f t="shared" si="25"/>
        <v>7.6547350003645112E-2</v>
      </c>
      <c r="AB34" s="54"/>
      <c r="AC34" s="315"/>
      <c r="AD34" s="315"/>
      <c r="AE34" s="315"/>
      <c r="AF34" s="315"/>
      <c r="AG34" s="315"/>
      <c r="AH34" s="315"/>
      <c r="AI34" s="315"/>
      <c r="AJ34" s="315"/>
      <c r="AK34" s="54"/>
      <c r="AL34" s="315"/>
      <c r="AM34" s="315"/>
      <c r="AN34" s="315"/>
      <c r="AO34" s="315"/>
      <c r="AP34" s="315"/>
      <c r="AQ34" s="315"/>
      <c r="AR34" s="315"/>
      <c r="AS34" s="315"/>
    </row>
    <row r="35" spans="1:45" x14ac:dyDescent="0.2">
      <c r="A35" s="128" t="s">
        <v>29</v>
      </c>
      <c r="B35" s="92">
        <v>1848.36</v>
      </c>
      <c r="C35" s="92">
        <v>1915.6</v>
      </c>
      <c r="D35" s="92">
        <v>1002.69</v>
      </c>
      <c r="E35" s="92">
        <v>1807.06</v>
      </c>
      <c r="F35" s="92">
        <v>1582.19</v>
      </c>
      <c r="G35" s="92">
        <v>980.39610000000005</v>
      </c>
      <c r="H35" s="92">
        <v>869.09209999999996</v>
      </c>
      <c r="I35" s="92">
        <v>125.75149999999999</v>
      </c>
      <c r="J35" s="92">
        <v>510.33</v>
      </c>
      <c r="K35" s="92">
        <v>531.92999999999995</v>
      </c>
      <c r="L35" s="92">
        <v>1497.61</v>
      </c>
      <c r="M35" s="129">
        <v>1201.6400000000001</v>
      </c>
      <c r="O35" s="115">
        <f>(B37-B38)/B38-0.5%</f>
        <v>1.8636398396624957E-2</v>
      </c>
      <c r="P35" s="94">
        <f>(C37-C38)/C38+1%</f>
        <v>-1.1119273726333334E-2</v>
      </c>
      <c r="Q35" s="94">
        <f t="shared" si="16"/>
        <v>-9.1380809740071539E-2</v>
      </c>
      <c r="R35" s="94">
        <f t="shared" si="17"/>
        <v>-2.325013299749213E-2</v>
      </c>
      <c r="S35" s="94">
        <f t="shared" si="18"/>
        <v>-1.4355014355014354E-2</v>
      </c>
      <c r="T35" s="94">
        <f t="shared" si="19"/>
        <v>-2.965561075949151E-2</v>
      </c>
      <c r="U35" s="94">
        <f t="shared" si="20"/>
        <v>-5.1361502042563713E-2</v>
      </c>
      <c r="V35" s="94">
        <f t="shared" si="21"/>
        <v>-9.4633834801951186E-2</v>
      </c>
      <c r="W35" s="94">
        <f t="shared" si="22"/>
        <v>-2.9766868496428626E-2</v>
      </c>
      <c r="X35" s="94">
        <f t="shared" si="23"/>
        <v>1.2550050797824567E-3</v>
      </c>
      <c r="Y35" s="94">
        <f t="shared" si="24"/>
        <v>2.7411419688787068E-2</v>
      </c>
      <c r="Z35" s="116">
        <f t="shared" si="25"/>
        <v>-0.22721126760563382</v>
      </c>
      <c r="AB35" s="54"/>
      <c r="AC35" s="54"/>
      <c r="AD35" s="54"/>
      <c r="AE35" s="54"/>
      <c r="AF35" s="54"/>
      <c r="AG35" s="54"/>
      <c r="AH35" s="54"/>
      <c r="AI35" s="54"/>
      <c r="AJ35" s="54"/>
      <c r="AK35" s="54"/>
      <c r="AL35" s="54"/>
      <c r="AM35" s="54"/>
      <c r="AN35" s="54"/>
      <c r="AO35" s="54"/>
      <c r="AP35" s="54"/>
      <c r="AQ35" s="54"/>
      <c r="AR35" s="54"/>
      <c r="AS35" s="54"/>
    </row>
    <row r="36" spans="1:45" x14ac:dyDescent="0.2">
      <c r="A36" s="128" t="s">
        <v>30</v>
      </c>
      <c r="B36" s="92">
        <v>1681.55</v>
      </c>
      <c r="C36" s="92">
        <v>1818.23</v>
      </c>
      <c r="D36" s="92">
        <v>987.46</v>
      </c>
      <c r="E36" s="92">
        <v>1809.53</v>
      </c>
      <c r="F36" s="92">
        <v>1527.48</v>
      </c>
      <c r="G36" s="92">
        <v>977.22029999999995</v>
      </c>
      <c r="H36" s="92">
        <v>859.0086</v>
      </c>
      <c r="I36" s="92">
        <v>127.1103</v>
      </c>
      <c r="J36" s="92">
        <v>516.39</v>
      </c>
      <c r="K36" s="92">
        <v>510.72</v>
      </c>
      <c r="L36" s="92">
        <v>1364.96</v>
      </c>
      <c r="M36" s="129">
        <v>1329.03</v>
      </c>
      <c r="O36" s="115">
        <f>(B38-B39)/B39-4.7%</f>
        <v>5.3267145331267224E-2</v>
      </c>
      <c r="P36" s="94">
        <f>(C38-C39)/C39</f>
        <v>4.3827930174563566E-2</v>
      </c>
      <c r="Q36" s="94">
        <f>(D38-D39)/D39</f>
        <v>-1.9238059135708828E-2</v>
      </c>
      <c r="R36" s="94">
        <f t="shared" si="17"/>
        <v>-1.2199155276270202E-3</v>
      </c>
      <c r="S36" s="94">
        <f t="shared" si="18"/>
        <v>2.8922420818167101E-2</v>
      </c>
      <c r="T36" s="94">
        <f t="shared" si="19"/>
        <v>2.8586911426793761E-3</v>
      </c>
      <c r="U36" s="94">
        <f t="shared" si="20"/>
        <v>-1.4628950667777949E-2</v>
      </c>
      <c r="V36" s="94">
        <f t="shared" si="21"/>
        <v>-1.1465391344114773E-2</v>
      </c>
      <c r="W36" s="94">
        <v>5.8000000000000003E-2</v>
      </c>
      <c r="X36" s="94">
        <f t="shared" si="23"/>
        <v>3.5500639465324557E-2</v>
      </c>
      <c r="Y36" s="94">
        <f t="shared" si="24"/>
        <v>0.18838675274714803</v>
      </c>
      <c r="Z36" s="116">
        <f t="shared" si="25"/>
        <v>-4.646790222938485E-2</v>
      </c>
      <c r="AB36" s="54"/>
      <c r="AC36" s="315"/>
      <c r="AD36" s="315"/>
      <c r="AE36" s="315"/>
      <c r="AF36" s="315"/>
      <c r="AG36" s="315"/>
      <c r="AH36" s="315"/>
      <c r="AI36" s="315"/>
      <c r="AJ36" s="315"/>
      <c r="AK36" s="54"/>
      <c r="AL36" s="54"/>
      <c r="AM36" s="54"/>
      <c r="AN36" s="54"/>
      <c r="AO36" s="54"/>
      <c r="AP36" s="54"/>
      <c r="AQ36" s="54"/>
      <c r="AR36" s="54"/>
      <c r="AS36" s="54"/>
    </row>
    <row r="37" spans="1:45" x14ac:dyDescent="0.2">
      <c r="A37" s="128" t="s">
        <v>31</v>
      </c>
      <c r="B37" s="92">
        <v>1606.28</v>
      </c>
      <c r="C37" s="92">
        <v>1638.94</v>
      </c>
      <c r="D37" s="92">
        <v>940.33</v>
      </c>
      <c r="E37" s="92">
        <v>1799.31</v>
      </c>
      <c r="F37" s="92">
        <v>1493.4</v>
      </c>
      <c r="G37" s="92">
        <v>979.0444</v>
      </c>
      <c r="H37" s="92">
        <v>847.33879999999999</v>
      </c>
      <c r="I37" s="92">
        <v>124.4663</v>
      </c>
      <c r="J37" s="92">
        <v>535.20000000000005</v>
      </c>
      <c r="K37" s="92">
        <v>502.62</v>
      </c>
      <c r="L37" s="92">
        <v>1282.23</v>
      </c>
      <c r="M37" s="129">
        <v>1234.53</v>
      </c>
      <c r="O37" s="115">
        <f t="shared" ref="O37:O44" si="26">(B39-B40)/B40</f>
        <v>-1.0050879104860945E-2</v>
      </c>
      <c r="P37" s="94">
        <f t="shared" si="15"/>
        <v>6.1717281368317937E-2</v>
      </c>
      <c r="Q37" s="94">
        <v>4.9000000000000002E-2</v>
      </c>
      <c r="R37" s="94">
        <f t="shared" si="17"/>
        <v>2.1190009182337805E-3</v>
      </c>
      <c r="S37" s="94">
        <f t="shared" si="18"/>
        <v>3.287530949925993E-2</v>
      </c>
      <c r="T37" s="94">
        <f t="shared" si="19"/>
        <v>6.7422696649698348E-3</v>
      </c>
      <c r="U37" s="94">
        <f t="shared" si="20"/>
        <v>3.2913829166095046E-2</v>
      </c>
      <c r="V37" s="94">
        <f t="shared" si="21"/>
        <v>-6.353543726486667E-2</v>
      </c>
      <c r="W37" s="94">
        <f t="shared" si="22"/>
        <v>2.1424033039472566E-2</v>
      </c>
      <c r="X37" s="94">
        <f t="shared" si="23"/>
        <v>1.951629863301782E-2</v>
      </c>
      <c r="Y37" s="94">
        <f t="shared" si="24"/>
        <v>-1.3341099983088788E-2</v>
      </c>
      <c r="Z37" s="116">
        <f t="shared" si="25"/>
        <v>-5.4676258992805808E-2</v>
      </c>
      <c r="AB37" s="54"/>
      <c r="AC37" s="315"/>
      <c r="AD37" s="315"/>
      <c r="AE37" s="315"/>
      <c r="AF37" s="315"/>
      <c r="AG37" s="315"/>
      <c r="AH37" s="315"/>
      <c r="AI37" s="315"/>
      <c r="AJ37" s="315"/>
      <c r="AK37" s="54"/>
      <c r="AL37" s="54"/>
      <c r="AM37" s="54"/>
      <c r="AN37" s="54"/>
      <c r="AO37" s="54"/>
      <c r="AP37" s="54"/>
      <c r="AQ37" s="54"/>
      <c r="AR37" s="54"/>
      <c r="AS37" s="54"/>
    </row>
    <row r="38" spans="1:45" x14ac:dyDescent="0.2">
      <c r="A38" s="128" t="s">
        <v>32</v>
      </c>
      <c r="B38" s="92">
        <v>1569.19</v>
      </c>
      <c r="C38" s="92">
        <v>1674.3</v>
      </c>
      <c r="D38" s="92">
        <v>1034.9000000000001</v>
      </c>
      <c r="E38" s="92">
        <v>1842.14</v>
      </c>
      <c r="F38" s="92">
        <v>1515.15</v>
      </c>
      <c r="G38" s="92">
        <v>1008.9659</v>
      </c>
      <c r="H38" s="92">
        <v>893.21569999999997</v>
      </c>
      <c r="I38" s="92">
        <v>137.47620000000001</v>
      </c>
      <c r="J38" s="92">
        <v>551.62</v>
      </c>
      <c r="K38" s="92">
        <v>501.99</v>
      </c>
      <c r="L38" s="92">
        <v>1248.02</v>
      </c>
      <c r="M38" s="129">
        <v>1597.5</v>
      </c>
      <c r="O38" s="115">
        <f t="shared" si="26"/>
        <v>5.7636401010160321E-2</v>
      </c>
      <c r="P38" s="94">
        <f t="shared" si="15"/>
        <v>6.1389087945594202E-2</v>
      </c>
      <c r="Q38" s="94">
        <f t="shared" si="16"/>
        <v>6.9675148023683728E-2</v>
      </c>
      <c r="R38" s="94">
        <f t="shared" si="17"/>
        <v>1.5851901731455995E-2</v>
      </c>
      <c r="S38" s="94">
        <v>2.75E-2</v>
      </c>
      <c r="T38" s="94">
        <f t="shared" si="19"/>
        <v>2.315352034375685E-2</v>
      </c>
      <c r="U38" s="94">
        <f t="shared" si="20"/>
        <v>6.7667220903508643E-2</v>
      </c>
      <c r="V38" s="94">
        <v>8.2000000000000003E-2</v>
      </c>
      <c r="W38" s="94">
        <f t="shared" si="22"/>
        <v>1.8699025263576642E-3</v>
      </c>
      <c r="X38" s="94">
        <v>2.8000000000000001E-2</v>
      </c>
      <c r="Y38" s="94">
        <f t="shared" si="24"/>
        <v>8.0237892258352678E-2</v>
      </c>
      <c r="Z38" s="116">
        <f t="shared" si="25"/>
        <v>0.10942439512973799</v>
      </c>
      <c r="AB38" s="54"/>
      <c r="AC38" s="315"/>
      <c r="AD38" s="315"/>
      <c r="AE38" s="315"/>
      <c r="AF38" s="315"/>
      <c r="AG38" s="315"/>
      <c r="AH38" s="315"/>
      <c r="AI38" s="315"/>
      <c r="AJ38" s="315"/>
      <c r="AK38" s="54"/>
      <c r="AL38" s="54"/>
      <c r="AM38" s="54"/>
      <c r="AN38" s="54"/>
      <c r="AO38" s="54"/>
      <c r="AP38" s="54"/>
      <c r="AQ38" s="54"/>
      <c r="AR38" s="54"/>
      <c r="AS38" s="54"/>
    </row>
    <row r="39" spans="1:45" x14ac:dyDescent="0.2">
      <c r="A39" s="128" t="s">
        <v>33</v>
      </c>
      <c r="B39" s="92">
        <v>1426.19</v>
      </c>
      <c r="C39" s="92">
        <v>1604</v>
      </c>
      <c r="D39" s="92">
        <v>1055.2</v>
      </c>
      <c r="E39" s="92">
        <v>1844.39</v>
      </c>
      <c r="F39" s="92">
        <v>1472.56</v>
      </c>
      <c r="G39" s="92">
        <v>1006.0898</v>
      </c>
      <c r="H39" s="92">
        <v>906.47649999999999</v>
      </c>
      <c r="I39" s="92">
        <v>139.07069999999999</v>
      </c>
      <c r="J39" s="92">
        <v>514.42999999999995</v>
      </c>
      <c r="K39" s="92">
        <v>484.78</v>
      </c>
      <c r="L39" s="92">
        <v>1050.18</v>
      </c>
      <c r="M39" s="129">
        <v>1675.35</v>
      </c>
      <c r="O39" s="115">
        <f t="shared" si="26"/>
        <v>-3.287964954880114E-2</v>
      </c>
      <c r="P39" s="94">
        <f t="shared" si="15"/>
        <v>-8.3735661040515955E-2</v>
      </c>
      <c r="Q39" s="94">
        <f t="shared" si="16"/>
        <v>-9.9956791012530619E-2</v>
      </c>
      <c r="R39" s="94">
        <v>1.4999999999999999E-2</v>
      </c>
      <c r="S39" s="94">
        <f t="shared" si="18"/>
        <v>1.8329786836898631E-2</v>
      </c>
      <c r="T39" s="94">
        <v>1.15E-2</v>
      </c>
      <c r="U39" s="94">
        <f t="shared" si="20"/>
        <v>1.3689982232670176E-2</v>
      </c>
      <c r="V39" s="94">
        <f t="shared" si="21"/>
        <v>-4.567092382706097E-2</v>
      </c>
      <c r="W39" s="94">
        <f t="shared" si="22"/>
        <v>3.0883438602247563E-2</v>
      </c>
      <c r="X39" s="94">
        <f t="shared" si="23"/>
        <v>-1.7634500426985465E-2</v>
      </c>
      <c r="Y39" s="94">
        <f t="shared" si="24"/>
        <v>-6.5223372261804136E-2</v>
      </c>
      <c r="Z39" s="116">
        <f t="shared" si="25"/>
        <v>-4.2382279771003832E-2</v>
      </c>
      <c r="AB39" s="54"/>
      <c r="AC39" s="315"/>
      <c r="AD39" s="315"/>
      <c r="AE39" s="315"/>
      <c r="AF39" s="315"/>
      <c r="AG39" s="315"/>
      <c r="AH39" s="315"/>
      <c r="AI39" s="315"/>
      <c r="AJ39" s="315"/>
      <c r="AK39" s="54"/>
      <c r="AL39" s="54"/>
      <c r="AM39" s="54"/>
      <c r="AN39" s="54"/>
      <c r="AO39" s="54"/>
      <c r="AP39" s="54"/>
      <c r="AQ39" s="54"/>
      <c r="AR39" s="54"/>
      <c r="AS39" s="54"/>
    </row>
    <row r="40" spans="1:45" x14ac:dyDescent="0.2">
      <c r="A40" s="128" t="s">
        <v>34</v>
      </c>
      <c r="B40" s="92">
        <v>1440.67</v>
      </c>
      <c r="C40" s="92">
        <v>1510.76</v>
      </c>
      <c r="D40" s="92">
        <v>1002.66</v>
      </c>
      <c r="E40" s="92">
        <v>1840.49</v>
      </c>
      <c r="F40" s="92">
        <v>1425.69</v>
      </c>
      <c r="G40" s="92">
        <v>999.3519</v>
      </c>
      <c r="H40" s="92">
        <v>877.59159999999997</v>
      </c>
      <c r="I40" s="92">
        <v>148.5061</v>
      </c>
      <c r="J40" s="92">
        <v>503.64</v>
      </c>
      <c r="K40" s="92">
        <v>475.5</v>
      </c>
      <c r="L40" s="92">
        <v>1064.3800000000001</v>
      </c>
      <c r="M40" s="129">
        <v>1772.25</v>
      </c>
      <c r="O40" s="115">
        <f t="shared" si="26"/>
        <v>0.11995769753739247</v>
      </c>
      <c r="P40" s="94">
        <f t="shared" si="15"/>
        <v>9.9755760858022791E-2</v>
      </c>
      <c r="Q40" s="94">
        <f t="shared" si="16"/>
        <v>0.13647028012090928</v>
      </c>
      <c r="R40" s="94">
        <f t="shared" si="17"/>
        <v>3.0229575260342393E-3</v>
      </c>
      <c r="S40" s="94">
        <f t="shared" si="18"/>
        <v>5.3362170664569337E-2</v>
      </c>
      <c r="T40" s="94">
        <f t="shared" si="19"/>
        <v>1.7483192136596624E-2</v>
      </c>
      <c r="U40" s="94">
        <v>4.2000000000000003E-2</v>
      </c>
      <c r="V40" s="94">
        <f t="shared" si="21"/>
        <v>8.6856572566713485E-3</v>
      </c>
      <c r="W40" s="94">
        <f t="shared" si="22"/>
        <v>9.5918734268248845E-2</v>
      </c>
      <c r="X40" s="94">
        <f t="shared" si="23"/>
        <v>4.0357150789596334E-2</v>
      </c>
      <c r="Y40" s="94">
        <v>8.2000000000000003E-2</v>
      </c>
      <c r="Z40" s="116">
        <v>0.06</v>
      </c>
      <c r="AB40" s="54"/>
      <c r="AC40" s="315"/>
      <c r="AD40" s="315"/>
      <c r="AE40" s="315"/>
      <c r="AF40" s="315"/>
      <c r="AG40" s="315"/>
      <c r="AH40" s="315"/>
      <c r="AI40" s="315"/>
      <c r="AJ40" s="315"/>
      <c r="AK40" s="54"/>
      <c r="AL40" s="54"/>
      <c r="AM40" s="54"/>
      <c r="AN40" s="54"/>
      <c r="AO40" s="54"/>
      <c r="AP40" s="54"/>
      <c r="AQ40" s="54"/>
      <c r="AR40" s="54"/>
      <c r="AS40" s="54"/>
    </row>
    <row r="41" spans="1:45" x14ac:dyDescent="0.2">
      <c r="A41" s="128" t="s">
        <v>35</v>
      </c>
      <c r="B41" s="92">
        <v>1362.16</v>
      </c>
      <c r="C41" s="92">
        <v>1423.38</v>
      </c>
      <c r="D41" s="92">
        <v>937.35</v>
      </c>
      <c r="E41" s="92">
        <v>1811.77</v>
      </c>
      <c r="F41" s="92">
        <v>1363.9</v>
      </c>
      <c r="G41" s="92">
        <v>976.73699999999997</v>
      </c>
      <c r="H41" s="92">
        <v>821.97109999999998</v>
      </c>
      <c r="I41" s="92">
        <v>135.4213</v>
      </c>
      <c r="J41" s="92">
        <v>502.7</v>
      </c>
      <c r="K41" s="92">
        <v>460.14</v>
      </c>
      <c r="L41" s="92">
        <v>985.32</v>
      </c>
      <c r="M41" s="129">
        <v>1597.45</v>
      </c>
      <c r="O41" s="115">
        <f t="shared" si="26"/>
        <v>0.11153241059907003</v>
      </c>
      <c r="P41" s="94">
        <f t="shared" si="15"/>
        <v>2.8558321743499399E-2</v>
      </c>
      <c r="Q41" s="94">
        <f t="shared" si="16"/>
        <v>4.0843678657019912E-2</v>
      </c>
      <c r="R41" s="94">
        <f t="shared" si="17"/>
        <v>1.1198784132008472E-2</v>
      </c>
      <c r="S41" s="94">
        <f t="shared" si="18"/>
        <v>6.4622546721146812E-2</v>
      </c>
      <c r="T41" s="94">
        <f t="shared" si="19"/>
        <v>2.1227526568821015E-2</v>
      </c>
      <c r="U41" s="94">
        <f t="shared" si="20"/>
        <v>4.932905203853933E-2</v>
      </c>
      <c r="V41" s="94">
        <f t="shared" si="21"/>
        <v>3.413655764270879E-3</v>
      </c>
      <c r="W41" s="94">
        <f t="shared" si="22"/>
        <v>0.14065984772744752</v>
      </c>
      <c r="X41" s="94">
        <f t="shared" si="23"/>
        <v>7.0907708137610522E-3</v>
      </c>
      <c r="Y41" s="94">
        <f t="shared" si="24"/>
        <v>6.8083855799373066E-2</v>
      </c>
      <c r="Z41" s="116">
        <f t="shared" si="25"/>
        <v>-3.6260846538037482E-2</v>
      </c>
      <c r="AB41" s="54"/>
      <c r="AC41" s="315"/>
      <c r="AD41" s="315"/>
      <c r="AE41" s="315"/>
      <c r="AF41" s="315"/>
      <c r="AG41" s="315"/>
      <c r="AH41" s="315"/>
      <c r="AI41" s="315"/>
      <c r="AJ41" s="315"/>
      <c r="AK41" s="54"/>
      <c r="AL41" s="54"/>
      <c r="AM41" s="54"/>
      <c r="AN41" s="54"/>
      <c r="AO41" s="54"/>
      <c r="AP41" s="54"/>
      <c r="AQ41" s="54"/>
      <c r="AR41" s="54"/>
      <c r="AS41" s="54"/>
    </row>
    <row r="42" spans="1:45" x14ac:dyDescent="0.2">
      <c r="A42" s="128" t="s">
        <v>36</v>
      </c>
      <c r="B42" s="92">
        <v>1408.47</v>
      </c>
      <c r="C42" s="92">
        <v>1553.46</v>
      </c>
      <c r="D42" s="92">
        <v>1041.45</v>
      </c>
      <c r="E42" s="92">
        <v>1775.14</v>
      </c>
      <c r="F42" s="92">
        <v>1339.35</v>
      </c>
      <c r="G42" s="92">
        <v>958.68060000000003</v>
      </c>
      <c r="H42" s="92">
        <v>810.87030000000004</v>
      </c>
      <c r="I42" s="92">
        <v>141.90209999999999</v>
      </c>
      <c r="J42" s="92">
        <v>487.64</v>
      </c>
      <c r="K42" s="92">
        <v>468.4</v>
      </c>
      <c r="L42" s="92">
        <v>1054.07</v>
      </c>
      <c r="M42" s="129">
        <v>1668.15</v>
      </c>
      <c r="O42" s="115">
        <f t="shared" si="26"/>
        <v>-0.14327901623455294</v>
      </c>
      <c r="P42" s="94">
        <f t="shared" si="15"/>
        <v>-0.19598028195400685</v>
      </c>
      <c r="Q42" s="94">
        <f t="shared" si="16"/>
        <v>-0.23188393153146872</v>
      </c>
      <c r="R42" s="94">
        <f t="shared" si="17"/>
        <v>3.8207832576018272E-2</v>
      </c>
      <c r="S42" s="94">
        <f t="shared" si="18"/>
        <v>-6.064085825297709E-2</v>
      </c>
      <c r="T42" s="94">
        <f t="shared" si="19"/>
        <v>3.8115892097124578E-2</v>
      </c>
      <c r="U42" s="94">
        <f t="shared" si="20"/>
        <v>-2.9100355510909635E-2</v>
      </c>
      <c r="V42" s="94">
        <f t="shared" si="21"/>
        <v>-0.11340507376929429</v>
      </c>
      <c r="W42" s="94">
        <f t="shared" si="22"/>
        <v>-0.15876301999094264</v>
      </c>
      <c r="X42" s="94">
        <f t="shared" si="23"/>
        <v>-4.7754962937718359E-2</v>
      </c>
      <c r="Y42" s="94">
        <f t="shared" si="24"/>
        <v>-7.9313182786728179E-2</v>
      </c>
      <c r="Z42" s="116">
        <f t="shared" si="25"/>
        <v>8.2396779053180214E-2</v>
      </c>
      <c r="AB42" s="54"/>
      <c r="AC42" s="315"/>
      <c r="AD42" s="315"/>
      <c r="AE42" s="315"/>
      <c r="AF42" s="315"/>
      <c r="AG42" s="315"/>
      <c r="AH42" s="315"/>
      <c r="AI42" s="315"/>
      <c r="AJ42" s="315"/>
      <c r="AK42" s="54"/>
      <c r="AL42" s="54"/>
      <c r="AM42" s="54"/>
      <c r="AN42" s="54"/>
      <c r="AO42" s="54"/>
      <c r="AP42" s="54"/>
      <c r="AQ42" s="54"/>
      <c r="AR42" s="54"/>
      <c r="AS42" s="54"/>
    </row>
    <row r="43" spans="1:45" x14ac:dyDescent="0.2">
      <c r="A43" s="128" t="s">
        <v>37</v>
      </c>
      <c r="B43" s="92">
        <v>1257.6099999999999</v>
      </c>
      <c r="C43" s="92">
        <v>1412.55</v>
      </c>
      <c r="D43" s="92">
        <v>916.39</v>
      </c>
      <c r="E43" s="92">
        <v>1769.79</v>
      </c>
      <c r="F43" s="92">
        <v>1271.5</v>
      </c>
      <c r="G43" s="92">
        <v>942.20780000000002</v>
      </c>
      <c r="H43" s="92">
        <v>768.55629999999996</v>
      </c>
      <c r="I43" s="92">
        <v>140.68020000000001</v>
      </c>
      <c r="J43" s="92">
        <v>444.96</v>
      </c>
      <c r="K43" s="92">
        <v>450.23</v>
      </c>
      <c r="L43" s="92">
        <v>872.24</v>
      </c>
      <c r="M43" s="129">
        <v>1564.91</v>
      </c>
      <c r="O43" s="115">
        <f t="shared" si="26"/>
        <v>-3.9145290120149853E-3</v>
      </c>
      <c r="P43" s="94">
        <f t="shared" si="15"/>
        <v>3.2480690728612805E-3</v>
      </c>
      <c r="Q43" s="94">
        <f t="shared" si="16"/>
        <v>-2.105272148060832E-2</v>
      </c>
      <c r="R43" s="94">
        <f t="shared" si="17"/>
        <v>2.2906136417419586E-2</v>
      </c>
      <c r="S43" s="94">
        <f t="shared" si="18"/>
        <v>1.0515105031831454E-2</v>
      </c>
      <c r="T43" s="94">
        <f t="shared" si="19"/>
        <v>3.8908781963999786E-2</v>
      </c>
      <c r="U43" s="94">
        <f t="shared" si="20"/>
        <v>3.3707555701718357E-2</v>
      </c>
      <c r="V43" s="94">
        <f t="shared" si="21"/>
        <v>-6.7369317501573225E-2</v>
      </c>
      <c r="W43" s="94">
        <f t="shared" si="22"/>
        <v>1.9972285154961144E-2</v>
      </c>
      <c r="X43" s="94">
        <f t="shared" si="23"/>
        <v>-5.4443385234614833E-3</v>
      </c>
      <c r="Y43" s="94">
        <f t="shared" si="24"/>
        <v>1.4851088660312832E-2</v>
      </c>
      <c r="Z43" s="116">
        <f t="shared" si="25"/>
        <v>4.7465437788018441E-2</v>
      </c>
      <c r="AB43" s="54"/>
      <c r="AC43" s="315"/>
      <c r="AD43" s="315"/>
      <c r="AE43" s="315"/>
      <c r="AF43" s="315"/>
      <c r="AG43" s="315"/>
      <c r="AH43" s="315"/>
      <c r="AI43" s="315"/>
      <c r="AJ43" s="315"/>
      <c r="AK43" s="54"/>
      <c r="AL43" s="54"/>
      <c r="AM43" s="54"/>
      <c r="AN43" s="54"/>
      <c r="AO43" s="54"/>
      <c r="AP43" s="54"/>
      <c r="AQ43" s="54"/>
      <c r="AR43" s="54"/>
      <c r="AS43" s="54"/>
    </row>
    <row r="44" spans="1:45" ht="16" thickBot="1" x14ac:dyDescent="0.25">
      <c r="A44" s="128" t="s">
        <v>38</v>
      </c>
      <c r="B44" s="92">
        <v>1131.42</v>
      </c>
      <c r="C44" s="92">
        <v>1373.33</v>
      </c>
      <c r="D44" s="92">
        <v>880.43</v>
      </c>
      <c r="E44" s="92">
        <v>1750.19</v>
      </c>
      <c r="F44" s="92">
        <v>1194.32</v>
      </c>
      <c r="G44" s="92">
        <v>922.62279999999998</v>
      </c>
      <c r="H44" s="92">
        <v>732.42639999999994</v>
      </c>
      <c r="I44" s="92">
        <v>140.20160000000001</v>
      </c>
      <c r="J44" s="92">
        <v>390.09</v>
      </c>
      <c r="K44" s="92">
        <v>447.06</v>
      </c>
      <c r="L44" s="92">
        <v>816.64</v>
      </c>
      <c r="M44" s="129">
        <v>1623.79</v>
      </c>
      <c r="O44" s="117">
        <f t="shared" si="26"/>
        <v>5.4220603670366574E-2</v>
      </c>
      <c r="P44" s="118">
        <f t="shared" si="15"/>
        <v>2.668395344630043E-2</v>
      </c>
      <c r="Q44" s="118">
        <f t="shared" si="16"/>
        <v>1.6927513071270807E-2</v>
      </c>
      <c r="R44" s="118">
        <f t="shared" si="17"/>
        <v>4.2227774053988573E-3</v>
      </c>
      <c r="S44" s="118">
        <f t="shared" si="18"/>
        <v>3.8804811796662786E-2</v>
      </c>
      <c r="T44" s="118">
        <f t="shared" si="19"/>
        <v>5.0840336529378036E-3</v>
      </c>
      <c r="U44" s="118">
        <f t="shared" si="20"/>
        <v>1.5736129630299672E-2</v>
      </c>
      <c r="V44" s="118">
        <f t="shared" si="21"/>
        <v>4.4121387080346443E-2</v>
      </c>
      <c r="W44" s="118">
        <f t="shared" si="22"/>
        <v>6.5830500527487942E-2</v>
      </c>
      <c r="X44" s="118">
        <f t="shared" si="23"/>
        <v>2.2062962802580865E-2</v>
      </c>
      <c r="Y44" s="118">
        <f t="shared" si="24"/>
        <v>8.534919531094777E-2</v>
      </c>
      <c r="Z44" s="119">
        <f t="shared" si="25"/>
        <v>7.5981426762346659E-3</v>
      </c>
      <c r="AB44" s="54"/>
      <c r="AC44" s="315"/>
      <c r="AD44" s="315"/>
      <c r="AE44" s="315"/>
      <c r="AF44" s="315"/>
      <c r="AG44" s="315"/>
      <c r="AH44" s="315"/>
      <c r="AI44" s="315"/>
      <c r="AJ44" s="315"/>
      <c r="AK44" s="54"/>
      <c r="AL44" s="54"/>
      <c r="AM44" s="54"/>
      <c r="AN44" s="54"/>
      <c r="AO44" s="54"/>
      <c r="AP44" s="54"/>
      <c r="AQ44" s="54"/>
      <c r="AR44" s="54"/>
      <c r="AS44" s="54"/>
    </row>
    <row r="45" spans="1:45" x14ac:dyDescent="0.2">
      <c r="A45" s="128" t="s">
        <v>39</v>
      </c>
      <c r="B45" s="92">
        <v>1320.64</v>
      </c>
      <c r="C45" s="92">
        <v>1708.08</v>
      </c>
      <c r="D45" s="92">
        <v>1146.22</v>
      </c>
      <c r="E45" s="92">
        <v>1685.78</v>
      </c>
      <c r="F45" s="92">
        <v>1271.42</v>
      </c>
      <c r="G45" s="92">
        <v>888.74739999999997</v>
      </c>
      <c r="H45" s="92">
        <v>754.37909999999999</v>
      </c>
      <c r="I45" s="92">
        <v>158.13489999999999</v>
      </c>
      <c r="J45" s="92">
        <v>463.71</v>
      </c>
      <c r="K45" s="92">
        <v>469.48</v>
      </c>
      <c r="L45" s="92">
        <v>886.99</v>
      </c>
      <c r="M45" s="129">
        <v>1500.18</v>
      </c>
      <c r="O45" s="1"/>
      <c r="AB45" s="54"/>
      <c r="AC45" s="315"/>
      <c r="AD45" s="315"/>
      <c r="AE45" s="315"/>
      <c r="AF45" s="315"/>
      <c r="AG45" s="315"/>
      <c r="AH45" s="315"/>
      <c r="AI45" s="315"/>
      <c r="AJ45" s="315"/>
      <c r="AK45" s="54"/>
      <c r="AL45" s="54"/>
      <c r="AM45" s="54"/>
      <c r="AN45" s="54"/>
      <c r="AO45" s="54"/>
      <c r="AP45" s="54"/>
      <c r="AQ45" s="54"/>
      <c r="AR45" s="54"/>
      <c r="AS45" s="54"/>
    </row>
    <row r="46" spans="1:45" x14ac:dyDescent="0.2">
      <c r="A46" s="128" t="s">
        <v>40</v>
      </c>
      <c r="B46" s="92">
        <v>1325.83</v>
      </c>
      <c r="C46" s="92">
        <v>1702.55</v>
      </c>
      <c r="D46" s="92">
        <v>1170.8699999999999</v>
      </c>
      <c r="E46" s="92">
        <v>1648.03</v>
      </c>
      <c r="F46" s="92">
        <v>1258.19</v>
      </c>
      <c r="G46" s="92">
        <v>855.4624</v>
      </c>
      <c r="H46" s="92">
        <v>729.78</v>
      </c>
      <c r="I46" s="92">
        <v>169.55789999999999</v>
      </c>
      <c r="J46" s="92">
        <v>454.63</v>
      </c>
      <c r="K46" s="92">
        <v>472.05</v>
      </c>
      <c r="L46" s="92">
        <v>874.01</v>
      </c>
      <c r="M46" s="129">
        <v>1432.2</v>
      </c>
      <c r="AB46" s="54"/>
      <c r="AC46" s="315"/>
      <c r="AD46" s="315"/>
      <c r="AE46" s="315"/>
      <c r="AF46" s="315"/>
      <c r="AG46" s="315"/>
      <c r="AH46" s="315"/>
      <c r="AI46" s="315"/>
      <c r="AJ46" s="315"/>
      <c r="AK46" s="54"/>
      <c r="AL46" s="54"/>
      <c r="AM46" s="54"/>
      <c r="AN46" s="54"/>
      <c r="AO46" s="54"/>
      <c r="AP46" s="54"/>
      <c r="AQ46" s="54"/>
      <c r="AR46" s="54"/>
      <c r="AS46" s="54"/>
    </row>
    <row r="47" spans="1:45" ht="16" thickBot="1" x14ac:dyDescent="0.25">
      <c r="A47" s="130" t="s">
        <v>41</v>
      </c>
      <c r="B47" s="131">
        <v>1257.6400000000001</v>
      </c>
      <c r="C47" s="131">
        <v>1658.3</v>
      </c>
      <c r="D47" s="131">
        <v>1151.3800000000001</v>
      </c>
      <c r="E47" s="131">
        <v>1641.1</v>
      </c>
      <c r="F47" s="131">
        <v>1211.19</v>
      </c>
      <c r="G47" s="131">
        <v>851.13520000000005</v>
      </c>
      <c r="H47" s="131">
        <v>718.47400000000005</v>
      </c>
      <c r="I47" s="131">
        <v>162.3929</v>
      </c>
      <c r="J47" s="131">
        <v>426.55</v>
      </c>
      <c r="K47" s="131">
        <v>461.86</v>
      </c>
      <c r="L47" s="131">
        <v>805.28</v>
      </c>
      <c r="M47" s="132">
        <v>1421.4</v>
      </c>
      <c r="O47" s="71"/>
      <c r="P47" s="71"/>
      <c r="Q47" s="71"/>
      <c r="R47" s="71"/>
      <c r="S47" s="71"/>
      <c r="T47" s="71"/>
      <c r="U47" s="71"/>
      <c r="V47" s="71"/>
      <c r="W47" s="71"/>
      <c r="X47" s="71"/>
      <c r="Y47" s="71"/>
      <c r="Z47" s="71"/>
    </row>
    <row r="48" spans="1:45" x14ac:dyDescent="0.2">
      <c r="O48" s="71"/>
      <c r="P48" s="71"/>
      <c r="Q48" s="71"/>
      <c r="R48" s="71"/>
      <c r="S48" s="71"/>
      <c r="T48" s="71"/>
      <c r="U48" s="71"/>
      <c r="V48" s="71"/>
      <c r="W48" s="71"/>
      <c r="X48" s="71"/>
      <c r="Y48" s="71"/>
      <c r="Z48" s="71"/>
    </row>
    <row r="49" spans="1:26" x14ac:dyDescent="0.2">
      <c r="A49" s="71"/>
      <c r="B49" s="71"/>
      <c r="C49" s="71"/>
      <c r="D49" s="71"/>
      <c r="E49" s="71"/>
      <c r="F49" s="71"/>
      <c r="G49" s="71"/>
      <c r="H49" s="71"/>
      <c r="I49" s="71"/>
      <c r="J49" s="71"/>
      <c r="K49" s="71"/>
      <c r="L49" s="71"/>
      <c r="M49" s="71"/>
      <c r="N49" s="72"/>
      <c r="O49" s="73"/>
      <c r="P49" s="73"/>
      <c r="Q49" s="73"/>
      <c r="R49" s="73"/>
      <c r="S49" s="73"/>
      <c r="T49" s="73"/>
      <c r="U49" s="73"/>
      <c r="V49" s="73"/>
      <c r="W49" s="73"/>
      <c r="X49" s="73"/>
      <c r="Y49" s="73"/>
      <c r="Z49" s="73"/>
    </row>
    <row r="50" spans="1:26" x14ac:dyDescent="0.2">
      <c r="A50" s="71"/>
      <c r="B50" s="71"/>
      <c r="C50" s="71"/>
      <c r="D50" s="71"/>
      <c r="E50" s="71"/>
      <c r="F50" s="71"/>
      <c r="G50" s="71"/>
      <c r="H50" s="71"/>
      <c r="I50" s="71"/>
      <c r="J50" s="71"/>
      <c r="K50" s="71"/>
      <c r="L50" s="71"/>
      <c r="M50" s="71"/>
      <c r="N50" s="72"/>
      <c r="O50" s="72"/>
      <c r="P50" s="72"/>
      <c r="Q50" s="72"/>
      <c r="R50" s="72"/>
      <c r="S50" s="72"/>
      <c r="T50" s="72"/>
      <c r="U50" s="72"/>
      <c r="V50" s="72"/>
      <c r="W50" s="72"/>
      <c r="X50" s="72"/>
      <c r="Y50" s="72"/>
      <c r="Z50" s="72"/>
    </row>
    <row r="51" spans="1:26" hidden="1" x14ac:dyDescent="0.2">
      <c r="A51" s="71"/>
      <c r="B51" s="71"/>
      <c r="C51" s="71"/>
      <c r="D51" s="71"/>
      <c r="E51" s="71"/>
      <c r="F51" s="71"/>
      <c r="G51" s="71"/>
      <c r="H51" s="71"/>
      <c r="I51" s="71"/>
      <c r="J51" s="71"/>
      <c r="K51" s="71"/>
      <c r="L51" s="71"/>
      <c r="M51" s="71"/>
      <c r="N51" s="72"/>
      <c r="O51" s="72"/>
      <c r="P51" s="72"/>
      <c r="Q51" s="72"/>
      <c r="R51" s="72"/>
      <c r="S51" s="72"/>
      <c r="T51" s="72"/>
      <c r="U51" s="72"/>
      <c r="V51" s="72"/>
      <c r="W51" s="72"/>
      <c r="X51" s="72"/>
      <c r="Y51" s="72"/>
      <c r="Z51" s="72"/>
    </row>
    <row r="52" spans="1:26" hidden="1" x14ac:dyDescent="0.2">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row>
    <row r="53" spans="1:26" hidden="1" x14ac:dyDescent="0.2">
      <c r="A53" s="72"/>
      <c r="B53" s="72"/>
      <c r="C53" s="72"/>
      <c r="D53" s="72"/>
      <c r="E53" s="72"/>
      <c r="F53" s="72"/>
      <c r="G53" s="72"/>
      <c r="H53" s="72"/>
      <c r="I53" s="72"/>
      <c r="J53" s="72"/>
      <c r="K53" s="72"/>
      <c r="L53" s="72"/>
      <c r="M53" s="72"/>
      <c r="N53" s="72"/>
    </row>
    <row r="54" spans="1:26" hidden="1" x14ac:dyDescent="0.2">
      <c r="A54" s="72"/>
      <c r="B54" s="72"/>
      <c r="C54" s="72"/>
      <c r="D54" s="72"/>
      <c r="E54" s="72"/>
      <c r="F54" s="72"/>
      <c r="G54" s="72"/>
      <c r="H54" s="72"/>
      <c r="I54" s="72"/>
      <c r="J54" s="72"/>
      <c r="K54" s="72"/>
      <c r="L54" s="72"/>
      <c r="M54" s="72"/>
      <c r="N54" s="72"/>
    </row>
  </sheetData>
  <mergeCells count="9">
    <mergeCell ref="AC24:AJ34"/>
    <mergeCell ref="AC36:AJ46"/>
    <mergeCell ref="AL24:AS34"/>
    <mergeCell ref="A1:M2"/>
    <mergeCell ref="O1:Z2"/>
    <mergeCell ref="A3:M3"/>
    <mergeCell ref="O3:Z3"/>
    <mergeCell ref="AB1:AN2"/>
    <mergeCell ref="AB3:AN3"/>
  </mergeCells>
  <phoneticPr fontId="10"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3C7A1-0752-3A41-B5EF-18CB5EF12C4F}">
  <dimension ref="A1:U109"/>
  <sheetViews>
    <sheetView showGridLines="0" zoomScale="55" zoomScaleNormal="55" workbookViewId="0">
      <selection activeCell="R79" sqref="R79"/>
    </sheetView>
  </sheetViews>
  <sheetFormatPr baseColWidth="10" defaultColWidth="0" defaultRowHeight="15" zeroHeight="1" x14ac:dyDescent="0.2"/>
  <cols>
    <col min="1" max="1" width="10.6640625" style="4" customWidth="1"/>
    <col min="2" max="2" width="26.83203125" style="4" bestFit="1" customWidth="1"/>
    <col min="3" max="3" width="18.5" style="4" bestFit="1" customWidth="1"/>
    <col min="4" max="7" width="16.6640625" style="4" bestFit="1" customWidth="1"/>
    <col min="8" max="8" width="16" style="4" bestFit="1" customWidth="1"/>
    <col min="9" max="11" width="16.6640625" style="4" bestFit="1" customWidth="1"/>
    <col min="12" max="12" width="17.33203125" style="4" bestFit="1" customWidth="1"/>
    <col min="13" max="13" width="19.1640625" style="4" bestFit="1" customWidth="1"/>
    <col min="14" max="14" width="16.6640625" style="4" bestFit="1" customWidth="1"/>
    <col min="15" max="15" width="16" style="4" bestFit="1" customWidth="1"/>
    <col min="16" max="16" width="17" style="4" bestFit="1" customWidth="1"/>
    <col min="17" max="17" width="9.5" style="4" bestFit="1" customWidth="1"/>
    <col min="18" max="19" width="17.83203125" style="4" bestFit="1" customWidth="1"/>
    <col min="20" max="20" width="10.6640625" style="4" hidden="1" customWidth="1"/>
    <col min="21" max="21" width="0" style="4" hidden="1" customWidth="1"/>
    <col min="22" max="16384" width="10.6640625" style="4" hidden="1"/>
  </cols>
  <sheetData>
    <row r="1" spans="2:18" x14ac:dyDescent="0.2">
      <c r="B1" s="339" t="s">
        <v>100</v>
      </c>
      <c r="C1" s="339"/>
      <c r="D1" s="339"/>
      <c r="E1" s="339"/>
      <c r="F1" s="339"/>
      <c r="G1" s="339"/>
      <c r="H1" s="339"/>
      <c r="I1" s="339"/>
      <c r="J1" s="339"/>
      <c r="K1" s="339"/>
      <c r="L1" s="339"/>
      <c r="M1" s="339"/>
      <c r="N1" s="339"/>
    </row>
    <row r="2" spans="2:18" x14ac:dyDescent="0.2">
      <c r="B2" s="339"/>
      <c r="C2" s="339"/>
      <c r="D2" s="339"/>
      <c r="E2" s="339"/>
      <c r="F2" s="339"/>
      <c r="G2" s="339"/>
      <c r="H2" s="339"/>
      <c r="I2" s="339"/>
      <c r="J2" s="339"/>
      <c r="K2" s="339"/>
      <c r="L2" s="339"/>
      <c r="M2" s="339"/>
      <c r="N2" s="339"/>
    </row>
    <row r="3" spans="2:18" ht="16" thickBot="1" x14ac:dyDescent="0.25">
      <c r="B3" s="323" t="s">
        <v>101</v>
      </c>
      <c r="C3" s="323"/>
      <c r="D3" s="323"/>
      <c r="E3" s="323"/>
      <c r="F3" s="323"/>
      <c r="G3" s="323"/>
      <c r="H3" s="323"/>
      <c r="I3" s="323"/>
      <c r="J3" s="323"/>
      <c r="K3" s="323"/>
      <c r="L3" s="323"/>
      <c r="M3" s="323"/>
      <c r="N3" s="323"/>
    </row>
    <row r="4" spans="2:18" ht="16" x14ac:dyDescent="0.2">
      <c r="B4" s="161" t="s">
        <v>55</v>
      </c>
      <c r="C4" s="162" t="s">
        <v>56</v>
      </c>
      <c r="D4" s="162" t="s">
        <v>53</v>
      </c>
      <c r="E4" s="162" t="s">
        <v>58</v>
      </c>
      <c r="F4" s="162" t="s">
        <v>59</v>
      </c>
      <c r="G4" s="162" t="s">
        <v>60</v>
      </c>
      <c r="H4" s="162" t="s">
        <v>61</v>
      </c>
      <c r="I4" s="162" t="s">
        <v>62</v>
      </c>
      <c r="J4" s="162" t="s">
        <v>63</v>
      </c>
      <c r="K4" s="162" t="s">
        <v>45</v>
      </c>
      <c r="L4" s="162" t="s">
        <v>48</v>
      </c>
      <c r="M4" s="162" t="s">
        <v>64</v>
      </c>
      <c r="N4" s="163" t="s">
        <v>65</v>
      </c>
    </row>
    <row r="5" spans="2:18" x14ac:dyDescent="0.2">
      <c r="B5" s="147" t="s">
        <v>56</v>
      </c>
      <c r="C5" s="157">
        <v>1</v>
      </c>
      <c r="D5" s="158">
        <v>0.88717269436548307</v>
      </c>
      <c r="E5" s="158">
        <v>0.80499095358502815</v>
      </c>
      <c r="F5" s="158">
        <v>-0.21625660186064127</v>
      </c>
      <c r="G5" s="158">
        <v>0.85497100170860507</v>
      </c>
      <c r="H5" s="158">
        <v>5.6925359407519804E-2</v>
      </c>
      <c r="I5" s="158">
        <v>0.66278287066390984</v>
      </c>
      <c r="J5" s="158">
        <v>0.65135699423669968</v>
      </c>
      <c r="K5" s="158">
        <v>0.74565321873606538</v>
      </c>
      <c r="L5" s="158">
        <v>0.90854758182608986</v>
      </c>
      <c r="M5" s="158">
        <v>0.9518446613855529</v>
      </c>
      <c r="N5" s="164">
        <v>-2.7095629056314314E-2</v>
      </c>
      <c r="P5" s="340" t="s">
        <v>104</v>
      </c>
      <c r="Q5" s="340"/>
      <c r="R5" s="340"/>
    </row>
    <row r="6" spans="2:18" x14ac:dyDescent="0.2">
      <c r="B6" s="147" t="s">
        <v>57</v>
      </c>
      <c r="C6" s="158">
        <v>0.88717269436548307</v>
      </c>
      <c r="D6" s="157">
        <v>1</v>
      </c>
      <c r="E6" s="159">
        <v>0.9176881556236739</v>
      </c>
      <c r="F6" s="159">
        <v>-0.23149197884893472</v>
      </c>
      <c r="G6" s="159">
        <v>0.84020556572669713</v>
      </c>
      <c r="H6" s="159">
        <v>4.0427751353754565E-2</v>
      </c>
      <c r="I6" s="159">
        <v>0.71525315584787286</v>
      </c>
      <c r="J6" s="159">
        <v>0.66421757970707263</v>
      </c>
      <c r="K6" s="159">
        <v>0.61384172664802095</v>
      </c>
      <c r="L6" s="159">
        <v>0.92351391824551965</v>
      </c>
      <c r="M6" s="159">
        <v>0.84993219844925494</v>
      </c>
      <c r="N6" s="165">
        <v>7.660951296330698E-2</v>
      </c>
      <c r="P6" s="340"/>
      <c r="Q6" s="340"/>
      <c r="R6" s="340"/>
    </row>
    <row r="7" spans="2:18" x14ac:dyDescent="0.2">
      <c r="B7" s="147" t="s">
        <v>58</v>
      </c>
      <c r="C7" s="159">
        <v>0.80499095358502815</v>
      </c>
      <c r="D7" s="159">
        <v>0.9176881556236739</v>
      </c>
      <c r="E7" s="157">
        <v>1</v>
      </c>
      <c r="F7" s="159">
        <v>-0.10604980086694506</v>
      </c>
      <c r="G7" s="159">
        <v>0.82733174104282858</v>
      </c>
      <c r="H7" s="159">
        <v>0.13258637561259226</v>
      </c>
      <c r="I7" s="159">
        <v>0.79547980436257326</v>
      </c>
      <c r="J7" s="159">
        <v>0.69954258101865685</v>
      </c>
      <c r="K7" s="159">
        <v>0.55088715556343282</v>
      </c>
      <c r="L7" s="159">
        <v>0.83645553401666994</v>
      </c>
      <c r="M7" s="159">
        <v>0.75608073058794167</v>
      </c>
      <c r="N7" s="165">
        <v>0.29108530932894799</v>
      </c>
      <c r="P7" s="76"/>
      <c r="Q7" s="76"/>
      <c r="R7" s="76"/>
    </row>
    <row r="8" spans="2:18" ht="16" thickBot="1" x14ac:dyDescent="0.25">
      <c r="B8" s="147" t="s">
        <v>59</v>
      </c>
      <c r="C8" s="159">
        <v>-0.21625660186064127</v>
      </c>
      <c r="D8" s="159">
        <v>-0.23149197884893472</v>
      </c>
      <c r="E8" s="159">
        <v>-0.10604980086694506</v>
      </c>
      <c r="F8" s="157">
        <v>1</v>
      </c>
      <c r="G8" s="159">
        <v>-1.6632084766367759E-2</v>
      </c>
      <c r="H8" s="159">
        <v>0.78945053561889411</v>
      </c>
      <c r="I8" s="159">
        <v>0.29609302215658001</v>
      </c>
      <c r="J8" s="159">
        <v>-0.10903381006812463</v>
      </c>
      <c r="K8" s="159">
        <v>0.11626206891416763</v>
      </c>
      <c r="L8" s="159">
        <v>-0.22665246610516815</v>
      </c>
      <c r="M8" s="159">
        <v>-0.16509931690245186</v>
      </c>
      <c r="N8" s="165">
        <v>0.67991499447907588</v>
      </c>
      <c r="P8" s="76"/>
      <c r="Q8" s="76" t="s">
        <v>87</v>
      </c>
      <c r="R8" s="76" t="s">
        <v>88</v>
      </c>
    </row>
    <row r="9" spans="2:18" x14ac:dyDescent="0.2">
      <c r="B9" s="147" t="s">
        <v>60</v>
      </c>
      <c r="C9" s="159">
        <v>0.85497100170860507</v>
      </c>
      <c r="D9" s="159">
        <v>0.84020556572669713</v>
      </c>
      <c r="E9" s="159">
        <v>0.82733174104282858</v>
      </c>
      <c r="F9" s="159">
        <v>-1.6632084766367759E-2</v>
      </c>
      <c r="G9" s="157">
        <v>1</v>
      </c>
      <c r="H9" s="159">
        <v>0.20992160130124243</v>
      </c>
      <c r="I9" s="159">
        <v>0.85452060329934609</v>
      </c>
      <c r="J9" s="159">
        <v>0.79076502251734337</v>
      </c>
      <c r="K9" s="159">
        <v>0.74131703541050797</v>
      </c>
      <c r="L9" s="159">
        <v>0.853471168713137</v>
      </c>
      <c r="M9" s="159">
        <v>0.79766011483817967</v>
      </c>
      <c r="N9" s="165">
        <v>0.17616445987811477</v>
      </c>
      <c r="P9" s="133" t="s">
        <v>49</v>
      </c>
      <c r="Q9" s="104">
        <v>0.1220834926574639</v>
      </c>
      <c r="R9" s="105">
        <v>0.14934128686781739</v>
      </c>
    </row>
    <row r="10" spans="2:18" x14ac:dyDescent="0.2">
      <c r="B10" s="147" t="s">
        <v>61</v>
      </c>
      <c r="C10" s="159">
        <v>5.6925359407519804E-2</v>
      </c>
      <c r="D10" s="159">
        <v>4.0427751353754565E-2</v>
      </c>
      <c r="E10" s="159">
        <v>0.13258637561259226</v>
      </c>
      <c r="F10" s="159">
        <v>0.78945053561889411</v>
      </c>
      <c r="G10" s="159">
        <v>0.20992160130124243</v>
      </c>
      <c r="H10" s="157">
        <v>1</v>
      </c>
      <c r="I10" s="159">
        <v>0.54221211262096225</v>
      </c>
      <c r="J10" s="159">
        <v>0.12232434248292891</v>
      </c>
      <c r="K10" s="159">
        <v>0.39652503653584287</v>
      </c>
      <c r="L10" s="159">
        <v>6.3664797764318742E-2</v>
      </c>
      <c r="M10" s="159">
        <v>0.14011096546665383</v>
      </c>
      <c r="N10" s="165">
        <v>0.59742604580417535</v>
      </c>
      <c r="P10" s="134" t="s">
        <v>53</v>
      </c>
      <c r="Q10" s="102">
        <v>3.9153353093428746E-2</v>
      </c>
      <c r="R10" s="107">
        <v>0.16014090179726354</v>
      </c>
    </row>
    <row r="11" spans="2:18" x14ac:dyDescent="0.2">
      <c r="B11" s="147" t="s">
        <v>62</v>
      </c>
      <c r="C11" s="159">
        <v>0.66278287066390984</v>
      </c>
      <c r="D11" s="159">
        <v>0.71525315584787286</v>
      </c>
      <c r="E11" s="159">
        <v>0.79547980436257326</v>
      </c>
      <c r="F11" s="159">
        <v>0.29609302215658001</v>
      </c>
      <c r="G11" s="159">
        <v>0.85452060329934609</v>
      </c>
      <c r="H11" s="159">
        <v>0.54221211262096225</v>
      </c>
      <c r="I11" s="157">
        <v>1</v>
      </c>
      <c r="J11" s="159">
        <v>0.65994728032358718</v>
      </c>
      <c r="K11" s="159">
        <v>0.65093061284497356</v>
      </c>
      <c r="L11" s="159">
        <v>0.67269063661567441</v>
      </c>
      <c r="M11" s="159">
        <v>0.63972574148945771</v>
      </c>
      <c r="N11" s="165">
        <v>0.50363212763909726</v>
      </c>
      <c r="P11" s="134" t="s">
        <v>50</v>
      </c>
      <c r="Q11" s="102">
        <v>2.9935289553266721E-2</v>
      </c>
      <c r="R11" s="107">
        <v>0.18993580301420432</v>
      </c>
    </row>
    <row r="12" spans="2:18" x14ac:dyDescent="0.2">
      <c r="B12" s="147" t="s">
        <v>63</v>
      </c>
      <c r="C12" s="159">
        <v>0.65135699423669968</v>
      </c>
      <c r="D12" s="159">
        <v>0.66421757970707263</v>
      </c>
      <c r="E12" s="159">
        <v>0.69954258101865685</v>
      </c>
      <c r="F12" s="159">
        <v>-0.10903381006812463</v>
      </c>
      <c r="G12" s="159">
        <v>0.79076502251734337</v>
      </c>
      <c r="H12" s="159">
        <v>0.12232434248292891</v>
      </c>
      <c r="I12" s="159">
        <v>0.65994728032358718</v>
      </c>
      <c r="J12" s="157">
        <v>1</v>
      </c>
      <c r="K12" s="159">
        <v>0.45930057690392961</v>
      </c>
      <c r="L12" s="159">
        <v>0.69495673999172314</v>
      </c>
      <c r="M12" s="159">
        <v>0.62458693304707225</v>
      </c>
      <c r="N12" s="165">
        <v>0.30314511138163536</v>
      </c>
      <c r="P12" s="134" t="s">
        <v>51</v>
      </c>
      <c r="Q12" s="102">
        <v>3.8300125522241692E-2</v>
      </c>
      <c r="R12" s="107">
        <v>3.0284698635754941E-2</v>
      </c>
    </row>
    <row r="13" spans="2:18" x14ac:dyDescent="0.2">
      <c r="B13" s="147" t="s">
        <v>45</v>
      </c>
      <c r="C13" s="159">
        <v>0.74565321873606538</v>
      </c>
      <c r="D13" s="159">
        <v>0.61384172664802095</v>
      </c>
      <c r="E13" s="159">
        <v>0.55088715556343282</v>
      </c>
      <c r="F13" s="159">
        <v>0.11626206891416763</v>
      </c>
      <c r="G13" s="159">
        <v>0.74131703541050797</v>
      </c>
      <c r="H13" s="159">
        <v>0.39652503653584287</v>
      </c>
      <c r="I13" s="159">
        <v>0.65093061284497356</v>
      </c>
      <c r="J13" s="159">
        <v>0.45930057690392961</v>
      </c>
      <c r="K13" s="160">
        <v>1</v>
      </c>
      <c r="L13" s="159">
        <v>0.64459895390950617</v>
      </c>
      <c r="M13" s="159">
        <v>0.69978113364999417</v>
      </c>
      <c r="N13" s="165">
        <v>4.0619830109841958E-2</v>
      </c>
      <c r="P13" s="134" t="s">
        <v>52</v>
      </c>
      <c r="Q13" s="102">
        <v>6.9538085699038715E-2</v>
      </c>
      <c r="R13" s="107">
        <v>8.0602807065915244E-2</v>
      </c>
    </row>
    <row r="14" spans="2:18" x14ac:dyDescent="0.2">
      <c r="B14" s="147" t="s">
        <v>48</v>
      </c>
      <c r="C14" s="159">
        <v>0.90854758182608986</v>
      </c>
      <c r="D14" s="159">
        <v>0.92351391824551965</v>
      </c>
      <c r="E14" s="159">
        <v>0.83645553401666994</v>
      </c>
      <c r="F14" s="159">
        <v>-0.22665246610516815</v>
      </c>
      <c r="G14" s="159">
        <v>0.853471168713137</v>
      </c>
      <c r="H14" s="159">
        <v>6.3664797764318742E-2</v>
      </c>
      <c r="I14" s="159">
        <v>0.67269063661567441</v>
      </c>
      <c r="J14" s="159">
        <v>0.69495673999172314</v>
      </c>
      <c r="K14" s="159">
        <v>0.64459895390950617</v>
      </c>
      <c r="L14" s="157">
        <v>1</v>
      </c>
      <c r="M14" s="159">
        <v>0.90267806750898516</v>
      </c>
      <c r="N14" s="165">
        <v>-2.8365274554307822E-3</v>
      </c>
      <c r="P14" s="134" t="s">
        <v>44</v>
      </c>
      <c r="Q14" s="102">
        <v>4.5960111241542104E-2</v>
      </c>
      <c r="R14" s="107">
        <v>3.1383892176671424E-2</v>
      </c>
    </row>
    <row r="15" spans="2:18" x14ac:dyDescent="0.2">
      <c r="B15" s="147" t="s">
        <v>64</v>
      </c>
      <c r="C15" s="159">
        <v>0.9518446613855529</v>
      </c>
      <c r="D15" s="159">
        <v>0.84993219844925494</v>
      </c>
      <c r="E15" s="159">
        <v>0.75608073058794167</v>
      </c>
      <c r="F15" s="159">
        <v>-0.16509931690245186</v>
      </c>
      <c r="G15" s="159">
        <v>0.79766011483817967</v>
      </c>
      <c r="H15" s="159">
        <v>0.14011096546665383</v>
      </c>
      <c r="I15" s="159">
        <v>0.63972574148945771</v>
      </c>
      <c r="J15" s="159">
        <v>0.62458693304707225</v>
      </c>
      <c r="K15" s="159">
        <v>0.69978113364999417</v>
      </c>
      <c r="L15" s="159">
        <v>0.90267806750898516</v>
      </c>
      <c r="M15" s="157">
        <v>1</v>
      </c>
      <c r="N15" s="165">
        <v>3.0904993548378494E-2</v>
      </c>
      <c r="P15" s="134" t="s">
        <v>42</v>
      </c>
      <c r="Q15" s="102">
        <v>6.1170127342296141E-2</v>
      </c>
      <c r="R15" s="107">
        <v>6.9558149080573367E-2</v>
      </c>
    </row>
    <row r="16" spans="2:18" ht="16" thickBot="1" x14ac:dyDescent="0.25">
      <c r="B16" s="166" t="s">
        <v>65</v>
      </c>
      <c r="C16" s="167">
        <v>-2.7095629056314314E-2</v>
      </c>
      <c r="D16" s="167">
        <v>7.660951296330698E-2</v>
      </c>
      <c r="E16" s="167">
        <v>0.29108530932894799</v>
      </c>
      <c r="F16" s="167">
        <v>0.67991499447907588</v>
      </c>
      <c r="G16" s="167">
        <v>0.17616445987811477</v>
      </c>
      <c r="H16" s="167">
        <v>0.59742604580417535</v>
      </c>
      <c r="I16" s="167">
        <v>0.50363212763909726</v>
      </c>
      <c r="J16" s="167">
        <v>0.30314511138163536</v>
      </c>
      <c r="K16" s="167">
        <v>4.0619830109841958E-2</v>
      </c>
      <c r="L16" s="167">
        <v>-2.8365274554307822E-3</v>
      </c>
      <c r="M16" s="167">
        <v>3.0904993548378494E-2</v>
      </c>
      <c r="N16" s="168">
        <v>1</v>
      </c>
      <c r="P16" s="134" t="s">
        <v>43</v>
      </c>
      <c r="Q16" s="102">
        <v>-6.0924444498202598E-2</v>
      </c>
      <c r="R16" s="107">
        <v>0.15080649080854716</v>
      </c>
    </row>
    <row r="17" spans="2:18" ht="16" thickBot="1" x14ac:dyDescent="0.25">
      <c r="P17" s="134" t="s">
        <v>45</v>
      </c>
      <c r="Q17" s="102">
        <v>6.3989298445557993E-2</v>
      </c>
      <c r="R17" s="107">
        <v>0.15443104266675542</v>
      </c>
    </row>
    <row r="18" spans="2:18" ht="19" x14ac:dyDescent="0.25">
      <c r="C18" s="336" t="s">
        <v>66</v>
      </c>
      <c r="D18" s="337"/>
      <c r="E18" s="337"/>
      <c r="F18" s="337"/>
      <c r="G18" s="337"/>
      <c r="H18" s="337"/>
      <c r="I18" s="337"/>
      <c r="J18" s="337"/>
      <c r="K18" s="337"/>
      <c r="L18" s="337"/>
      <c r="M18" s="337"/>
      <c r="N18" s="338"/>
      <c r="P18" s="134" t="s">
        <v>48</v>
      </c>
      <c r="Q18" s="102">
        <v>3.9186212382522859E-2</v>
      </c>
      <c r="R18" s="107">
        <v>5.6935810064422637E-2</v>
      </c>
    </row>
    <row r="19" spans="2:18" ht="16" thickBot="1" x14ac:dyDescent="0.25">
      <c r="C19" s="147" t="s">
        <v>56</v>
      </c>
      <c r="D19" s="156" t="s">
        <v>53</v>
      </c>
      <c r="E19" s="156" t="s">
        <v>58</v>
      </c>
      <c r="F19" s="156" t="s">
        <v>59</v>
      </c>
      <c r="G19" s="156" t="s">
        <v>60</v>
      </c>
      <c r="H19" s="156" t="s">
        <v>61</v>
      </c>
      <c r="I19" s="156" t="s">
        <v>62</v>
      </c>
      <c r="J19" s="156" t="s">
        <v>63</v>
      </c>
      <c r="K19" s="156" t="s">
        <v>45</v>
      </c>
      <c r="L19" s="156" t="s">
        <v>48</v>
      </c>
      <c r="M19" s="156" t="s">
        <v>64</v>
      </c>
      <c r="N19" s="169" t="s">
        <v>65</v>
      </c>
      <c r="P19" s="134" t="s">
        <v>46</v>
      </c>
      <c r="Q19" s="102">
        <v>0.19369837307772778</v>
      </c>
      <c r="R19" s="107">
        <v>0.2237753154027865</v>
      </c>
    </row>
    <row r="20" spans="2:18" ht="16" thickBot="1" x14ac:dyDescent="0.25">
      <c r="C20" s="284">
        <v>0.14934128686781739</v>
      </c>
      <c r="D20" s="285">
        <v>0.16014090179726354</v>
      </c>
      <c r="E20" s="285">
        <v>0.18993580301420432</v>
      </c>
      <c r="F20" s="285">
        <v>3.0284698635754941E-2</v>
      </c>
      <c r="G20" s="285">
        <v>8.0602807065915244E-2</v>
      </c>
      <c r="H20" s="285">
        <v>3.1383892176671424E-2</v>
      </c>
      <c r="I20" s="285">
        <v>6.9558149080573367E-2</v>
      </c>
      <c r="J20" s="285">
        <v>0.15080649080854716</v>
      </c>
      <c r="K20" s="285">
        <v>0.15443104266675542</v>
      </c>
      <c r="L20" s="285">
        <v>5.6935810064422637E-2</v>
      </c>
      <c r="M20" s="285">
        <v>0.2237753154027865</v>
      </c>
      <c r="N20" s="286">
        <v>0.14918515709748575</v>
      </c>
      <c r="P20" s="135" t="s">
        <v>47</v>
      </c>
      <c r="Q20" s="109">
        <v>4.0253617007180678E-2</v>
      </c>
      <c r="R20" s="110">
        <v>0.14918515709748575</v>
      </c>
    </row>
    <row r="21" spans="2:18" x14ac:dyDescent="0.2">
      <c r="C21" s="66"/>
      <c r="D21" s="66"/>
      <c r="E21" s="67"/>
      <c r="F21" s="67"/>
      <c r="G21" s="68"/>
      <c r="H21" s="67"/>
      <c r="I21" s="67"/>
      <c r="J21" s="67"/>
      <c r="K21" s="67"/>
      <c r="L21" s="67"/>
      <c r="M21" s="69"/>
      <c r="N21" s="70"/>
      <c r="P21" s="77"/>
      <c r="Q21" s="44"/>
      <c r="R21" s="44"/>
    </row>
    <row r="22" spans="2:18" x14ac:dyDescent="0.2">
      <c r="B22" s="339" t="s">
        <v>102</v>
      </c>
      <c r="C22" s="339"/>
      <c r="D22" s="339"/>
      <c r="E22" s="339"/>
      <c r="F22" s="339"/>
      <c r="G22" s="339"/>
      <c r="H22" s="339"/>
      <c r="I22" s="339"/>
      <c r="J22" s="339"/>
      <c r="K22" s="339"/>
      <c r="L22" s="339"/>
      <c r="M22" s="339"/>
      <c r="N22" s="339"/>
      <c r="P22" s="77"/>
      <c r="Q22" s="77"/>
      <c r="R22" s="77"/>
    </row>
    <row r="23" spans="2:18" ht="16" thickBot="1" x14ac:dyDescent="0.25">
      <c r="B23" s="339"/>
      <c r="C23" s="339"/>
      <c r="D23" s="339"/>
      <c r="E23" s="339"/>
      <c r="F23" s="339"/>
      <c r="G23" s="339"/>
      <c r="H23" s="339"/>
      <c r="I23" s="339"/>
      <c r="J23" s="339"/>
      <c r="K23" s="339"/>
      <c r="L23" s="339"/>
      <c r="M23" s="339"/>
      <c r="N23" s="339"/>
    </row>
    <row r="24" spans="2:18" ht="16" thickBot="1" x14ac:dyDescent="0.25">
      <c r="B24" s="323" t="s">
        <v>99</v>
      </c>
      <c r="C24" s="323"/>
      <c r="D24" s="323"/>
      <c r="E24" s="323"/>
      <c r="F24" s="323"/>
      <c r="G24" s="323"/>
      <c r="H24" s="323"/>
      <c r="I24" s="323"/>
      <c r="J24" s="323"/>
      <c r="K24" s="323"/>
      <c r="L24" s="323"/>
      <c r="M24" s="323"/>
      <c r="N24" s="323"/>
      <c r="P24" s="133" t="s">
        <v>85</v>
      </c>
      <c r="Q24" s="136">
        <v>1.2E-2</v>
      </c>
      <c r="R24" s="137"/>
    </row>
    <row r="25" spans="2:18" ht="16" x14ac:dyDescent="0.2">
      <c r="B25" s="161" t="s">
        <v>67</v>
      </c>
      <c r="C25" s="162" t="s">
        <v>56</v>
      </c>
      <c r="D25" s="162" t="s">
        <v>53</v>
      </c>
      <c r="E25" s="162" t="s">
        <v>58</v>
      </c>
      <c r="F25" s="162" t="s">
        <v>59</v>
      </c>
      <c r="G25" s="162" t="s">
        <v>60</v>
      </c>
      <c r="H25" s="162" t="s">
        <v>61</v>
      </c>
      <c r="I25" s="162" t="s">
        <v>62</v>
      </c>
      <c r="J25" s="162" t="s">
        <v>63</v>
      </c>
      <c r="K25" s="162" t="s">
        <v>45</v>
      </c>
      <c r="L25" s="162" t="s">
        <v>48</v>
      </c>
      <c r="M25" s="162" t="s">
        <v>64</v>
      </c>
      <c r="N25" s="163" t="s">
        <v>65</v>
      </c>
      <c r="P25" s="342" t="s">
        <v>118</v>
      </c>
      <c r="Q25" s="343"/>
      <c r="R25" s="344"/>
    </row>
    <row r="26" spans="2:18" x14ac:dyDescent="0.2">
      <c r="B26" s="147" t="s">
        <v>56</v>
      </c>
      <c r="C26" s="29">
        <f>C20^2</f>
        <v>2.2302819963335729E-2</v>
      </c>
      <c r="D26" s="31">
        <f>D5*D20*C20</f>
        <v>2.1217310188226719E-2</v>
      </c>
      <c r="E26" s="31">
        <f>E5*E20*C20</f>
        <v>2.2833775477865085E-2</v>
      </c>
      <c r="F26" s="31">
        <f>F5*F20*C20</f>
        <v>-9.7807581477083122E-4</v>
      </c>
      <c r="G26" s="31">
        <f>G5*G20*C20</f>
        <v>1.0291565465272769E-2</v>
      </c>
      <c r="H26" s="31">
        <f>H5*H20*C20</f>
        <v>2.6680408433899975E-4</v>
      </c>
      <c r="I26" s="31">
        <f>I5*I20*C20</f>
        <v>6.8849244991500578E-3</v>
      </c>
      <c r="J26" s="31">
        <f>J5*J20*C20</f>
        <v>1.4669624742935407E-2</v>
      </c>
      <c r="K26" s="31">
        <f>K5*K20*C20</f>
        <v>1.7196948468328456E-2</v>
      </c>
      <c r="L26" s="31">
        <f>L5*L20*C20</f>
        <v>7.7252593821629627E-3</v>
      </c>
      <c r="M26" s="31">
        <f>M5*M20*C20</f>
        <v>3.1809595435447917E-2</v>
      </c>
      <c r="N26" s="170">
        <f>N5*N20*C20</f>
        <v>-6.0367715812772896E-4</v>
      </c>
      <c r="P26" s="342"/>
      <c r="Q26" s="343"/>
      <c r="R26" s="344"/>
    </row>
    <row r="27" spans="2:18" x14ac:dyDescent="0.2">
      <c r="B27" s="147" t="s">
        <v>57</v>
      </c>
      <c r="C27" s="31">
        <v>2.1217310188226719E-2</v>
      </c>
      <c r="D27" s="29">
        <f>D20^2</f>
        <v>2.5645108428440803E-2</v>
      </c>
      <c r="E27" s="31">
        <f>E6*E20*D20</f>
        <v>2.7912853322866173E-2</v>
      </c>
      <c r="F27" s="31">
        <f>F6*F20*D20</f>
        <v>-1.1226941858381186E-3</v>
      </c>
      <c r="G27" s="31">
        <f>G6*G20*D20</f>
        <v>1.0845210619742085E-2</v>
      </c>
      <c r="H27" s="31">
        <f>H6*H20*D20</f>
        <v>2.0318360371806576E-4</v>
      </c>
      <c r="I27" s="31">
        <f>I6*I20*D20</f>
        <v>7.9672798050949515E-3</v>
      </c>
      <c r="J27" s="31">
        <f>J6*J20*D20</f>
        <v>1.604104546928024E-2</v>
      </c>
      <c r="K27" s="31">
        <f>K6*K20*D20</f>
        <v>1.5180751818051336E-2</v>
      </c>
      <c r="L27" s="31">
        <f>L6*L20*D20</f>
        <v>8.4203708458118476E-3</v>
      </c>
      <c r="M27" s="31">
        <f>M6*M20*D20</f>
        <v>3.045781397933324E-2</v>
      </c>
      <c r="N27" s="170">
        <f>N6*N20*D20</f>
        <v>1.8302507232095075E-3</v>
      </c>
      <c r="P27" s="138"/>
      <c r="Q27" s="76" t="s">
        <v>94</v>
      </c>
      <c r="R27" s="139" t="s">
        <v>83</v>
      </c>
    </row>
    <row r="28" spans="2:18" x14ac:dyDescent="0.2">
      <c r="B28" s="147" t="s">
        <v>58</v>
      </c>
      <c r="C28" s="76">
        <v>2.2833775477865085E-2</v>
      </c>
      <c r="D28" s="76">
        <v>2.7912853322866173E-2</v>
      </c>
      <c r="E28" s="29">
        <f>E20^2</f>
        <v>3.6075609266650627E-2</v>
      </c>
      <c r="F28" s="31">
        <f>F7*F20*E20</f>
        <v>-6.1001420875388818E-4</v>
      </c>
      <c r="G28" s="31">
        <f>G7*G20*E20</f>
        <v>1.2665918540794628E-2</v>
      </c>
      <c r="H28" s="31">
        <f>H7*H20*E20</f>
        <v>7.9033740953102498E-4</v>
      </c>
      <c r="I28" s="31">
        <f>I7*I20*E20</f>
        <v>1.0509547382044133E-2</v>
      </c>
      <c r="J28" s="31">
        <f>J7*J20*E20</f>
        <v>2.0037384247686394E-2</v>
      </c>
      <c r="K28" s="31">
        <f>K7*K20*E20</f>
        <v>1.6158613287457227E-2</v>
      </c>
      <c r="L28" s="31">
        <f>L7*L20*E20</f>
        <v>9.0455546134968149E-3</v>
      </c>
      <c r="M28" s="31">
        <f>M7*M20*E20</f>
        <v>3.2135657122370133E-2</v>
      </c>
      <c r="N28" s="170">
        <f>N7*N20*E20</f>
        <v>8.2480776510774449E-3</v>
      </c>
      <c r="P28" s="134" t="s">
        <v>85</v>
      </c>
      <c r="Q28" s="140">
        <v>0</v>
      </c>
      <c r="R28" s="141">
        <v>1.2E-2</v>
      </c>
    </row>
    <row r="29" spans="2:18" x14ac:dyDescent="0.2">
      <c r="B29" s="147" t="s">
        <v>59</v>
      </c>
      <c r="C29" s="76">
        <v>-9.7807581477083122E-4</v>
      </c>
      <c r="D29" s="76">
        <v>-1.1226941858381186E-3</v>
      </c>
      <c r="E29" s="76">
        <v>-6.1001420875388818E-4</v>
      </c>
      <c r="F29" s="29">
        <f>F20^2</f>
        <v>9.1716297145849721E-4</v>
      </c>
      <c r="G29" s="31">
        <f>G8*G20*F20</f>
        <v>-4.0599446504177133E-5</v>
      </c>
      <c r="H29" s="31">
        <f>H8*H20*F20</f>
        <v>7.5033461673991594E-4</v>
      </c>
      <c r="I29" s="31">
        <f>I8*I20*F20</f>
        <v>6.2373404003862804E-4</v>
      </c>
      <c r="J29" s="31">
        <f>J8*J20*F20</f>
        <v>-4.9797148973023243E-4</v>
      </c>
      <c r="K29" s="31">
        <f>K8*K20*F20</f>
        <v>5.4374578958384209E-4</v>
      </c>
      <c r="L29" s="31">
        <f>L8*L20*F20</f>
        <v>-3.908131867281104E-4</v>
      </c>
      <c r="M29" s="31">
        <f>M8*M20*F20</f>
        <v>-1.1188727856692681E-3</v>
      </c>
      <c r="N29" s="170">
        <f t="array" ref="N29">N8*N20*F20</f>
        <v>3.071874658781882E-3</v>
      </c>
      <c r="P29" s="138" t="s">
        <v>92</v>
      </c>
      <c r="Q29" s="142">
        <v>3.6519999999999997E-2</v>
      </c>
      <c r="R29" s="143">
        <v>0.1278</v>
      </c>
    </row>
    <row r="30" spans="2:18" ht="16" thickBot="1" x14ac:dyDescent="0.25">
      <c r="B30" s="147" t="s">
        <v>60</v>
      </c>
      <c r="C30" s="76">
        <v>1.0291565465272769E-2</v>
      </c>
      <c r="D30" s="76">
        <v>1.0845210619742085E-2</v>
      </c>
      <c r="E30" s="76">
        <v>1.2665918540794628E-2</v>
      </c>
      <c r="F30" s="76">
        <v>-4.0599446504177133E-5</v>
      </c>
      <c r="G30" s="29">
        <f>G20^2</f>
        <v>6.4968125069051561E-3</v>
      </c>
      <c r="H30" s="31">
        <f>H9*H20*G20</f>
        <v>5.3102393959454793E-4</v>
      </c>
      <c r="I30" s="31">
        <f>I9*I20*G20</f>
        <v>4.7909398930776987E-3</v>
      </c>
      <c r="J30" s="31">
        <f>J9*J20*G20</f>
        <v>9.6120860964812992E-3</v>
      </c>
      <c r="K30" s="31">
        <f>K9*K20*G20</f>
        <v>9.2275997951791703E-3</v>
      </c>
      <c r="L30" s="31">
        <f>L9*L20*G20</f>
        <v>3.916738035956476E-3</v>
      </c>
      <c r="M30" s="31">
        <f>M9*M20*G20</f>
        <v>1.4387330540684954E-2</v>
      </c>
      <c r="N30" s="170">
        <f>N9*N20*G20</f>
        <v>2.1183322561694946E-3</v>
      </c>
      <c r="P30" s="144" t="s">
        <v>93</v>
      </c>
      <c r="Q30" s="145">
        <v>7.4999999999999997E-2</v>
      </c>
      <c r="R30" s="146">
        <f>R28+(R29-R28)/Q29*Q30</f>
        <v>0.24981489594742609</v>
      </c>
    </row>
    <row r="31" spans="2:18" x14ac:dyDescent="0.2">
      <c r="B31" s="147" t="s">
        <v>61</v>
      </c>
      <c r="C31" s="76">
        <v>2.6680408433899975E-4</v>
      </c>
      <c r="D31" s="76">
        <v>2.0318360371806576E-4</v>
      </c>
      <c r="E31" s="76">
        <v>7.9033740953102498E-4</v>
      </c>
      <c r="F31" s="76">
        <v>7.5033461673991594E-4</v>
      </c>
      <c r="G31" s="76">
        <v>5.3102393959454793E-4</v>
      </c>
      <c r="H31" s="29">
        <f>H20^2</f>
        <v>9.8494868815693771E-4</v>
      </c>
      <c r="I31" s="31">
        <f>I10*I20*H20</f>
        <v>1.1836519973161589E-3</v>
      </c>
      <c r="J31" s="31">
        <f>J10*J20*H20</f>
        <v>5.7894822574474541E-4</v>
      </c>
      <c r="K31" s="31">
        <f>K10*K20*H20</f>
        <v>1.9218169547986479E-3</v>
      </c>
      <c r="L31" s="31">
        <f>L10*L20*H20</f>
        <v>1.1376054681752172E-4</v>
      </c>
      <c r="M31" s="31">
        <f>M10*M20*H20</f>
        <v>9.8399095571172061E-4</v>
      </c>
      <c r="N31" s="170">
        <f>N10*N20*H20</f>
        <v>2.7971552492627792E-3</v>
      </c>
    </row>
    <row r="32" spans="2:18" x14ac:dyDescent="0.2">
      <c r="B32" s="147" t="s">
        <v>62</v>
      </c>
      <c r="C32" s="76">
        <v>6.8849244991500578E-3</v>
      </c>
      <c r="D32" s="76">
        <v>7.9672798050949515E-3</v>
      </c>
      <c r="E32" s="76">
        <v>1.0509547382044133E-2</v>
      </c>
      <c r="F32" s="76">
        <v>6.2373404003862804E-4</v>
      </c>
      <c r="G32" s="76">
        <v>4.7909398930776987E-3</v>
      </c>
      <c r="H32" s="76">
        <v>1.1836519973161589E-3</v>
      </c>
      <c r="I32" s="29">
        <f>I20^2</f>
        <v>4.8383361035152696E-3</v>
      </c>
      <c r="J32" s="31">
        <f>J11*J20*I20</f>
        <v>6.9227284242506333E-3</v>
      </c>
      <c r="K32" s="31">
        <f>K11*K20*I20</f>
        <v>6.9922559525203484E-3</v>
      </c>
      <c r="L32" s="31">
        <f>L11*L20*I20</f>
        <v>2.6640900697535658E-3</v>
      </c>
      <c r="M32" s="31">
        <f>M11*M20*I20</f>
        <v>9.9575849770487095E-3</v>
      </c>
      <c r="N32" s="170">
        <f>N11*N20*I20</f>
        <v>5.2262124451358085E-3</v>
      </c>
      <c r="P32" s="341" t="s">
        <v>105</v>
      </c>
      <c r="Q32" s="341"/>
      <c r="R32" s="341"/>
    </row>
    <row r="33" spans="2:21" x14ac:dyDescent="0.2">
      <c r="B33" s="147" t="s">
        <v>63</v>
      </c>
      <c r="C33" s="76">
        <v>1.4669624742935407E-2</v>
      </c>
      <c r="D33" s="76">
        <v>1.604104546928024E-2</v>
      </c>
      <c r="E33" s="76">
        <v>2.0037384247686394E-2</v>
      </c>
      <c r="F33" s="76">
        <v>-4.9797148973023243E-4</v>
      </c>
      <c r="G33" s="76">
        <v>9.6120860964812992E-3</v>
      </c>
      <c r="H33" s="76">
        <v>5.7894822574474541E-4</v>
      </c>
      <c r="I33" s="76">
        <v>6.9227284242506333E-3</v>
      </c>
      <c r="J33" s="29">
        <f>J20^2</f>
        <v>2.2742597669988419E-2</v>
      </c>
      <c r="K33" s="31">
        <f>K12*K20*J20</f>
        <v>1.0696744656681615E-2</v>
      </c>
      <c r="L33" s="31">
        <f>L12*L20*J20</f>
        <v>5.9670999104602575E-3</v>
      </c>
      <c r="M33" s="31">
        <f>M12*M20*J20</f>
        <v>2.1077791602944956E-2</v>
      </c>
      <c r="N33" s="170">
        <f>N12*N20*J20</f>
        <v>6.8201860057732107E-3</v>
      </c>
      <c r="P33" s="341"/>
      <c r="Q33" s="341"/>
      <c r="R33" s="341"/>
    </row>
    <row r="34" spans="2:21" x14ac:dyDescent="0.2">
      <c r="B34" s="147" t="s">
        <v>45</v>
      </c>
      <c r="C34" s="76">
        <v>1.7196948468328456E-2</v>
      </c>
      <c r="D34" s="76">
        <v>1.5180751818051336E-2</v>
      </c>
      <c r="E34" s="76">
        <v>1.6158613287457227E-2</v>
      </c>
      <c r="F34" s="76">
        <v>5.4374578958384209E-4</v>
      </c>
      <c r="G34" s="76">
        <v>9.2275997951791703E-3</v>
      </c>
      <c r="H34" s="76">
        <v>1.9218169547986479E-3</v>
      </c>
      <c r="I34" s="76">
        <v>6.9922559525203484E-3</v>
      </c>
      <c r="J34" s="76">
        <v>1.0696744656681615E-2</v>
      </c>
      <c r="K34" s="29">
        <f>K20^2</f>
        <v>2.3848946939141233E-2</v>
      </c>
      <c r="L34" s="31">
        <f>L13*L20*K20</f>
        <v>5.667737190574988E-3</v>
      </c>
      <c r="M34" s="31">
        <f>M13*M20*K20</f>
        <v>2.4182935144864737E-2</v>
      </c>
      <c r="N34" s="170">
        <f>N13*N20*K20</f>
        <v>9.3583292837387533E-4</v>
      </c>
      <c r="P34" s="341"/>
      <c r="Q34" s="341"/>
      <c r="R34" s="341"/>
    </row>
    <row r="35" spans="2:21" x14ac:dyDescent="0.2">
      <c r="B35" s="147" t="s">
        <v>48</v>
      </c>
      <c r="C35" s="76">
        <v>7.7252593821629627E-3</v>
      </c>
      <c r="D35" s="76">
        <v>8.4203708458118476E-3</v>
      </c>
      <c r="E35" s="76">
        <v>9.0455546134968149E-3</v>
      </c>
      <c r="F35" s="76">
        <v>-3.908131867281104E-4</v>
      </c>
      <c r="G35" s="76">
        <v>3.916738035956476E-3</v>
      </c>
      <c r="H35" s="76">
        <v>1.1376054681752172E-4</v>
      </c>
      <c r="I35" s="76">
        <v>2.6640900697535658E-3</v>
      </c>
      <c r="J35" s="76">
        <v>5.9670999104602575E-3</v>
      </c>
      <c r="K35" s="76">
        <v>5.667737190574988E-3</v>
      </c>
      <c r="L35" s="29">
        <f>L20^2</f>
        <v>3.2416864676920103E-3</v>
      </c>
      <c r="M35" s="31">
        <f>M14*M20*L20</f>
        <v>1.1500866769185183E-2</v>
      </c>
      <c r="N35" s="170">
        <f>N14*N20*L20</f>
        <v>-2.4093401147398578E-5</v>
      </c>
    </row>
    <row r="36" spans="2:21" x14ac:dyDescent="0.2">
      <c r="B36" s="147" t="s">
        <v>64</v>
      </c>
      <c r="C36" s="76">
        <v>3.1809595435447917E-2</v>
      </c>
      <c r="D36" s="76">
        <v>3.045781397933324E-2</v>
      </c>
      <c r="E36" s="76">
        <v>3.2135657122370133E-2</v>
      </c>
      <c r="F36" s="76">
        <v>-1.1188727856692681E-3</v>
      </c>
      <c r="G36" s="76">
        <v>1.4387330540684954E-2</v>
      </c>
      <c r="H36" s="76">
        <v>9.8399095571172061E-4</v>
      </c>
      <c r="I36" s="76">
        <v>9.9575849770487095E-3</v>
      </c>
      <c r="J36" s="76">
        <v>2.1077791602944956E-2</v>
      </c>
      <c r="K36" s="76">
        <v>2.4182935144864737E-2</v>
      </c>
      <c r="L36" s="76">
        <v>1.1500866769185183E-2</v>
      </c>
      <c r="M36" s="29">
        <f>M20^2</f>
        <v>5.0075391783616578E-2</v>
      </c>
      <c r="N36" s="170">
        <f>N15*N20*M20</f>
        <v>1.0317309319090064E-3</v>
      </c>
      <c r="T36" s="53"/>
      <c r="U36" s="23"/>
    </row>
    <row r="37" spans="2:21" ht="16" thickBot="1" x14ac:dyDescent="0.25">
      <c r="B37" s="166" t="s">
        <v>65</v>
      </c>
      <c r="C37" s="152">
        <v>-6.0367715812772896E-4</v>
      </c>
      <c r="D37" s="152">
        <v>1.8302507232095075E-3</v>
      </c>
      <c r="E37" s="152">
        <v>8.2480776510774449E-3</v>
      </c>
      <c r="F37" s="152">
        <v>3.071874658781882E-3</v>
      </c>
      <c r="G37" s="152">
        <v>2.1183322561694946E-3</v>
      </c>
      <c r="H37" s="152">
        <v>2.7971552492627792E-3</v>
      </c>
      <c r="I37" s="152">
        <v>5.2262124451358085E-3</v>
      </c>
      <c r="J37" s="152">
        <v>6.8201860057732107E-3</v>
      </c>
      <c r="K37" s="152">
        <v>9.3583292837387533E-4</v>
      </c>
      <c r="L37" s="152">
        <v>-2.4093401147398578E-5</v>
      </c>
      <c r="M37" s="152">
        <v>1.0317309319090064E-3</v>
      </c>
      <c r="N37" s="171">
        <f>N20^2</f>
        <v>2.2256211098201504E-2</v>
      </c>
      <c r="T37" s="23"/>
      <c r="U37" s="19"/>
    </row>
    <row r="38" spans="2:21" ht="16" thickBot="1" x14ac:dyDescent="0.25"/>
    <row r="39" spans="2:21" x14ac:dyDescent="0.2">
      <c r="B39" s="316" t="s">
        <v>103</v>
      </c>
      <c r="C39" s="317"/>
      <c r="D39" s="317"/>
      <c r="E39" s="317"/>
      <c r="F39" s="317"/>
      <c r="G39" s="317"/>
      <c r="H39" s="317"/>
      <c r="I39" s="317"/>
      <c r="J39" s="317"/>
      <c r="K39" s="317"/>
      <c r="L39" s="317"/>
      <c r="M39" s="317"/>
      <c r="N39" s="317"/>
      <c r="O39" s="317"/>
      <c r="P39" s="317"/>
      <c r="Q39" s="317"/>
      <c r="R39" s="318"/>
    </row>
    <row r="40" spans="2:21" x14ac:dyDescent="0.2">
      <c r="B40" s="333"/>
      <c r="C40" s="334"/>
      <c r="D40" s="334"/>
      <c r="E40" s="334"/>
      <c r="F40" s="334"/>
      <c r="G40" s="334"/>
      <c r="H40" s="334"/>
      <c r="I40" s="334"/>
      <c r="J40" s="334"/>
      <c r="K40" s="334"/>
      <c r="L40" s="334"/>
      <c r="M40" s="334"/>
      <c r="N40" s="334"/>
      <c r="O40" s="334"/>
      <c r="P40" s="334"/>
      <c r="Q40" s="334"/>
      <c r="R40" s="335"/>
    </row>
    <row r="41" spans="2:21" x14ac:dyDescent="0.2">
      <c r="B41" s="333"/>
      <c r="C41" s="334"/>
      <c r="D41" s="334"/>
      <c r="E41" s="334"/>
      <c r="F41" s="334"/>
      <c r="G41" s="334"/>
      <c r="H41" s="334"/>
      <c r="I41" s="334"/>
      <c r="J41" s="334"/>
      <c r="K41" s="334"/>
      <c r="L41" s="334"/>
      <c r="M41" s="334"/>
      <c r="N41" s="334"/>
      <c r="O41" s="334"/>
      <c r="P41" s="334"/>
      <c r="Q41" s="334"/>
      <c r="R41" s="335"/>
    </row>
    <row r="42" spans="2:21" ht="14" customHeight="1" x14ac:dyDescent="0.2">
      <c r="B42" s="147" t="s">
        <v>68</v>
      </c>
      <c r="C42" s="148" t="s">
        <v>69</v>
      </c>
      <c r="D42" s="148" t="s">
        <v>70</v>
      </c>
      <c r="E42" s="148" t="s">
        <v>71</v>
      </c>
      <c r="F42" s="148" t="s">
        <v>72</v>
      </c>
      <c r="G42" s="148" t="s">
        <v>73</v>
      </c>
      <c r="H42" s="148" t="s">
        <v>74</v>
      </c>
      <c r="I42" s="148" t="s">
        <v>75</v>
      </c>
      <c r="J42" s="148" t="s">
        <v>76</v>
      </c>
      <c r="K42" s="148" t="s">
        <v>77</v>
      </c>
      <c r="L42" s="148" t="s">
        <v>78</v>
      </c>
      <c r="M42" s="148" t="s">
        <v>79</v>
      </c>
      <c r="N42" s="148" t="s">
        <v>80</v>
      </c>
      <c r="O42" s="148" t="s">
        <v>81</v>
      </c>
      <c r="P42" s="148" t="s">
        <v>82</v>
      </c>
      <c r="Q42" s="148" t="s">
        <v>83</v>
      </c>
      <c r="R42" s="149" t="s">
        <v>84</v>
      </c>
    </row>
    <row r="43" spans="2:21" ht="16" thickBot="1" x14ac:dyDescent="0.25">
      <c r="B43" s="150">
        <f>SUM(C43:N43)</f>
        <v>1.0000000000000007</v>
      </c>
      <c r="C43" s="151">
        <v>0.42675093947524034</v>
      </c>
      <c r="D43" s="151">
        <v>-0.17095744523225628</v>
      </c>
      <c r="E43" s="151">
        <v>-9.1935805532357903E-2</v>
      </c>
      <c r="F43" s="151">
        <v>-0.83106818998655829</v>
      </c>
      <c r="G43" s="151">
        <v>1.2025773114658422</v>
      </c>
      <c r="H43" s="151">
        <v>1.5228898922442731</v>
      </c>
      <c r="I43" s="151">
        <v>-0.55628931317403119</v>
      </c>
      <c r="J43" s="151">
        <v>-0.36070602114130207</v>
      </c>
      <c r="K43" s="151">
        <v>-0.3098433455261978</v>
      </c>
      <c r="L43" s="151">
        <v>0.10228985289015761</v>
      </c>
      <c r="M43" s="151">
        <v>-7.4643286017043897E-2</v>
      </c>
      <c r="N43" s="151">
        <v>0.14093541053423511</v>
      </c>
      <c r="O43" s="152" cm="1">
        <f t="array" ref="O43">MMULT(MMULT(C43:N43,$C$26:$N$37),TRANSPOSE(C43:N43))</f>
        <v>1.3334745822807931E-3</v>
      </c>
      <c r="P43" s="153">
        <f>SQRT(O43)</f>
        <v>3.6516771246658614E-2</v>
      </c>
      <c r="Q43" s="154">
        <f>MMULT(C43:N43,$Q$9:$Q$20)</f>
        <v>0.12778475642308862</v>
      </c>
      <c r="R43" s="155">
        <f>(Q43-$Q$24)/P43</f>
        <v>3.1707282015981426</v>
      </c>
    </row>
    <row r="44" spans="2:21" x14ac:dyDescent="0.2">
      <c r="B44" s="16"/>
      <c r="C44" s="17"/>
      <c r="D44" s="17"/>
      <c r="E44" s="17"/>
      <c r="F44" s="17"/>
      <c r="G44" s="17"/>
      <c r="H44" s="17"/>
      <c r="I44" s="17"/>
      <c r="J44" s="17"/>
      <c r="K44" s="17"/>
      <c r="L44" s="17"/>
      <c r="M44" s="17"/>
      <c r="N44" s="17"/>
      <c r="P44" s="18"/>
      <c r="Q44" s="19"/>
      <c r="R44" s="20"/>
    </row>
    <row r="45" spans="2:21" ht="16" thickBot="1" x14ac:dyDescent="0.25">
      <c r="B45" s="16"/>
      <c r="C45" s="17"/>
      <c r="D45" s="17"/>
      <c r="E45" s="17"/>
      <c r="F45" s="17"/>
      <c r="G45" s="17"/>
      <c r="H45" s="17"/>
      <c r="I45" s="17"/>
      <c r="J45" s="17"/>
      <c r="K45" s="17"/>
      <c r="L45" s="17"/>
      <c r="M45" s="17"/>
      <c r="N45" s="17"/>
      <c r="P45" s="18"/>
      <c r="Q45" s="19"/>
      <c r="R45" s="20" t="s">
        <v>86</v>
      </c>
      <c r="S45" s="149" t="s">
        <v>84</v>
      </c>
    </row>
    <row r="46" spans="2:21" x14ac:dyDescent="0.2">
      <c r="B46" s="172">
        <f t="shared" ref="B46:B58" si="0">SUM(C46:N46)</f>
        <v>1.0000000000000009</v>
      </c>
      <c r="C46" s="173">
        <v>0.6375682414214906</v>
      </c>
      <c r="D46" s="173">
        <v>-0.27833183207509038</v>
      </c>
      <c r="E46" s="173">
        <v>-0.15805130384415078</v>
      </c>
      <c r="F46" s="173">
        <v>-1.7481230188405636</v>
      </c>
      <c r="G46" s="173">
        <v>2.0704030449807171</v>
      </c>
      <c r="H46" s="173">
        <v>2.3679776859337562</v>
      </c>
      <c r="I46" s="173">
        <v>-0.86735676218930113</v>
      </c>
      <c r="J46" s="173">
        <v>-0.63569158839670448</v>
      </c>
      <c r="K46" s="173">
        <v>-0.48263954398458897</v>
      </c>
      <c r="L46" s="173">
        <v>-0.14577977117551155</v>
      </c>
      <c r="M46" s="173">
        <v>-4.4296370421670291E-2</v>
      </c>
      <c r="N46" s="173">
        <v>0.28432121859161791</v>
      </c>
      <c r="O46" s="174">
        <f t="array" ref="O46">MMULT(MMULT(C46:N46,$C$26:$N$37),TRANSPOSE(C46:N46))</f>
        <v>3.615686599793215E-3</v>
      </c>
      <c r="P46" s="175">
        <f t="shared" ref="P46:P58" si="1">SQRT(O46)</f>
        <v>6.0130579573069269E-2</v>
      </c>
      <c r="Q46" s="104">
        <f t="shared" ref="Q46" si="2">MMULT(C46:N46,$Q$9:$Q$20)</f>
        <v>0.2000000058246878</v>
      </c>
      <c r="R46" s="173">
        <v>0.2</v>
      </c>
      <c r="S46" s="176">
        <f>(Q46-$Q$24)/P46</f>
        <v>3.1265290831969215</v>
      </c>
    </row>
    <row r="47" spans="2:21" x14ac:dyDescent="0.2">
      <c r="B47" s="177">
        <f t="shared" si="0"/>
        <v>1.0000000000000004</v>
      </c>
      <c r="C47" s="178">
        <v>0.56457586978339092</v>
      </c>
      <c r="D47" s="178">
        <v>-0.24115214158642176</v>
      </c>
      <c r="E47" s="178">
        <v>-0.13516742013503061</v>
      </c>
      <c r="F47" s="178">
        <v>-1.4306489373030247</v>
      </c>
      <c r="G47" s="178">
        <v>1.7699651248366124</v>
      </c>
      <c r="H47" s="178">
        <v>2.0754121345219101</v>
      </c>
      <c r="I47" s="178">
        <v>-0.75965973757005667</v>
      </c>
      <c r="J47" s="178">
        <v>-0.54049777261502729</v>
      </c>
      <c r="K47" s="178">
        <v>-0.42281918268602892</v>
      </c>
      <c r="L47" s="178">
        <v>-5.9894287049676143E-2</v>
      </c>
      <c r="M47" s="178">
        <v>-5.4798288251033292E-2</v>
      </c>
      <c r="N47" s="178">
        <v>0.23468463805438616</v>
      </c>
      <c r="O47" s="179" cm="1">
        <f t="array" ref="O47">MMULT(MMULT(C47:N47,$C$26:$N$37),TRANSPOSE(C47:N47))</f>
        <v>2.6855464315789185E-3</v>
      </c>
      <c r="P47" s="180">
        <f t="shared" si="1"/>
        <v>5.1822258071015377E-2</v>
      </c>
      <c r="Q47" s="102">
        <f>MMULT(C47:N47,$Q$9:$Q$20)</f>
        <v>0.17500000527642559</v>
      </c>
      <c r="R47" s="178">
        <v>0.17499999999999999</v>
      </c>
      <c r="S47" s="181">
        <f>(Q47-$T$36)/P47</f>
        <v>3.3769274398775102</v>
      </c>
    </row>
    <row r="48" spans="2:21" x14ac:dyDescent="0.2">
      <c r="B48" s="177">
        <f t="shared" ref="B48" si="3">SUM(C48:N48)</f>
        <v>1.0000000000000009</v>
      </c>
      <c r="C48" s="178">
        <v>0.49159863178971158</v>
      </c>
      <c r="D48" s="178">
        <v>-0.20398858100162179</v>
      </c>
      <c r="E48" s="178">
        <v>-0.11227371647365508</v>
      </c>
      <c r="F48" s="178">
        <v>-1.1131777757371479</v>
      </c>
      <c r="G48" s="178">
        <v>1.469544138046134</v>
      </c>
      <c r="H48" s="178">
        <v>1.7828623442794429</v>
      </c>
      <c r="I48" s="178">
        <v>-0.65197751878948884</v>
      </c>
      <c r="J48" s="178">
        <v>-0.44529904711841312</v>
      </c>
      <c r="K48" s="178">
        <v>-0.36300363037782257</v>
      </c>
      <c r="L48" s="178">
        <v>2.5976549261448181E-2</v>
      </c>
      <c r="M48" s="178">
        <v>-6.5305689367990805E-2</v>
      </c>
      <c r="N48" s="178">
        <v>0.18504429548940399</v>
      </c>
      <c r="O48" s="179" cm="1">
        <f t="array" ref="O48">MMULT(MMULT(C48:N48,$C$26:$N$37),TRANSPOSE(C48:N48))</f>
        <v>1.9037348336717675E-3</v>
      </c>
      <c r="P48" s="180">
        <f t="shared" ref="P48" si="4">SQRT(O48)</f>
        <v>4.3631809883063151E-2</v>
      </c>
      <c r="Q48" s="102">
        <f t="shared" ref="Q48" si="5">MMULT(C48:N48,$Q$9:$Q$20)</f>
        <v>0.15000000473033592</v>
      </c>
      <c r="R48" s="178">
        <v>0.15</v>
      </c>
      <c r="S48" s="181">
        <f t="array" ref="S48">(Q48-$T$36)/P48</f>
        <v>3.4378588725140742</v>
      </c>
    </row>
    <row r="49" spans="2:19" x14ac:dyDescent="0.2">
      <c r="B49" s="182">
        <v>1</v>
      </c>
      <c r="C49" s="183">
        <v>0.426750939</v>
      </c>
      <c r="D49" s="183">
        <v>-0.17095744500000001</v>
      </c>
      <c r="E49" s="183">
        <v>-9.1935805999999995E-2</v>
      </c>
      <c r="F49" s="183">
        <v>-0.83106818999999998</v>
      </c>
      <c r="G49" s="183">
        <v>1.202577311</v>
      </c>
      <c r="H49" s="183">
        <v>1.522889892</v>
      </c>
      <c r="I49" s="183">
        <v>-0.55628931299999995</v>
      </c>
      <c r="J49" s="183">
        <v>-0.36070602099999999</v>
      </c>
      <c r="K49" s="183">
        <v>-0.30984334600000002</v>
      </c>
      <c r="L49" s="183">
        <v>0.102289853</v>
      </c>
      <c r="M49" s="183">
        <v>-7.4643286000000003E-2</v>
      </c>
      <c r="N49" s="183">
        <v>0.14093541100000001</v>
      </c>
      <c r="O49" s="183">
        <v>1.333475E-3</v>
      </c>
      <c r="P49" s="184">
        <v>3.6519999999999997E-2</v>
      </c>
      <c r="Q49" s="185">
        <v>0.1278</v>
      </c>
      <c r="R49" s="186" t="s">
        <v>90</v>
      </c>
      <c r="S49" s="187">
        <v>3.17</v>
      </c>
    </row>
    <row r="50" spans="2:19" x14ac:dyDescent="0.2">
      <c r="B50" s="177">
        <f t="shared" si="0"/>
        <v>1.0000000000000004</v>
      </c>
      <c r="C50" s="178">
        <v>0.41861563619199954</v>
      </c>
      <c r="D50" s="178">
        <v>-0.16682195979639536</v>
      </c>
      <c r="E50" s="178">
        <v>-8.9382322482282728E-2</v>
      </c>
      <c r="F50" s="178">
        <v>-0.79570097303122089</v>
      </c>
      <c r="G50" s="178">
        <v>1.1691111455495216</v>
      </c>
      <c r="H50" s="178">
        <v>1.4902950951025717</v>
      </c>
      <c r="I50" s="178">
        <v>-0.5442910740322825</v>
      </c>
      <c r="J50" s="178">
        <v>-0.35010210380987933</v>
      </c>
      <c r="K50" s="178">
        <v>-0.30318169328459377</v>
      </c>
      <c r="L50" s="178">
        <v>0.11186296127058</v>
      </c>
      <c r="M50" s="178">
        <v>-7.5809771533102713E-2</v>
      </c>
      <c r="N50" s="178">
        <v>0.13540505985508458</v>
      </c>
      <c r="O50" s="179" cm="1">
        <f t="array" ref="O50">MMULT(MMULT(C50:N50,$C$26:$N$37),TRANSPOSE(C50:N50))</f>
        <v>1.2702518071052206E-3</v>
      </c>
      <c r="P50" s="180">
        <f t="shared" si="1"/>
        <v>3.5640592126186969E-2</v>
      </c>
      <c r="Q50" s="102">
        <f t="shared" ref="Q50:Q58" si="6">MMULT(C50:N50,$Q$9:$Q$20)</f>
        <v>0.12500000418313922</v>
      </c>
      <c r="R50" s="178">
        <v>0.125</v>
      </c>
      <c r="S50" s="181">
        <f>(Q50-$T$36)/P50</f>
        <v>3.5072370217804356</v>
      </c>
    </row>
    <row r="51" spans="2:19" x14ac:dyDescent="0.2">
      <c r="B51" s="188">
        <f t="shared" si="0"/>
        <v>1</v>
      </c>
      <c r="C51" s="178">
        <v>0.3456717006229027</v>
      </c>
      <c r="D51" s="178">
        <v>-0.12969143693626653</v>
      </c>
      <c r="E51" s="178">
        <v>-6.6462632784436038E-2</v>
      </c>
      <c r="F51" s="178">
        <v>-0.47823554267208329</v>
      </c>
      <c r="G51" s="178">
        <v>0.86864320415650886</v>
      </c>
      <c r="H51" s="178">
        <v>1.1977348544808717</v>
      </c>
      <c r="I51" s="178">
        <v>-0.43657504199249469</v>
      </c>
      <c r="J51" s="178">
        <v>-0.25489902257087654</v>
      </c>
      <c r="K51" s="178">
        <v>-0.24338528633687279</v>
      </c>
      <c r="L51" s="178">
        <v>0.19776403565673251</v>
      </c>
      <c r="M51" s="178">
        <v>-8.6322710348881462E-2</v>
      </c>
      <c r="N51" s="178">
        <v>8.5757878724895834E-2</v>
      </c>
      <c r="O51" s="179" cm="1">
        <f t="array" ref="O51">MMULT(MMULT(C51:N51,$C$26:$N$37),TRANSPOSE(C51:N51))</f>
        <v>7.8509736673245496E-4</v>
      </c>
      <c r="P51" s="180">
        <f>SQRT(O51)</f>
        <v>2.8019588982218405E-2</v>
      </c>
      <c r="Q51" s="102">
        <f t="shared" si="6"/>
        <v>0.10000000362287274</v>
      </c>
      <c r="R51" s="178">
        <v>0.1</v>
      </c>
      <c r="S51" s="181">
        <f>(Q51-$Q$24)/P51</f>
        <v>3.1406600460384588</v>
      </c>
    </row>
    <row r="52" spans="2:19" x14ac:dyDescent="0.2">
      <c r="B52" s="188">
        <f t="shared" si="0"/>
        <v>1</v>
      </c>
      <c r="C52" s="178">
        <v>0.272659358480633</v>
      </c>
      <c r="D52" s="178">
        <v>-9.2468062937470424E-2</v>
      </c>
      <c r="E52" s="178">
        <v>-4.3609258992060834E-2</v>
      </c>
      <c r="F52" s="178">
        <v>-0.1607708885886045</v>
      </c>
      <c r="G52" s="178">
        <v>0.5682539880489389</v>
      </c>
      <c r="H52" s="178">
        <v>0.90518787325363692</v>
      </c>
      <c r="I52" s="178">
        <v>-0.32892017004783064</v>
      </c>
      <c r="J52" s="178">
        <v>-0.15970933337457133</v>
      </c>
      <c r="K52" s="178">
        <v>-0.18354287103576886</v>
      </c>
      <c r="L52" s="178">
        <v>0.28361172646083943</v>
      </c>
      <c r="M52" s="178">
        <v>-9.6826471508327086E-2</v>
      </c>
      <c r="N52" s="178">
        <v>3.6134110240585521E-2</v>
      </c>
      <c r="O52" s="179" cm="1">
        <f t="array" ref="O52">MMULT(MMULT(C52:N52,$C$26:$N$37),TRANSPOSE(C52:N52))</f>
        <v>4.482714682539723E-4</v>
      </c>
      <c r="P52" s="180">
        <f t="shared" si="1"/>
        <v>2.1172422352059111E-2</v>
      </c>
      <c r="Q52" s="102">
        <f t="shared" si="6"/>
        <v>7.5000003088860512E-2</v>
      </c>
      <c r="R52" s="178">
        <v>7.4999999999999997E-2</v>
      </c>
      <c r="S52" s="181">
        <f>(Q52-$Q$24)/P52</f>
        <v>2.9755689755892996</v>
      </c>
    </row>
    <row r="53" spans="2:19" x14ac:dyDescent="0.2">
      <c r="B53" s="188">
        <f t="shared" ref="B53:B55" si="7">SUM(C53:N53)</f>
        <v>0.99999999999999989</v>
      </c>
      <c r="C53" s="178">
        <v>0.199677871128771</v>
      </c>
      <c r="D53" s="178">
        <v>-5.530173832159492E-2</v>
      </c>
      <c r="E53" s="178">
        <v>-2.071481109394235E-2</v>
      </c>
      <c r="F53" s="178">
        <v>0.15670626344738747</v>
      </c>
      <c r="G53" s="178">
        <v>0.26782563228562756</v>
      </c>
      <c r="H53" s="178">
        <v>0.61264829737155313</v>
      </c>
      <c r="I53" s="178">
        <v>-0.22124762873171522</v>
      </c>
      <c r="J53" s="178">
        <v>-6.4511843260536925E-2</v>
      </c>
      <c r="K53" s="178">
        <v>-0.12372302955077889</v>
      </c>
      <c r="L53" s="178">
        <v>0.36947830406460341</v>
      </c>
      <c r="M53" s="178">
        <v>-0.10733062241771842</v>
      </c>
      <c r="N53" s="178">
        <v>-1.350669492165592E-2</v>
      </c>
      <c r="O53" s="179" cm="1">
        <f t="array" ref="O53">MMULT(MMULT(C53:N53,$C$26:$N$37),TRANSPOSE(C53:N53))</f>
        <v>2.5977415509396637E-4</v>
      </c>
      <c r="P53" s="180">
        <f t="shared" ref="P53:P55" si="8">SQRT(O53)</f>
        <v>1.6117510821896983E-2</v>
      </c>
      <c r="Q53" s="102">
        <f t="shared" ref="Q53:Q55" si="9">MMULT(C53:N53,$Q$9:$Q$20)</f>
        <v>5.000000254171335E-2</v>
      </c>
      <c r="R53" s="178">
        <v>0.05</v>
      </c>
      <c r="S53" s="181">
        <f>(Q53-$Q$24)/P53</f>
        <v>2.3576843199687616</v>
      </c>
    </row>
    <row r="54" spans="2:19" x14ac:dyDescent="0.2">
      <c r="B54" s="182">
        <v>1</v>
      </c>
      <c r="C54" s="185">
        <v>0.14342035</v>
      </c>
      <c r="D54" s="185">
        <v>-2.6645629000000001E-2</v>
      </c>
      <c r="E54" s="185">
        <v>-3.0736800000000001E-3</v>
      </c>
      <c r="F54" s="185">
        <v>0.401413943</v>
      </c>
      <c r="G54" s="185">
        <v>3.6260369000000001E-2</v>
      </c>
      <c r="H54" s="185">
        <v>0.38714580300000001</v>
      </c>
      <c r="I54" s="185">
        <v>-0.13824510700000001</v>
      </c>
      <c r="J54" s="185">
        <v>8.8659610000000003E-3</v>
      </c>
      <c r="K54" s="185">
        <v>-7.7614344000000002E-2</v>
      </c>
      <c r="L54" s="185">
        <v>0.43566880600000002</v>
      </c>
      <c r="M54" s="185">
        <v>-0.115428528</v>
      </c>
      <c r="N54" s="185">
        <v>-5.1767944000000003E-2</v>
      </c>
      <c r="O54" s="183">
        <v>2.1571000000000001E-4</v>
      </c>
      <c r="P54" s="184">
        <v>1.469E-2</v>
      </c>
      <c r="Q54" s="185">
        <v>3.0700000000000002E-2</v>
      </c>
      <c r="R54" s="186" t="s">
        <v>91</v>
      </c>
      <c r="S54" s="187">
        <v>1.28</v>
      </c>
    </row>
    <row r="55" spans="2:19" x14ac:dyDescent="0.2">
      <c r="B55" s="188">
        <f t="shared" si="7"/>
        <v>1.0000000000000002</v>
      </c>
      <c r="C55" s="178">
        <v>0.12669011430169305</v>
      </c>
      <c r="D55" s="178">
        <v>-1.8129143548740522E-2</v>
      </c>
      <c r="E55" s="178">
        <v>2.1685563259070664E-3</v>
      </c>
      <c r="F55" s="178">
        <v>0.47415302990222041</v>
      </c>
      <c r="G55" s="178">
        <v>-3.259298662739725E-2</v>
      </c>
      <c r="H55" s="178">
        <v>0.3200818059493466</v>
      </c>
      <c r="I55" s="178">
        <v>-0.1135531856780391</v>
      </c>
      <c r="J55" s="178">
        <v>3.0679782000665377E-2</v>
      </c>
      <c r="K55" s="178">
        <v>-6.3900257213444903E-2</v>
      </c>
      <c r="L55" s="178">
        <v>0.45538039663906632</v>
      </c>
      <c r="M55" s="178">
        <v>-0.11784043311773197</v>
      </c>
      <c r="N55" s="178">
        <v>-6.3137678933544786E-2</v>
      </c>
      <c r="O55" s="179" cm="1">
        <f t="array" ref="O55">MMULT(MMULT(C55:N55,$C$26:$N$37),TRANSPOSE(C55:N55))</f>
        <v>2.1960541459888904E-4</v>
      </c>
      <c r="P55" s="180">
        <f t="shared" si="8"/>
        <v>1.4819089533398772E-2</v>
      </c>
      <c r="Q55" s="102">
        <f t="shared" si="9"/>
        <v>2.5000001994554297E-2</v>
      </c>
      <c r="R55" s="178">
        <v>2.5000000000000001E-2</v>
      </c>
      <c r="S55" s="181">
        <f t="shared" ref="S55:S64" si="10">(Q55-$Q$24)/P55</f>
        <v>0.87724701070570665</v>
      </c>
    </row>
    <row r="56" spans="2:19" x14ac:dyDescent="0.2">
      <c r="B56" s="188">
        <f t="shared" si="0"/>
        <v>1.0000000000000004</v>
      </c>
      <c r="C56" s="178">
        <v>5.3717769534788011E-2</v>
      </c>
      <c r="D56" s="178">
        <v>1.9046110474010971E-2</v>
      </c>
      <c r="E56" s="178">
        <v>2.504324585123098E-2</v>
      </c>
      <c r="F56" s="178">
        <v>0.79158140717027559</v>
      </c>
      <c r="G56" s="178">
        <v>-0.33304049946670405</v>
      </c>
      <c r="H56" s="178">
        <v>2.7557922232489682E-2</v>
      </c>
      <c r="I56" s="178">
        <v>-5.8688925238242172E-3</v>
      </c>
      <c r="J56" s="178">
        <v>0.12587986936648116</v>
      </c>
      <c r="K56" s="178">
        <v>-4.0741179165313503E-3</v>
      </c>
      <c r="L56" s="178">
        <v>0.54127370647317341</v>
      </c>
      <c r="M56" s="178">
        <v>-0.12834895028894572</v>
      </c>
      <c r="N56" s="178">
        <v>-0.11276757090644411</v>
      </c>
      <c r="O56" s="179" cm="1">
        <f t="array" ref="O56">MMULT(MMULT(C56:N56,$C$26:$N$37),TRANSPOSE(C56:N56))</f>
        <v>3.2776524691715024E-4</v>
      </c>
      <c r="P56" s="180">
        <f t="shared" si="1"/>
        <v>1.8104288080925752E-2</v>
      </c>
      <c r="Q56" s="102">
        <f t="shared" si="6"/>
        <v>1.4475192121332636E-9</v>
      </c>
      <c r="R56" s="178">
        <v>0</v>
      </c>
      <c r="S56" s="181">
        <f t="shared" si="10"/>
        <v>-0.66282631489518229</v>
      </c>
    </row>
    <row r="57" spans="2:19" x14ac:dyDescent="0.2">
      <c r="B57" s="188">
        <f t="shared" si="0"/>
        <v>1.0000000000000002</v>
      </c>
      <c r="C57" s="178">
        <v>-1.9266202503051551E-2</v>
      </c>
      <c r="D57" s="178">
        <v>5.621722757858675E-2</v>
      </c>
      <c r="E57" s="178">
        <v>4.7951559421253613E-2</v>
      </c>
      <c r="F57" s="178">
        <v>1.1091188539001302</v>
      </c>
      <c r="G57" s="178">
        <v>-0.63346320415440338</v>
      </c>
      <c r="H57" s="178">
        <v>-0.26501698173529142</v>
      </c>
      <c r="I57" s="178">
        <v>0.10180932285622997</v>
      </c>
      <c r="J57" s="178">
        <v>0.22107644577931995</v>
      </c>
      <c r="K57" s="178">
        <v>5.5735985733863749E-2</v>
      </c>
      <c r="L57" s="178">
        <v>0.62710724119017602</v>
      </c>
      <c r="M57" s="178">
        <v>-0.13884991965387683</v>
      </c>
      <c r="N57" s="178">
        <v>-0.16242032841293691</v>
      </c>
      <c r="O57" s="179">
        <f t="array" ref="O57">MMULT(MMULT(C57:N57,$C$26:$N$37),TRANSPOSE(C57:N57))</f>
        <v>5.8425367269769807E-4</v>
      </c>
      <c r="P57" s="180">
        <f t="shared" si="1"/>
        <v>2.4171339902820822E-2</v>
      </c>
      <c r="Q57" s="102">
        <f t="array" ref="Q57">MMULT(C57:N57,$Q$9:$Q$20)</f>
        <v>-2.5000001205222788E-2</v>
      </c>
      <c r="R57" s="178">
        <v>-2.5000000000000001E-2</v>
      </c>
      <c r="S57" s="181">
        <f t="shared" si="10"/>
        <v>-1.530738525624922</v>
      </c>
    </row>
    <row r="58" spans="2:19" x14ac:dyDescent="0.2">
      <c r="B58" s="188">
        <f t="shared" si="0"/>
        <v>1.0000000000000004</v>
      </c>
      <c r="C58" s="178">
        <v>-9.2222338211938606E-2</v>
      </c>
      <c r="D58" s="178">
        <v>9.338724866488303E-2</v>
      </c>
      <c r="E58" s="178">
        <v>7.0838350287162122E-2</v>
      </c>
      <c r="F58" s="178">
        <v>1.4265610399155806</v>
      </c>
      <c r="G58" s="178">
        <v>-0.93388406082996656</v>
      </c>
      <c r="H58" s="178">
        <v>-0.55756171844217783</v>
      </c>
      <c r="I58" s="178">
        <v>0.20947207796584663</v>
      </c>
      <c r="J58" s="178">
        <v>0.31626690278260766</v>
      </c>
      <c r="K58" s="178">
        <v>0.11555946353780332</v>
      </c>
      <c r="L58" s="178">
        <v>0.71300575868353333</v>
      </c>
      <c r="M58" s="178">
        <v>-0.14937339308917916</v>
      </c>
      <c r="N58" s="178">
        <v>-0.2120493312641539</v>
      </c>
      <c r="O58" s="179" cm="1">
        <f t="array" ref="O58">MMULT(MMULT(C58:N58,$C$26:$N$37),TRANSPOSE(C58:N58))</f>
        <v>9.890706194339426E-4</v>
      </c>
      <c r="P58" s="180">
        <f t="shared" si="1"/>
        <v>3.1449493150668466E-2</v>
      </c>
      <c r="Q58" s="102">
        <f t="shared" si="6"/>
        <v>-4.9999999646828705E-2</v>
      </c>
      <c r="R58" s="178">
        <v>-0.05</v>
      </c>
      <c r="S58" s="181">
        <f t="shared" si="10"/>
        <v>-1.9714149080177108</v>
      </c>
    </row>
    <row r="59" spans="2:19" x14ac:dyDescent="0.2">
      <c r="B59" s="188">
        <f t="shared" ref="B59:B64" si="11">SUM(C59:N59)</f>
        <v>1</v>
      </c>
      <c r="C59" s="178">
        <v>-0.16523344611152838</v>
      </c>
      <c r="D59" s="178">
        <v>0.13055829253870135</v>
      </c>
      <c r="E59" s="178">
        <v>9.3731084324006966E-2</v>
      </c>
      <c r="F59" s="178">
        <v>1.7440680792794128</v>
      </c>
      <c r="G59" s="178">
        <v>-1.2343273435442865</v>
      </c>
      <c r="H59" s="178">
        <v>-0.85013415869401232</v>
      </c>
      <c r="I59" s="178">
        <v>0.31718596073584193</v>
      </c>
      <c r="J59" s="178">
        <v>0.41147072720236011</v>
      </c>
      <c r="K59" s="178">
        <v>0.17537479832556263</v>
      </c>
      <c r="L59" s="178">
        <v>0.79886241644361811</v>
      </c>
      <c r="M59" s="178">
        <v>-0.15985820830018571</v>
      </c>
      <c r="N59" s="178">
        <v>-0.2616982021994908</v>
      </c>
      <c r="O59" s="179" cm="1">
        <f t="array" ref="O59">MMULT(MMULT(C59:N59,$C$26:$N$37),TRANSPOSE(C59:N59))</f>
        <v>1.5422161609400325E-3</v>
      </c>
      <c r="P59" s="180">
        <f t="shared" ref="P59:P64" si="12">SQRT(O59)</f>
        <v>3.9271060094426179E-2</v>
      </c>
      <c r="Q59" s="102">
        <f t="shared" ref="Q59:Q64" si="13">MMULT(C59:N59,$Q$9:$Q$20)</f>
        <v>-7.5000000194113792E-2</v>
      </c>
      <c r="R59" s="178">
        <v>-7.4999999999999997E-2</v>
      </c>
      <c r="S59" s="181">
        <f t="shared" si="10"/>
        <v>-2.215371828133101</v>
      </c>
    </row>
    <row r="60" spans="2:19" x14ac:dyDescent="0.2">
      <c r="B60" s="188">
        <f t="shared" si="11"/>
        <v>1</v>
      </c>
      <c r="C60" s="178">
        <v>-0.23821516444982785</v>
      </c>
      <c r="D60" s="178">
        <v>0.16773206693932483</v>
      </c>
      <c r="E60" s="178">
        <v>0.11662207023800335</v>
      </c>
      <c r="F60" s="178">
        <v>2.0615402602058044</v>
      </c>
      <c r="G60" s="178">
        <v>-1.5347664367942666</v>
      </c>
      <c r="H60" s="178">
        <v>-1.1426845739876113</v>
      </c>
      <c r="I60" s="178">
        <v>0.42487256230758325</v>
      </c>
      <c r="J60" s="178">
        <v>0.50666781891229329</v>
      </c>
      <c r="K60" s="178">
        <v>0.23519089140826149</v>
      </c>
      <c r="L60" s="178">
        <v>0.88474092554591588</v>
      </c>
      <c r="M60" s="178">
        <v>-0.17036154270405535</v>
      </c>
      <c r="N60" s="178">
        <v>-0.31133887762142548</v>
      </c>
      <c r="O60" s="179" cm="1">
        <f t="array" ref="O60">MMULT(MMULT(C60:N60,$C$26:$N$37),TRANSPOSE(C60:N60))</f>
        <v>2.2436902757007877E-3</v>
      </c>
      <c r="P60" s="180">
        <f t="shared" si="12"/>
        <v>4.7367607873955254E-2</v>
      </c>
      <c r="Q60" s="102">
        <f t="shared" si="13"/>
        <v>-0.10000000072019913</v>
      </c>
      <c r="R60" s="178">
        <v>-0.1</v>
      </c>
      <c r="S60" s="181">
        <f t="shared" si="10"/>
        <v>-2.3644850510127098</v>
      </c>
    </row>
    <row r="61" spans="2:19" x14ac:dyDescent="0.2">
      <c r="B61" s="188">
        <f t="shared" si="11"/>
        <v>0.99999999999999944</v>
      </c>
      <c r="C61" s="178">
        <v>-0.31120166913070607</v>
      </c>
      <c r="D61" s="178">
        <v>0.20490217401295363</v>
      </c>
      <c r="E61" s="178">
        <v>0.13951163223158475</v>
      </c>
      <c r="F61" s="178">
        <v>2.3790044103478007</v>
      </c>
      <c r="G61" s="178">
        <v>-1.8351854994735652</v>
      </c>
      <c r="H61" s="178">
        <v>-1.4352379108262512</v>
      </c>
      <c r="I61" s="178">
        <v>0.53255165730162723</v>
      </c>
      <c r="J61" s="178">
        <v>0.60186183670044857</v>
      </c>
      <c r="K61" s="178">
        <v>0.2950146439180632</v>
      </c>
      <c r="L61" s="178">
        <v>0.97062064535065873</v>
      </c>
      <c r="M61" s="178">
        <v>-0.18086844318545978</v>
      </c>
      <c r="N61" s="178">
        <v>-0.36097347724715545</v>
      </c>
      <c r="O61" s="179" cm="1">
        <f t="array" ref="O61">MMULT(MMULT(C61:N61,$C$26:$N$37),TRANSPOSE(C61:N61))</f>
        <v>3.0934929613912667E-3</v>
      </c>
      <c r="P61" s="180">
        <f t="shared" si="12"/>
        <v>5.5619177999960287E-2</v>
      </c>
      <c r="Q61" s="102">
        <f t="shared" si="13"/>
        <v>-0.12500000126813726</v>
      </c>
      <c r="R61" s="178">
        <v>-0.125</v>
      </c>
      <c r="S61" s="181">
        <f t="shared" si="10"/>
        <v>-2.4631791801783747</v>
      </c>
    </row>
    <row r="62" spans="2:19" x14ac:dyDescent="0.2">
      <c r="B62" s="188">
        <f t="shared" si="11"/>
        <v>1.0000000000000007</v>
      </c>
      <c r="C62" s="178">
        <v>-0.3852696216799813</v>
      </c>
      <c r="D62" s="178">
        <v>0.24426632396262074</v>
      </c>
      <c r="E62" s="178">
        <v>0.16359820843148676</v>
      </c>
      <c r="F62" s="178">
        <v>2.7035537148087676</v>
      </c>
      <c r="G62" s="178">
        <v>-2.1315584400798251</v>
      </c>
      <c r="H62" s="178">
        <v>-1.724266679702253</v>
      </c>
      <c r="I62" s="178">
        <v>0.63444614635945007</v>
      </c>
      <c r="J62" s="178">
        <v>0.69783940567250657</v>
      </c>
      <c r="K62" s="178">
        <v>0.35421694076392113</v>
      </c>
      <c r="L62" s="178">
        <v>1.0453868147339831</v>
      </c>
      <c r="M62" s="178">
        <v>-0.1901914697911031</v>
      </c>
      <c r="N62" s="178">
        <v>-0.4120213434795727</v>
      </c>
      <c r="O62" s="179" cm="1">
        <f t="array" ref="O62">MMULT(MMULT(C62:N62,$C$26:$N$37),TRANSPOSE(C62:N62))</f>
        <v>4.0916705971526047E-3</v>
      </c>
      <c r="P62" s="180">
        <f t="shared" si="12"/>
        <v>6.3966167597821616E-2</v>
      </c>
      <c r="Q62" s="102">
        <f t="shared" si="13"/>
        <v>-0.1500000018383148</v>
      </c>
      <c r="R62" s="178">
        <v>-0.15</v>
      </c>
      <c r="S62" s="181">
        <f t="shared" si="10"/>
        <v>-2.532588834411142</v>
      </c>
    </row>
    <row r="63" spans="2:19" x14ac:dyDescent="0.2">
      <c r="B63" s="188">
        <f t="shared" si="11"/>
        <v>0.99999999999999956</v>
      </c>
      <c r="C63" s="178">
        <v>-0.45605807986892727</v>
      </c>
      <c r="D63" s="178">
        <v>0.27732818930858943</v>
      </c>
      <c r="E63" s="178">
        <v>0.18413417863112203</v>
      </c>
      <c r="F63" s="178">
        <v>3.0066669188587318</v>
      </c>
      <c r="G63" s="178">
        <v>-2.4394686380377171</v>
      </c>
      <c r="H63" s="178">
        <v>-2.0227513322197783</v>
      </c>
      <c r="I63" s="178">
        <v>0.75286372506990162</v>
      </c>
      <c r="J63" s="178">
        <v>0.79152739082425383</v>
      </c>
      <c r="K63" s="178">
        <v>0.41516395443626186</v>
      </c>
      <c r="L63" s="178">
        <v>1.1525235125272069</v>
      </c>
      <c r="M63" s="178">
        <v>-0.20307346154094927</v>
      </c>
      <c r="N63" s="178">
        <v>-0.4588563579886959</v>
      </c>
      <c r="O63" s="179" cm="1">
        <f t="array" ref="O63">MMULT(MMULT(C63:N63,$C$26:$N$37),TRANSPOSE(C63:N63))</f>
        <v>5.2381231344660537E-3</v>
      </c>
      <c r="P63" s="180">
        <f t="shared" si="12"/>
        <v>7.2374879167194844E-2</v>
      </c>
      <c r="Q63" s="102">
        <f t="shared" si="13"/>
        <v>-0.17500000237792751</v>
      </c>
      <c r="R63" s="178">
        <v>-0.17499999999999999</v>
      </c>
      <c r="S63" s="181">
        <f t="shared" si="10"/>
        <v>-2.5837694588191931</v>
      </c>
    </row>
    <row r="64" spans="2:19" ht="16" thickBot="1" x14ac:dyDescent="0.25">
      <c r="B64" s="150">
        <f t="shared" si="11"/>
        <v>1.0000000000000004</v>
      </c>
      <c r="C64" s="189">
        <v>-0.53015991552285635</v>
      </c>
      <c r="D64" s="189">
        <v>0.31640283851036027</v>
      </c>
      <c r="E64" s="189">
        <v>0.20818700930444822</v>
      </c>
      <c r="F64" s="189">
        <v>3.3314102409500737</v>
      </c>
      <c r="G64" s="189">
        <v>-2.736473083555174</v>
      </c>
      <c r="H64" s="189">
        <v>-2.3128922833266485</v>
      </c>
      <c r="I64" s="189">
        <v>0.8556163743360411</v>
      </c>
      <c r="J64" s="189">
        <v>0.88745686497206266</v>
      </c>
      <c r="K64" s="189">
        <v>0.47447483401967289</v>
      </c>
      <c r="L64" s="189">
        <v>1.228247675219597</v>
      </c>
      <c r="M64" s="189">
        <v>-0.21237723479299778</v>
      </c>
      <c r="N64" s="189">
        <v>-0.50989332011457889</v>
      </c>
      <c r="O64" s="190" cm="1">
        <f t="array" ref="O64">MMULT(MMULT(C64:N64,$C$26:$N$37),TRANSPOSE(C64:N64))</f>
        <v>6.5328724497386286E-3</v>
      </c>
      <c r="P64" s="191">
        <f t="shared" si="12"/>
        <v>8.0826186658400689E-2</v>
      </c>
      <c r="Q64" s="109">
        <f t="shared" si="13"/>
        <v>-0.20000000292992576</v>
      </c>
      <c r="R64" s="189">
        <v>-0.2</v>
      </c>
      <c r="S64" s="192">
        <f t="shared" si="10"/>
        <v>-2.6229123467857121</v>
      </c>
    </row>
    <row r="65" spans="2:19" x14ac:dyDescent="0.2"/>
    <row r="66" spans="2:19" ht="16" thickBot="1" x14ac:dyDescent="0.25">
      <c r="P66" s="56"/>
      <c r="Q66" s="57"/>
    </row>
    <row r="67" spans="2:19" x14ac:dyDescent="0.2">
      <c r="B67" s="324" t="s">
        <v>119</v>
      </c>
      <c r="C67" s="325"/>
      <c r="D67" s="325"/>
      <c r="E67" s="325"/>
      <c r="F67" s="325"/>
      <c r="G67" s="325"/>
      <c r="H67" s="325"/>
      <c r="I67" s="325"/>
      <c r="J67" s="325"/>
      <c r="K67" s="325"/>
      <c r="L67" s="325"/>
      <c r="M67" s="325"/>
      <c r="N67" s="325"/>
      <c r="O67" s="325"/>
      <c r="P67" s="325"/>
      <c r="Q67" s="325"/>
      <c r="R67" s="325"/>
      <c r="S67" s="326"/>
    </row>
    <row r="68" spans="2:19" x14ac:dyDescent="0.2">
      <c r="B68" s="327"/>
      <c r="C68" s="328"/>
      <c r="D68" s="328"/>
      <c r="E68" s="328"/>
      <c r="F68" s="328"/>
      <c r="G68" s="328"/>
      <c r="H68" s="328"/>
      <c r="I68" s="328"/>
      <c r="J68" s="328"/>
      <c r="K68" s="328"/>
      <c r="L68" s="328"/>
      <c r="M68" s="328"/>
      <c r="N68" s="328"/>
      <c r="O68" s="328"/>
      <c r="P68" s="328"/>
      <c r="Q68" s="328"/>
      <c r="R68" s="328"/>
      <c r="S68" s="329"/>
    </row>
    <row r="69" spans="2:19" x14ac:dyDescent="0.2">
      <c r="B69" s="327"/>
      <c r="C69" s="328"/>
      <c r="D69" s="328"/>
      <c r="E69" s="328"/>
      <c r="F69" s="328"/>
      <c r="G69" s="328"/>
      <c r="H69" s="328"/>
      <c r="I69" s="328"/>
      <c r="J69" s="328"/>
      <c r="K69" s="328"/>
      <c r="L69" s="328"/>
      <c r="M69" s="328"/>
      <c r="N69" s="328"/>
      <c r="O69" s="328"/>
      <c r="P69" s="328"/>
      <c r="Q69" s="328"/>
      <c r="R69" s="328"/>
      <c r="S69" s="329"/>
    </row>
    <row r="70" spans="2:19" ht="16" thickBot="1" x14ac:dyDescent="0.25">
      <c r="B70" s="330"/>
      <c r="C70" s="331"/>
      <c r="D70" s="331"/>
      <c r="E70" s="331"/>
      <c r="F70" s="331"/>
      <c r="G70" s="331"/>
      <c r="H70" s="331"/>
      <c r="I70" s="331"/>
      <c r="J70" s="331"/>
      <c r="K70" s="331"/>
      <c r="L70" s="331"/>
      <c r="M70" s="331"/>
      <c r="N70" s="331"/>
      <c r="O70" s="331"/>
      <c r="P70" s="331"/>
      <c r="Q70" s="331"/>
      <c r="R70" s="331"/>
      <c r="S70" s="332"/>
    </row>
    <row r="71" spans="2:19" x14ac:dyDescent="0.2"/>
    <row r="72" spans="2:19" x14ac:dyDescent="0.2"/>
    <row r="73" spans="2:19" x14ac:dyDescent="0.2"/>
    <row r="74" spans="2:19" x14ac:dyDescent="0.2"/>
    <row r="75" spans="2:19" x14ac:dyDescent="0.2"/>
    <row r="76" spans="2:19" x14ac:dyDescent="0.2"/>
    <row r="77" spans="2:19" x14ac:dyDescent="0.2"/>
    <row r="78" spans="2:19" x14ac:dyDescent="0.2"/>
    <row r="79" spans="2:19" x14ac:dyDescent="0.2"/>
    <row r="80" spans="2:19"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sheetData>
  <mergeCells count="10">
    <mergeCell ref="B67:S70"/>
    <mergeCell ref="B39:R41"/>
    <mergeCell ref="C18:N18"/>
    <mergeCell ref="B1:N2"/>
    <mergeCell ref="B3:N3"/>
    <mergeCell ref="B22:N23"/>
    <mergeCell ref="B24:N24"/>
    <mergeCell ref="P5:R6"/>
    <mergeCell ref="P32:R34"/>
    <mergeCell ref="P25:R26"/>
  </mergeCells>
  <phoneticPr fontId="10"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9D138-5A57-4563-BE7F-9E6EE1C42690}">
  <dimension ref="A1:U119"/>
  <sheetViews>
    <sheetView showGridLines="0" zoomScale="55" zoomScaleNormal="55" workbookViewId="0">
      <selection activeCell="P34" sqref="P34"/>
    </sheetView>
  </sheetViews>
  <sheetFormatPr baseColWidth="10" defaultColWidth="0" defaultRowHeight="15" zeroHeight="1" x14ac:dyDescent="0.2"/>
  <cols>
    <col min="1" max="1" width="10.6640625" style="4" customWidth="1"/>
    <col min="2" max="2" width="26.83203125" style="4" bestFit="1" customWidth="1"/>
    <col min="3" max="3" width="18.5" style="4" bestFit="1" customWidth="1"/>
    <col min="4" max="7" width="16.6640625" style="4" bestFit="1" customWidth="1"/>
    <col min="8" max="9" width="16" style="4" bestFit="1" customWidth="1"/>
    <col min="10" max="10" width="16.6640625" style="4" bestFit="1" customWidth="1"/>
    <col min="11" max="11" width="16" style="4" bestFit="1" customWidth="1"/>
    <col min="12" max="12" width="17.33203125" style="4" bestFit="1" customWidth="1"/>
    <col min="13" max="13" width="19.1640625" style="4" bestFit="1" customWidth="1"/>
    <col min="14" max="14" width="16.6640625" style="4" bestFit="1" customWidth="1"/>
    <col min="15" max="15" width="16" style="4" bestFit="1" customWidth="1"/>
    <col min="16" max="16" width="17" style="4" bestFit="1" customWidth="1"/>
    <col min="17" max="17" width="9" style="4" bestFit="1" customWidth="1"/>
    <col min="18" max="18" width="17.83203125" style="4" bestFit="1" customWidth="1"/>
    <col min="19" max="19" width="6.83203125" style="4" bestFit="1" customWidth="1"/>
    <col min="20" max="21" width="10.6640625" style="4" customWidth="1"/>
    <col min="22" max="16384" width="10.6640625" style="4" hidden="1"/>
  </cols>
  <sheetData>
    <row r="1" spans="2:18" s="78" customFormat="1" x14ac:dyDescent="0.2">
      <c r="B1" s="339" t="s">
        <v>106</v>
      </c>
      <c r="C1" s="339"/>
      <c r="D1" s="339"/>
      <c r="E1" s="339"/>
      <c r="F1" s="339"/>
      <c r="G1" s="339"/>
      <c r="H1" s="339"/>
      <c r="I1" s="339"/>
      <c r="J1" s="339"/>
      <c r="K1" s="339"/>
      <c r="L1" s="339"/>
      <c r="M1" s="339"/>
      <c r="N1" s="339"/>
    </row>
    <row r="2" spans="2:18" s="78" customFormat="1" x14ac:dyDescent="0.2">
      <c r="B2" s="339"/>
      <c r="C2" s="339"/>
      <c r="D2" s="339"/>
      <c r="E2" s="339"/>
      <c r="F2" s="339"/>
      <c r="G2" s="339"/>
      <c r="H2" s="339"/>
      <c r="I2" s="339"/>
      <c r="J2" s="339"/>
      <c r="K2" s="339"/>
      <c r="L2" s="339"/>
      <c r="M2" s="339"/>
      <c r="N2" s="339"/>
    </row>
    <row r="3" spans="2:18" s="78" customFormat="1" x14ac:dyDescent="0.2">
      <c r="B3" s="339"/>
      <c r="C3" s="339"/>
      <c r="D3" s="339"/>
      <c r="E3" s="339"/>
      <c r="F3" s="339"/>
      <c r="G3" s="339"/>
      <c r="H3" s="339"/>
      <c r="I3" s="339"/>
      <c r="J3" s="339"/>
      <c r="K3" s="339"/>
      <c r="L3" s="339"/>
      <c r="M3" s="339"/>
      <c r="N3" s="339"/>
    </row>
    <row r="4" spans="2:18" ht="16" thickBot="1" x14ac:dyDescent="0.25"/>
    <row r="5" spans="2:18" ht="16" x14ac:dyDescent="0.2">
      <c r="B5" s="161" t="s">
        <v>55</v>
      </c>
      <c r="C5" s="162" t="s">
        <v>56</v>
      </c>
      <c r="D5" s="162" t="s">
        <v>53</v>
      </c>
      <c r="E5" s="162" t="s">
        <v>58</v>
      </c>
      <c r="F5" s="162" t="s">
        <v>59</v>
      </c>
      <c r="G5" s="162" t="s">
        <v>60</v>
      </c>
      <c r="H5" s="162" t="s">
        <v>61</v>
      </c>
      <c r="I5" s="162" t="s">
        <v>62</v>
      </c>
      <c r="J5" s="162" t="s">
        <v>63</v>
      </c>
      <c r="K5" s="162" t="s">
        <v>45</v>
      </c>
      <c r="L5" s="162" t="s">
        <v>48</v>
      </c>
      <c r="M5" s="162" t="s">
        <v>64</v>
      </c>
      <c r="N5" s="163" t="s">
        <v>65</v>
      </c>
    </row>
    <row r="6" spans="2:18" x14ac:dyDescent="0.2">
      <c r="B6" s="147" t="s">
        <v>56</v>
      </c>
      <c r="C6" s="157">
        <v>1</v>
      </c>
      <c r="D6" s="158">
        <v>0.88717269436548307</v>
      </c>
      <c r="E6" s="158">
        <v>0.80499095358502815</v>
      </c>
      <c r="F6" s="158">
        <v>-0.21625660186064127</v>
      </c>
      <c r="G6" s="158">
        <v>0.85497100170860507</v>
      </c>
      <c r="H6" s="158">
        <v>5.6925359407519804E-2</v>
      </c>
      <c r="I6" s="158">
        <v>0.66278287066390984</v>
      </c>
      <c r="J6" s="158">
        <v>0.65135699423669968</v>
      </c>
      <c r="K6" s="158">
        <v>0.74565321873606538</v>
      </c>
      <c r="L6" s="158">
        <v>0.90854758182608986</v>
      </c>
      <c r="M6" s="158">
        <v>0.9518446613855529</v>
      </c>
      <c r="N6" s="164">
        <v>-2.7095629056314314E-2</v>
      </c>
    </row>
    <row r="7" spans="2:18" x14ac:dyDescent="0.2">
      <c r="B7" s="147" t="s">
        <v>57</v>
      </c>
      <c r="C7" s="158">
        <v>0.88717269436548307</v>
      </c>
      <c r="D7" s="157">
        <v>1</v>
      </c>
      <c r="E7" s="159">
        <v>0.9176881556236739</v>
      </c>
      <c r="F7" s="159">
        <v>-0.23149197884893472</v>
      </c>
      <c r="G7" s="159">
        <v>0.84020556572669713</v>
      </c>
      <c r="H7" s="159">
        <v>4.0427751353754565E-2</v>
      </c>
      <c r="I7" s="159">
        <v>0.71525315584787286</v>
      </c>
      <c r="J7" s="159">
        <v>0.66421757970707263</v>
      </c>
      <c r="K7" s="159">
        <v>0.61384172664802095</v>
      </c>
      <c r="L7" s="159">
        <v>0.92351391824551965</v>
      </c>
      <c r="M7" s="159">
        <v>0.84993219844925494</v>
      </c>
      <c r="N7" s="165">
        <v>7.660951296330698E-2</v>
      </c>
    </row>
    <row r="8" spans="2:18" ht="16" thickBot="1" x14ac:dyDescent="0.25">
      <c r="B8" s="147" t="s">
        <v>58</v>
      </c>
      <c r="C8" s="159">
        <v>0.80499095358502815</v>
      </c>
      <c r="D8" s="159">
        <v>0.9176881556236739</v>
      </c>
      <c r="E8" s="157">
        <v>1</v>
      </c>
      <c r="F8" s="159">
        <v>-0.10604980086694506</v>
      </c>
      <c r="G8" s="159">
        <v>0.82733174104282858</v>
      </c>
      <c r="H8" s="159">
        <v>0.13258637561259226</v>
      </c>
      <c r="I8" s="159">
        <v>0.79547980436257326</v>
      </c>
      <c r="J8" s="159">
        <v>0.69954258101865685</v>
      </c>
      <c r="K8" s="159">
        <v>0.55088715556343282</v>
      </c>
      <c r="L8" s="159">
        <v>0.83645553401666994</v>
      </c>
      <c r="M8" s="159">
        <v>0.75608073058794167</v>
      </c>
      <c r="N8" s="165">
        <v>0.29108530932894799</v>
      </c>
    </row>
    <row r="9" spans="2:18" x14ac:dyDescent="0.2">
      <c r="B9" s="147" t="s">
        <v>59</v>
      </c>
      <c r="C9" s="159">
        <v>-0.21625660186064127</v>
      </c>
      <c r="D9" s="159">
        <v>-0.23149197884893472</v>
      </c>
      <c r="E9" s="159">
        <v>-0.10604980086694506</v>
      </c>
      <c r="F9" s="157">
        <v>1</v>
      </c>
      <c r="G9" s="159">
        <v>-1.6632084766367759E-2</v>
      </c>
      <c r="H9" s="159">
        <v>0.78945053561889411</v>
      </c>
      <c r="I9" s="159">
        <v>0.29609302215658001</v>
      </c>
      <c r="J9" s="159">
        <v>-0.10903381006812463</v>
      </c>
      <c r="K9" s="159">
        <v>0.11626206891416763</v>
      </c>
      <c r="L9" s="159">
        <v>-0.22665246610516815</v>
      </c>
      <c r="M9" s="159">
        <v>-0.16509931690245186</v>
      </c>
      <c r="N9" s="165">
        <v>0.67991499447907588</v>
      </c>
      <c r="P9" s="215"/>
      <c r="Q9" s="216" t="s">
        <v>87</v>
      </c>
      <c r="R9" s="137" t="s">
        <v>88</v>
      </c>
    </row>
    <row r="10" spans="2:18" x14ac:dyDescent="0.2">
      <c r="B10" s="147" t="s">
        <v>60</v>
      </c>
      <c r="C10" s="159">
        <v>0.85497100170860507</v>
      </c>
      <c r="D10" s="159">
        <v>0.84020556572669713</v>
      </c>
      <c r="E10" s="159">
        <v>0.82733174104282858</v>
      </c>
      <c r="F10" s="159">
        <v>-1.6632084766367759E-2</v>
      </c>
      <c r="G10" s="157">
        <v>1</v>
      </c>
      <c r="H10" s="159">
        <v>0.20992160130124243</v>
      </c>
      <c r="I10" s="159">
        <v>0.85452060329934609</v>
      </c>
      <c r="J10" s="159">
        <v>0.79076502251734337</v>
      </c>
      <c r="K10" s="159">
        <v>0.74131703541050797</v>
      </c>
      <c r="L10" s="159">
        <v>0.853471168713137</v>
      </c>
      <c r="M10" s="159">
        <v>0.79766011483817967</v>
      </c>
      <c r="N10" s="165">
        <v>0.17616445987811477</v>
      </c>
      <c r="P10" s="134" t="s">
        <v>49</v>
      </c>
      <c r="Q10" s="102">
        <v>0.1220834926574639</v>
      </c>
      <c r="R10" s="107">
        <v>0.14934128686781739</v>
      </c>
    </row>
    <row r="11" spans="2:18" x14ac:dyDescent="0.2">
      <c r="B11" s="147" t="s">
        <v>61</v>
      </c>
      <c r="C11" s="159">
        <v>5.6925359407519804E-2</v>
      </c>
      <c r="D11" s="159">
        <v>4.0427751353754565E-2</v>
      </c>
      <c r="E11" s="159">
        <v>0.13258637561259226</v>
      </c>
      <c r="F11" s="159">
        <v>0.78945053561889411</v>
      </c>
      <c r="G11" s="159">
        <v>0.20992160130124243</v>
      </c>
      <c r="H11" s="157">
        <v>1</v>
      </c>
      <c r="I11" s="159">
        <v>0.54221211262096225</v>
      </c>
      <c r="J11" s="159">
        <v>0.12232434248292891</v>
      </c>
      <c r="K11" s="159">
        <v>0.39652503653584287</v>
      </c>
      <c r="L11" s="159">
        <v>6.3664797764318742E-2</v>
      </c>
      <c r="M11" s="159">
        <v>0.14011096546665383</v>
      </c>
      <c r="N11" s="165">
        <v>0.59742604580417535</v>
      </c>
      <c r="P11" s="134" t="s">
        <v>53</v>
      </c>
      <c r="Q11" s="102">
        <v>3.9153353093428746E-2</v>
      </c>
      <c r="R11" s="107">
        <v>0.16014090179726354</v>
      </c>
    </row>
    <row r="12" spans="2:18" x14ac:dyDescent="0.2">
      <c r="B12" s="147" t="s">
        <v>62</v>
      </c>
      <c r="C12" s="159">
        <v>0.66278287066390984</v>
      </c>
      <c r="D12" s="159">
        <v>0.71525315584787286</v>
      </c>
      <c r="E12" s="159">
        <v>0.79547980436257326</v>
      </c>
      <c r="F12" s="159">
        <v>0.29609302215658001</v>
      </c>
      <c r="G12" s="159">
        <v>0.85452060329934609</v>
      </c>
      <c r="H12" s="159">
        <v>0.54221211262096225</v>
      </c>
      <c r="I12" s="157">
        <v>1</v>
      </c>
      <c r="J12" s="159">
        <v>0.65994728032358718</v>
      </c>
      <c r="K12" s="159">
        <v>0.65093061284497356</v>
      </c>
      <c r="L12" s="159">
        <v>0.67269063661567441</v>
      </c>
      <c r="M12" s="159">
        <v>0.63972574148945771</v>
      </c>
      <c r="N12" s="165">
        <v>0.50363212763909726</v>
      </c>
      <c r="P12" s="134" t="s">
        <v>50</v>
      </c>
      <c r="Q12" s="102">
        <v>2.9935289553266721E-2</v>
      </c>
      <c r="R12" s="107">
        <v>0.18993580301420432</v>
      </c>
    </row>
    <row r="13" spans="2:18" x14ac:dyDescent="0.2">
      <c r="B13" s="147" t="s">
        <v>63</v>
      </c>
      <c r="C13" s="159">
        <v>0.65135699423669968</v>
      </c>
      <c r="D13" s="159">
        <v>0.66421757970707263</v>
      </c>
      <c r="E13" s="159">
        <v>0.69954258101865685</v>
      </c>
      <c r="F13" s="159">
        <v>-0.10903381006812463</v>
      </c>
      <c r="G13" s="159">
        <v>0.79076502251734337</v>
      </c>
      <c r="H13" s="159">
        <v>0.12232434248292891</v>
      </c>
      <c r="I13" s="159">
        <v>0.65994728032358718</v>
      </c>
      <c r="J13" s="157">
        <v>1</v>
      </c>
      <c r="K13" s="159">
        <v>0.45930057690392961</v>
      </c>
      <c r="L13" s="159">
        <v>0.69495673999172314</v>
      </c>
      <c r="M13" s="159">
        <v>0.62458693304707225</v>
      </c>
      <c r="N13" s="165">
        <v>0.30314511138163536</v>
      </c>
      <c r="P13" s="134" t="s">
        <v>51</v>
      </c>
      <c r="Q13" s="102">
        <v>3.8300125522241692E-2</v>
      </c>
      <c r="R13" s="107">
        <v>3.0284698635754941E-2</v>
      </c>
    </row>
    <row r="14" spans="2:18" x14ac:dyDescent="0.2">
      <c r="B14" s="147" t="s">
        <v>45</v>
      </c>
      <c r="C14" s="159">
        <v>0.74565321873606538</v>
      </c>
      <c r="D14" s="159">
        <v>0.61384172664802095</v>
      </c>
      <c r="E14" s="159">
        <v>0.55088715556343282</v>
      </c>
      <c r="F14" s="159">
        <v>0.11626206891416763</v>
      </c>
      <c r="G14" s="159">
        <v>0.74131703541050797</v>
      </c>
      <c r="H14" s="159">
        <v>0.39652503653584287</v>
      </c>
      <c r="I14" s="159">
        <v>0.65093061284497356</v>
      </c>
      <c r="J14" s="159">
        <v>0.45930057690392961</v>
      </c>
      <c r="K14" s="160">
        <v>1</v>
      </c>
      <c r="L14" s="159">
        <v>0.64459895390950617</v>
      </c>
      <c r="M14" s="159">
        <v>0.69978113364999417</v>
      </c>
      <c r="N14" s="165">
        <v>4.0619830109841958E-2</v>
      </c>
      <c r="P14" s="134" t="s">
        <v>52</v>
      </c>
      <c r="Q14" s="102">
        <v>6.9538085699038715E-2</v>
      </c>
      <c r="R14" s="107">
        <v>8.0602807065915244E-2</v>
      </c>
    </row>
    <row r="15" spans="2:18" x14ac:dyDescent="0.2">
      <c r="B15" s="147" t="s">
        <v>48</v>
      </c>
      <c r="C15" s="159">
        <v>0.90854758182608986</v>
      </c>
      <c r="D15" s="159">
        <v>0.92351391824551965</v>
      </c>
      <c r="E15" s="159">
        <v>0.83645553401666994</v>
      </c>
      <c r="F15" s="159">
        <v>-0.22665246610516815</v>
      </c>
      <c r="G15" s="159">
        <v>0.853471168713137</v>
      </c>
      <c r="H15" s="159">
        <v>6.3664797764318742E-2</v>
      </c>
      <c r="I15" s="159">
        <v>0.67269063661567441</v>
      </c>
      <c r="J15" s="159">
        <v>0.69495673999172314</v>
      </c>
      <c r="K15" s="159">
        <v>0.64459895390950617</v>
      </c>
      <c r="L15" s="157">
        <v>1</v>
      </c>
      <c r="M15" s="159">
        <v>0.90267806750898516</v>
      </c>
      <c r="N15" s="165">
        <v>-2.8365274554307822E-3</v>
      </c>
      <c r="P15" s="134" t="s">
        <v>44</v>
      </c>
      <c r="Q15" s="102">
        <v>4.5960111241542104E-2</v>
      </c>
      <c r="R15" s="107">
        <v>3.1383892176671424E-2</v>
      </c>
    </row>
    <row r="16" spans="2:18" x14ac:dyDescent="0.2">
      <c r="B16" s="147" t="s">
        <v>64</v>
      </c>
      <c r="C16" s="159">
        <v>0.9518446613855529</v>
      </c>
      <c r="D16" s="159">
        <v>0.84993219844925494</v>
      </c>
      <c r="E16" s="159">
        <v>0.75608073058794167</v>
      </c>
      <c r="F16" s="159">
        <v>-0.16509931690245186</v>
      </c>
      <c r="G16" s="159">
        <v>0.79766011483817967</v>
      </c>
      <c r="H16" s="159">
        <v>0.14011096546665383</v>
      </c>
      <c r="I16" s="159">
        <v>0.63972574148945771</v>
      </c>
      <c r="J16" s="159">
        <v>0.62458693304707225</v>
      </c>
      <c r="K16" s="159">
        <v>0.69978113364999417</v>
      </c>
      <c r="L16" s="159">
        <v>0.90267806750898516</v>
      </c>
      <c r="M16" s="157">
        <v>1</v>
      </c>
      <c r="N16" s="165">
        <v>3.0904993548378494E-2</v>
      </c>
      <c r="P16" s="134" t="s">
        <v>42</v>
      </c>
      <c r="Q16" s="102">
        <v>6.1170127342296141E-2</v>
      </c>
      <c r="R16" s="107">
        <v>6.9558149080573367E-2</v>
      </c>
    </row>
    <row r="17" spans="2:18" ht="16" thickBot="1" x14ac:dyDescent="0.25">
      <c r="B17" s="166" t="s">
        <v>65</v>
      </c>
      <c r="C17" s="167">
        <v>-2.7095629056314314E-2</v>
      </c>
      <c r="D17" s="167">
        <v>7.660951296330698E-2</v>
      </c>
      <c r="E17" s="167">
        <v>0.29108530932894799</v>
      </c>
      <c r="F17" s="167">
        <v>0.67991499447907588</v>
      </c>
      <c r="G17" s="167">
        <v>0.17616445987811477</v>
      </c>
      <c r="H17" s="167">
        <v>0.59742604580417535</v>
      </c>
      <c r="I17" s="167">
        <v>0.50363212763909726</v>
      </c>
      <c r="J17" s="167">
        <v>0.30314511138163536</v>
      </c>
      <c r="K17" s="167">
        <v>4.0619830109841958E-2</v>
      </c>
      <c r="L17" s="167">
        <v>-2.8365274554307822E-3</v>
      </c>
      <c r="M17" s="167">
        <v>3.0904993548378494E-2</v>
      </c>
      <c r="N17" s="168">
        <v>1</v>
      </c>
      <c r="P17" s="134" t="s">
        <v>43</v>
      </c>
      <c r="Q17" s="102">
        <v>-6.0924444498202557E-2</v>
      </c>
      <c r="R17" s="107">
        <v>0.15080649080854716</v>
      </c>
    </row>
    <row r="18" spans="2:18" ht="16" thickBot="1" x14ac:dyDescent="0.25">
      <c r="P18" s="134" t="s">
        <v>45</v>
      </c>
      <c r="Q18" s="102">
        <v>6.3989298445557993E-2</v>
      </c>
      <c r="R18" s="107">
        <v>0.15443104266675542</v>
      </c>
    </row>
    <row r="19" spans="2:18" ht="19" x14ac:dyDescent="0.25">
      <c r="C19" s="336" t="s">
        <v>66</v>
      </c>
      <c r="D19" s="337"/>
      <c r="E19" s="337"/>
      <c r="F19" s="337"/>
      <c r="G19" s="337"/>
      <c r="H19" s="337"/>
      <c r="I19" s="337"/>
      <c r="J19" s="337"/>
      <c r="K19" s="337"/>
      <c r="L19" s="337"/>
      <c r="M19" s="337"/>
      <c r="N19" s="338"/>
      <c r="P19" s="134" t="s">
        <v>48</v>
      </c>
      <c r="Q19" s="102">
        <v>3.9186212382522859E-2</v>
      </c>
      <c r="R19" s="107">
        <v>5.6935810064422637E-2</v>
      </c>
    </row>
    <row r="20" spans="2:18" ht="16" thickBot="1" x14ac:dyDescent="0.25">
      <c r="C20" s="147" t="s">
        <v>56</v>
      </c>
      <c r="D20" s="156" t="s">
        <v>53</v>
      </c>
      <c r="E20" s="156" t="s">
        <v>58</v>
      </c>
      <c r="F20" s="156" t="s">
        <v>59</v>
      </c>
      <c r="G20" s="156" t="s">
        <v>60</v>
      </c>
      <c r="H20" s="156" t="s">
        <v>61</v>
      </c>
      <c r="I20" s="156" t="s">
        <v>62</v>
      </c>
      <c r="J20" s="156" t="s">
        <v>63</v>
      </c>
      <c r="K20" s="156" t="s">
        <v>45</v>
      </c>
      <c r="L20" s="156" t="s">
        <v>48</v>
      </c>
      <c r="M20" s="156" t="s">
        <v>64</v>
      </c>
      <c r="N20" s="169" t="s">
        <v>65</v>
      </c>
      <c r="P20" s="134" t="s">
        <v>46</v>
      </c>
      <c r="Q20" s="102">
        <v>0.19369837307772778</v>
      </c>
      <c r="R20" s="107">
        <v>0.2237753154027865</v>
      </c>
    </row>
    <row r="21" spans="2:18" ht="16" thickBot="1" x14ac:dyDescent="0.25">
      <c r="C21" s="284">
        <v>0.14934128686781739</v>
      </c>
      <c r="D21" s="285">
        <v>0.16014090179726354</v>
      </c>
      <c r="E21" s="285">
        <v>0.18993580301420432</v>
      </c>
      <c r="F21" s="285">
        <v>3.0284698635754941E-2</v>
      </c>
      <c r="G21" s="285">
        <v>8.0602807065915244E-2</v>
      </c>
      <c r="H21" s="285">
        <v>3.1383892176671424E-2</v>
      </c>
      <c r="I21" s="285">
        <v>6.9558149080573367E-2</v>
      </c>
      <c r="J21" s="285">
        <v>0.15080649080854716</v>
      </c>
      <c r="K21" s="285">
        <v>0.15443104266675542</v>
      </c>
      <c r="L21" s="285">
        <v>5.6935810064422637E-2</v>
      </c>
      <c r="M21" s="285">
        <v>0.2237753154027865</v>
      </c>
      <c r="N21" s="286">
        <v>0.14918515709748575</v>
      </c>
      <c r="P21" s="134" t="s">
        <v>47</v>
      </c>
      <c r="Q21" s="102">
        <v>4.0253617007180678E-2</v>
      </c>
      <c r="R21" s="107">
        <v>0.14918515709748575</v>
      </c>
    </row>
    <row r="22" spans="2:18" x14ac:dyDescent="0.2">
      <c r="P22" s="138"/>
      <c r="Q22" s="76"/>
      <c r="R22" s="217"/>
    </row>
    <row r="23" spans="2:18" ht="16" thickBot="1" x14ac:dyDescent="0.25">
      <c r="P23" s="135" t="s">
        <v>85</v>
      </c>
      <c r="Q23" s="218">
        <f>1.2%</f>
        <v>1.2E-2</v>
      </c>
      <c r="R23" s="219"/>
    </row>
    <row r="24" spans="2:18" ht="16" x14ac:dyDescent="0.2">
      <c r="B24" s="161" t="s">
        <v>67</v>
      </c>
      <c r="C24" s="162" t="s">
        <v>56</v>
      </c>
      <c r="D24" s="162" t="s">
        <v>53</v>
      </c>
      <c r="E24" s="162" t="s">
        <v>58</v>
      </c>
      <c r="F24" s="162" t="s">
        <v>59</v>
      </c>
      <c r="G24" s="162" t="s">
        <v>60</v>
      </c>
      <c r="H24" s="162" t="s">
        <v>61</v>
      </c>
      <c r="I24" s="162" t="s">
        <v>62</v>
      </c>
      <c r="J24" s="162" t="s">
        <v>63</v>
      </c>
      <c r="K24" s="162" t="s">
        <v>45</v>
      </c>
      <c r="L24" s="162" t="s">
        <v>48</v>
      </c>
      <c r="M24" s="162" t="s">
        <v>64</v>
      </c>
      <c r="N24" s="163" t="s">
        <v>65</v>
      </c>
      <c r="Q24" s="23"/>
    </row>
    <row r="25" spans="2:18" x14ac:dyDescent="0.2">
      <c r="B25" s="147" t="s">
        <v>56</v>
      </c>
      <c r="C25" s="29">
        <f>C21^2</f>
        <v>2.2302819963335729E-2</v>
      </c>
      <c r="D25" s="31">
        <f>D6*D21*C21</f>
        <v>2.1217310188226719E-2</v>
      </c>
      <c r="E25" s="31">
        <f>E6*E21*C21</f>
        <v>2.2833775477865085E-2</v>
      </c>
      <c r="F25" s="31">
        <f>F6*F21*C21</f>
        <v>-9.7807581477083122E-4</v>
      </c>
      <c r="G25" s="31">
        <f>G6*G21*C21</f>
        <v>1.0291565465272769E-2</v>
      </c>
      <c r="H25" s="31">
        <f>H6*H21*C21</f>
        <v>2.6680408433899975E-4</v>
      </c>
      <c r="I25" s="31">
        <f>I6*I21*C21</f>
        <v>6.8849244991500578E-3</v>
      </c>
      <c r="J25" s="31">
        <f>J6*J21*C21</f>
        <v>1.4669624742935407E-2</v>
      </c>
      <c r="K25" s="31">
        <f>K6*K21*C21</f>
        <v>1.7196948468328456E-2</v>
      </c>
      <c r="L25" s="31">
        <f>L6*L21*C21</f>
        <v>7.7252593821629627E-3</v>
      </c>
      <c r="M25" s="31">
        <f>M6*M21*C21</f>
        <v>3.1809595435447917E-2</v>
      </c>
      <c r="N25" s="170">
        <f>N6*N21*C21</f>
        <v>-6.0367715812772896E-4</v>
      </c>
    </row>
    <row r="26" spans="2:18" x14ac:dyDescent="0.2">
      <c r="B26" s="147" t="s">
        <v>57</v>
      </c>
      <c r="C26" s="31">
        <v>2.1217310188226719E-2</v>
      </c>
      <c r="D26" s="29">
        <f>D21^2</f>
        <v>2.5645108428440803E-2</v>
      </c>
      <c r="E26" s="31">
        <f>E7*E21*D21</f>
        <v>2.7912853322866173E-2</v>
      </c>
      <c r="F26" s="31">
        <f>F7*F21*D21</f>
        <v>-1.1226941858381186E-3</v>
      </c>
      <c r="G26" s="31">
        <f>G7*G21*D21</f>
        <v>1.0845210619742085E-2</v>
      </c>
      <c r="H26" s="31">
        <f>H7*H21*D21</f>
        <v>2.0318360371806576E-4</v>
      </c>
      <c r="I26" s="31">
        <f>I7*I21*D21</f>
        <v>7.9672798050949515E-3</v>
      </c>
      <c r="J26" s="31">
        <f>J7*J21*D21</f>
        <v>1.604104546928024E-2</v>
      </c>
      <c r="K26" s="31">
        <f>K7*K21*D21</f>
        <v>1.5180751818051336E-2</v>
      </c>
      <c r="L26" s="31">
        <f>L7*L21*D21</f>
        <v>8.4203708458118476E-3</v>
      </c>
      <c r="M26" s="31">
        <f>M7*M21*D21</f>
        <v>3.045781397933324E-2</v>
      </c>
      <c r="N26" s="170">
        <f>N7*N21*D21</f>
        <v>1.8302507232095075E-3</v>
      </c>
      <c r="R26" s="24"/>
    </row>
    <row r="27" spans="2:18" x14ac:dyDescent="0.2">
      <c r="B27" s="147" t="s">
        <v>58</v>
      </c>
      <c r="C27" s="76">
        <v>2.2833775477865085E-2</v>
      </c>
      <c r="D27" s="76">
        <v>2.7912853322866173E-2</v>
      </c>
      <c r="E27" s="29">
        <f>E21^2</f>
        <v>3.6075609266650627E-2</v>
      </c>
      <c r="F27" s="31">
        <f>F8*F21*E21</f>
        <v>-6.1001420875388818E-4</v>
      </c>
      <c r="G27" s="31">
        <f>G8*G21*E21</f>
        <v>1.2665918540794628E-2</v>
      </c>
      <c r="H27" s="31">
        <f>H8*H21*E21</f>
        <v>7.9033740953102498E-4</v>
      </c>
      <c r="I27" s="31">
        <f>I8*I21*E21</f>
        <v>1.0509547382044133E-2</v>
      </c>
      <c r="J27" s="31">
        <f>J8*J21*E21</f>
        <v>2.0037384247686394E-2</v>
      </c>
      <c r="K27" s="31">
        <f>K8*K21*E21</f>
        <v>1.6158613287457227E-2</v>
      </c>
      <c r="L27" s="31">
        <f>L8*L21*E21</f>
        <v>9.0455546134968149E-3</v>
      </c>
      <c r="M27" s="31">
        <f>M8*M21*E21</f>
        <v>3.2135657122370133E-2</v>
      </c>
      <c r="N27" s="170">
        <f>N8*N21*E21</f>
        <v>8.2480776510774449E-3</v>
      </c>
    </row>
    <row r="28" spans="2:18" x14ac:dyDescent="0.2">
      <c r="B28" s="147" t="s">
        <v>59</v>
      </c>
      <c r="C28" s="76">
        <v>-9.7807581477083122E-4</v>
      </c>
      <c r="D28" s="76">
        <v>-1.1226941858381186E-3</v>
      </c>
      <c r="E28" s="76">
        <v>-6.1001420875388818E-4</v>
      </c>
      <c r="F28" s="29">
        <f>F21^2</f>
        <v>9.1716297145849721E-4</v>
      </c>
      <c r="G28" s="31">
        <f>G9*G21*F21</f>
        <v>-4.0599446504177133E-5</v>
      </c>
      <c r="H28" s="31">
        <f>H9*H21*F21</f>
        <v>7.5033461673991594E-4</v>
      </c>
      <c r="I28" s="31">
        <f>I9*I21*F21</f>
        <v>6.2373404003862804E-4</v>
      </c>
      <c r="J28" s="31">
        <f>J9*J21*F21</f>
        <v>-4.9797148973023243E-4</v>
      </c>
      <c r="K28" s="31">
        <f>K9*K21*F21</f>
        <v>5.4374578958384209E-4</v>
      </c>
      <c r="L28" s="31">
        <f>L9*L21*F21</f>
        <v>-3.908131867281104E-4</v>
      </c>
      <c r="M28" s="31">
        <f>M9*M21*F21</f>
        <v>-1.1188727856692681E-3</v>
      </c>
      <c r="N28" s="170">
        <f>N9*N21*F21</f>
        <v>3.071874658781882E-3</v>
      </c>
    </row>
    <row r="29" spans="2:18" x14ac:dyDescent="0.2">
      <c r="B29" s="147" t="s">
        <v>60</v>
      </c>
      <c r="C29" s="76">
        <v>1.0291565465272769E-2</v>
      </c>
      <c r="D29" s="76">
        <v>1.0845210619742085E-2</v>
      </c>
      <c r="E29" s="76">
        <v>1.2665918540794628E-2</v>
      </c>
      <c r="F29" s="76">
        <v>-4.0599446504177133E-5</v>
      </c>
      <c r="G29" s="29">
        <f>G21^2</f>
        <v>6.4968125069051561E-3</v>
      </c>
      <c r="H29" s="31">
        <f>H10*H21*G21</f>
        <v>5.3102393959454793E-4</v>
      </c>
      <c r="I29" s="31">
        <f>I10*I21*G21</f>
        <v>4.7909398930776987E-3</v>
      </c>
      <c r="J29" s="31">
        <f>J10*J21*G21</f>
        <v>9.6120860964812992E-3</v>
      </c>
      <c r="K29" s="31">
        <f>K10*K21*G21</f>
        <v>9.2275997951791703E-3</v>
      </c>
      <c r="L29" s="31">
        <f>L10*L21*G21</f>
        <v>3.916738035956476E-3</v>
      </c>
      <c r="M29" s="31">
        <f>M10*M21*G21</f>
        <v>1.4387330540684954E-2</v>
      </c>
      <c r="N29" s="170">
        <f>N10*N21*G21</f>
        <v>2.1183322561694946E-3</v>
      </c>
      <c r="R29" s="25"/>
    </row>
    <row r="30" spans="2:18" x14ac:dyDescent="0.2">
      <c r="B30" s="147" t="s">
        <v>61</v>
      </c>
      <c r="C30" s="76">
        <v>2.6680408433899975E-4</v>
      </c>
      <c r="D30" s="76">
        <v>2.0318360371806576E-4</v>
      </c>
      <c r="E30" s="76">
        <v>7.9033740953102498E-4</v>
      </c>
      <c r="F30" s="76">
        <v>7.5033461673991594E-4</v>
      </c>
      <c r="G30" s="76">
        <v>5.3102393959454793E-4</v>
      </c>
      <c r="H30" s="29">
        <f>H21^2</f>
        <v>9.8494868815693771E-4</v>
      </c>
      <c r="I30" s="31">
        <f>I11*I21*H21</f>
        <v>1.1836519973161589E-3</v>
      </c>
      <c r="J30" s="31">
        <f>J11*J21*H21</f>
        <v>5.7894822574474541E-4</v>
      </c>
      <c r="K30" s="31">
        <f>K11*K21*H21</f>
        <v>1.9218169547986479E-3</v>
      </c>
      <c r="L30" s="31">
        <f>L11*L21*H21</f>
        <v>1.1376054681752172E-4</v>
      </c>
      <c r="M30" s="31">
        <f>M11*M21*H21</f>
        <v>9.8399095571172061E-4</v>
      </c>
      <c r="N30" s="170">
        <f>N11*N21*H21</f>
        <v>2.7971552492627792E-3</v>
      </c>
    </row>
    <row r="31" spans="2:18" x14ac:dyDescent="0.2">
      <c r="B31" s="147" t="s">
        <v>62</v>
      </c>
      <c r="C31" s="76">
        <v>6.8849244991500578E-3</v>
      </c>
      <c r="D31" s="76">
        <v>7.9672798050949515E-3</v>
      </c>
      <c r="E31" s="76">
        <v>1.0509547382044133E-2</v>
      </c>
      <c r="F31" s="76">
        <v>6.2373404003862804E-4</v>
      </c>
      <c r="G31" s="76">
        <v>4.7909398930776987E-3</v>
      </c>
      <c r="H31" s="76">
        <v>1.1836519973161589E-3</v>
      </c>
      <c r="I31" s="29">
        <f>I21^2</f>
        <v>4.8383361035152696E-3</v>
      </c>
      <c r="J31" s="31">
        <f>J12*J21*I21</f>
        <v>6.9227284242506333E-3</v>
      </c>
      <c r="K31" s="31">
        <f>K12*K21*I21</f>
        <v>6.9922559525203484E-3</v>
      </c>
      <c r="L31" s="31">
        <f>L12*L21*I21</f>
        <v>2.6640900697535658E-3</v>
      </c>
      <c r="M31" s="31">
        <f>M12*M21*I21</f>
        <v>9.9575849770487095E-3</v>
      </c>
      <c r="N31" s="170">
        <f>N12*N21*I21</f>
        <v>5.2262124451358085E-3</v>
      </c>
    </row>
    <row r="32" spans="2:18" x14ac:dyDescent="0.2">
      <c r="B32" s="147" t="s">
        <v>63</v>
      </c>
      <c r="C32" s="76">
        <v>1.4669624742935407E-2</v>
      </c>
      <c r="D32" s="76">
        <v>1.604104546928024E-2</v>
      </c>
      <c r="E32" s="76">
        <v>2.0037384247686394E-2</v>
      </c>
      <c r="F32" s="76">
        <v>-4.9797148973023243E-4</v>
      </c>
      <c r="G32" s="76">
        <v>9.6120860964812992E-3</v>
      </c>
      <c r="H32" s="76">
        <v>5.7894822574474541E-4</v>
      </c>
      <c r="I32" s="76">
        <v>6.9227284242506333E-3</v>
      </c>
      <c r="J32" s="29">
        <f>J21^2</f>
        <v>2.2742597669988419E-2</v>
      </c>
      <c r="K32" s="31">
        <f>K13*K21*J21</f>
        <v>1.0696744656681615E-2</v>
      </c>
      <c r="L32" s="31">
        <f>L13*L21*J21</f>
        <v>5.9670999104602575E-3</v>
      </c>
      <c r="M32" s="31">
        <f>M13*M21*J21</f>
        <v>2.1077791602944956E-2</v>
      </c>
      <c r="N32" s="170">
        <f>N13*N21*J21</f>
        <v>6.8201860057732107E-3</v>
      </c>
    </row>
    <row r="33" spans="2:19" x14ac:dyDescent="0.2">
      <c r="B33" s="147" t="s">
        <v>45</v>
      </c>
      <c r="C33" s="76">
        <v>1.7196948468328456E-2</v>
      </c>
      <c r="D33" s="76">
        <v>1.5180751818051336E-2</v>
      </c>
      <c r="E33" s="76">
        <v>1.6158613287457227E-2</v>
      </c>
      <c r="F33" s="76">
        <v>5.4374578958384209E-4</v>
      </c>
      <c r="G33" s="76">
        <v>9.2275997951791703E-3</v>
      </c>
      <c r="H33" s="76">
        <v>1.9218169547986479E-3</v>
      </c>
      <c r="I33" s="76">
        <v>6.9922559525203484E-3</v>
      </c>
      <c r="J33" s="76">
        <v>1.0696744656681615E-2</v>
      </c>
      <c r="K33" s="29">
        <f>K21^2</f>
        <v>2.3848946939141233E-2</v>
      </c>
      <c r="L33" s="31">
        <f>L14*L21*K21</f>
        <v>5.667737190574988E-3</v>
      </c>
      <c r="M33" s="31">
        <f>M14*M21*K21</f>
        <v>2.4182935144864737E-2</v>
      </c>
      <c r="N33" s="170">
        <f>N14*N21*K21</f>
        <v>9.3583292837387533E-4</v>
      </c>
    </row>
    <row r="34" spans="2:19" x14ac:dyDescent="0.2">
      <c r="B34" s="147" t="s">
        <v>48</v>
      </c>
      <c r="C34" s="76">
        <v>7.7252593821629627E-3</v>
      </c>
      <c r="D34" s="76">
        <v>8.4203708458118476E-3</v>
      </c>
      <c r="E34" s="76">
        <v>9.0455546134968149E-3</v>
      </c>
      <c r="F34" s="76">
        <v>-3.908131867281104E-4</v>
      </c>
      <c r="G34" s="76">
        <v>3.916738035956476E-3</v>
      </c>
      <c r="H34" s="76">
        <v>1.1376054681752172E-4</v>
      </c>
      <c r="I34" s="76">
        <v>2.6640900697535658E-3</v>
      </c>
      <c r="J34" s="76">
        <v>5.9670999104602575E-3</v>
      </c>
      <c r="K34" s="76">
        <v>5.667737190574988E-3</v>
      </c>
      <c r="L34" s="29">
        <f>L21^2</f>
        <v>3.2416864676920103E-3</v>
      </c>
      <c r="M34" s="31">
        <f>M15*M21*L21</f>
        <v>1.1500866769185183E-2</v>
      </c>
      <c r="N34" s="170">
        <f>N15*N21*L21</f>
        <v>-2.4093401147398578E-5</v>
      </c>
    </row>
    <row r="35" spans="2:19" x14ac:dyDescent="0.2">
      <c r="B35" s="147" t="s">
        <v>64</v>
      </c>
      <c r="C35" s="76">
        <v>3.1809595435447917E-2</v>
      </c>
      <c r="D35" s="76">
        <v>3.045781397933324E-2</v>
      </c>
      <c r="E35" s="76">
        <v>3.2135657122370133E-2</v>
      </c>
      <c r="F35" s="76">
        <v>-1.1188727856692681E-3</v>
      </c>
      <c r="G35" s="76">
        <v>1.4387330540684954E-2</v>
      </c>
      <c r="H35" s="76">
        <v>9.8399095571172061E-4</v>
      </c>
      <c r="I35" s="76">
        <v>9.9575849770487095E-3</v>
      </c>
      <c r="J35" s="76">
        <v>2.1077791602944956E-2</v>
      </c>
      <c r="K35" s="76">
        <v>2.4182935144864737E-2</v>
      </c>
      <c r="L35" s="76">
        <v>1.1500866769185183E-2</v>
      </c>
      <c r="M35" s="29">
        <f>M21^2</f>
        <v>5.0075391783616578E-2</v>
      </c>
      <c r="N35" s="170">
        <f>N16*N21*M21</f>
        <v>1.0317309319090064E-3</v>
      </c>
    </row>
    <row r="36" spans="2:19" ht="16" thickBot="1" x14ac:dyDescent="0.25">
      <c r="B36" s="166" t="s">
        <v>65</v>
      </c>
      <c r="C36" s="152">
        <v>-6.0367715812772896E-4</v>
      </c>
      <c r="D36" s="152">
        <v>1.8302507232095075E-3</v>
      </c>
      <c r="E36" s="152">
        <v>8.2480776510774449E-3</v>
      </c>
      <c r="F36" s="152">
        <v>3.071874658781882E-3</v>
      </c>
      <c r="G36" s="152">
        <v>2.1183322561694946E-3</v>
      </c>
      <c r="H36" s="152">
        <v>2.7971552492627792E-3</v>
      </c>
      <c r="I36" s="152">
        <v>5.2262124451358085E-3</v>
      </c>
      <c r="J36" s="152">
        <v>6.8201860057732107E-3</v>
      </c>
      <c r="K36" s="152">
        <v>9.3583292837387533E-4</v>
      </c>
      <c r="L36" s="152">
        <v>-2.4093401147398578E-5</v>
      </c>
      <c r="M36" s="152">
        <v>1.0317309319090064E-3</v>
      </c>
      <c r="N36" s="171">
        <f>N21^2</f>
        <v>2.2256211098201504E-2</v>
      </c>
    </row>
    <row r="37" spans="2:19" x14ac:dyDescent="0.2"/>
    <row r="38" spans="2:19" x14ac:dyDescent="0.2"/>
    <row r="39" spans="2:19" ht="16" thickBot="1" x14ac:dyDescent="0.25"/>
    <row r="40" spans="2:19" x14ac:dyDescent="0.2">
      <c r="B40" s="193" t="s">
        <v>68</v>
      </c>
      <c r="C40" s="194" t="s">
        <v>69</v>
      </c>
      <c r="D40" s="194" t="s">
        <v>70</v>
      </c>
      <c r="E40" s="194" t="s">
        <v>71</v>
      </c>
      <c r="F40" s="194" t="s">
        <v>72</v>
      </c>
      <c r="G40" s="194" t="s">
        <v>73</v>
      </c>
      <c r="H40" s="194" t="s">
        <v>74</v>
      </c>
      <c r="I40" s="194" t="s">
        <v>75</v>
      </c>
      <c r="J40" s="194" t="s">
        <v>76</v>
      </c>
      <c r="K40" s="194" t="s">
        <v>77</v>
      </c>
      <c r="L40" s="194" t="s">
        <v>78</v>
      </c>
      <c r="M40" s="194" t="s">
        <v>79</v>
      </c>
      <c r="N40" s="194" t="s">
        <v>80</v>
      </c>
      <c r="O40" s="194" t="s">
        <v>81</v>
      </c>
      <c r="P40" s="194" t="s">
        <v>82</v>
      </c>
      <c r="Q40" s="194" t="s">
        <v>83</v>
      </c>
      <c r="R40" s="195" t="s">
        <v>84</v>
      </c>
    </row>
    <row r="41" spans="2:19" ht="16" thickBot="1" x14ac:dyDescent="0.25">
      <c r="B41" s="150">
        <f>SUM(C41:N41)</f>
        <v>0.99999999999999989</v>
      </c>
      <c r="C41" s="151">
        <v>6.7332509663256906E-2</v>
      </c>
      <c r="D41" s="151">
        <v>0</v>
      </c>
      <c r="E41" s="151">
        <v>0</v>
      </c>
      <c r="F41" s="151">
        <v>0.52376998834789501</v>
      </c>
      <c r="G41" s="151">
        <v>0</v>
      </c>
      <c r="H41" s="151">
        <v>0.36010592578652023</v>
      </c>
      <c r="I41" s="151">
        <v>0</v>
      </c>
      <c r="J41" s="151">
        <v>0</v>
      </c>
      <c r="K41" s="151">
        <v>0</v>
      </c>
      <c r="L41" s="151">
        <v>0</v>
      </c>
      <c r="M41" s="151">
        <v>4.8791576202327734E-2</v>
      </c>
      <c r="N41" s="151">
        <v>0</v>
      </c>
      <c r="O41" s="152" cm="1">
        <f t="array" ref="O41">MMULT(MMULT(C41:N41,$C$25:$N$36),TRANSPOSE(C41:N41))</f>
        <v>1.013051156050607E-3</v>
      </c>
      <c r="P41" s="153">
        <f>SQRT(O41)</f>
        <v>3.1828464556912059E-2</v>
      </c>
      <c r="Q41" s="154">
        <f>MMULT(C41:N41,$Q$10:$Q$21)</f>
        <v>5.4282001585766126E-2</v>
      </c>
      <c r="R41" s="155">
        <f>(Q41-$Q$23)/P41</f>
        <v>1.3284335947202932</v>
      </c>
    </row>
    <row r="42" spans="2:19" x14ac:dyDescent="0.2">
      <c r="B42" s="16"/>
      <c r="C42" s="17"/>
      <c r="D42" s="17"/>
      <c r="E42" s="17"/>
      <c r="F42" s="17"/>
      <c r="G42" s="17"/>
      <c r="H42" s="17"/>
      <c r="I42" s="17"/>
      <c r="J42" s="17"/>
      <c r="K42" s="17"/>
      <c r="L42" s="17"/>
      <c r="M42" s="17"/>
      <c r="N42" s="17"/>
      <c r="P42" s="18"/>
      <c r="Q42" s="19"/>
      <c r="R42" s="20"/>
    </row>
    <row r="43" spans="2:19" ht="16" thickBot="1" x14ac:dyDescent="0.25">
      <c r="B43" s="16"/>
      <c r="C43" s="17"/>
      <c r="D43" s="17"/>
      <c r="E43" s="17"/>
      <c r="F43" s="17"/>
      <c r="G43" s="17"/>
      <c r="H43" s="17"/>
      <c r="I43" s="17"/>
      <c r="J43" s="17"/>
      <c r="K43" s="17"/>
      <c r="L43" s="17"/>
      <c r="M43" s="17"/>
      <c r="N43" s="17"/>
      <c r="P43" s="18"/>
      <c r="Q43" s="19"/>
      <c r="R43" s="20" t="s">
        <v>86</v>
      </c>
    </row>
    <row r="44" spans="2:19" x14ac:dyDescent="0.2">
      <c r="B44" s="200">
        <f t="shared" ref="B44:B52" si="0">SUM(C44:N44)</f>
        <v>1.0325331734238101</v>
      </c>
      <c r="C44" s="201">
        <v>0</v>
      </c>
      <c r="D44" s="201">
        <v>0</v>
      </c>
      <c r="E44" s="201">
        <v>0</v>
      </c>
      <c r="F44" s="201">
        <v>0</v>
      </c>
      <c r="G44" s="201">
        <v>0</v>
      </c>
      <c r="H44" s="201">
        <v>0</v>
      </c>
      <c r="I44" s="201">
        <v>0</v>
      </c>
      <c r="J44" s="201">
        <v>0</v>
      </c>
      <c r="K44" s="201">
        <v>0</v>
      </c>
      <c r="L44" s="201">
        <v>0</v>
      </c>
      <c r="M44" s="201">
        <v>1.0325331734238101</v>
      </c>
      <c r="N44" s="201">
        <v>0</v>
      </c>
      <c r="O44" s="202" cm="1">
        <f t="array" ref="O44">MMULT(MMULT(C44:N44,$C$25:$N$36),TRANSPOSE(C44:N44))</f>
        <v>5.3386614757810681E-2</v>
      </c>
      <c r="P44" s="203">
        <f t="shared" ref="P44:P52" si="1">SQRT(O44)</f>
        <v>0.23105543654675317</v>
      </c>
      <c r="Q44" s="204">
        <f t="shared" ref="Q44" si="2">MMULT(C44:N44,$Q$10:$Q$21)</f>
        <v>0.19999999584097536</v>
      </c>
      <c r="R44" s="204">
        <v>0.2</v>
      </c>
      <c r="S44" s="205">
        <f t="shared" ref="S44:S52" si="3">(Q44-$Q$23)/P44</f>
        <v>0.81365753020459342</v>
      </c>
    </row>
    <row r="45" spans="2:19" x14ac:dyDescent="0.2">
      <c r="B45" s="177">
        <f t="shared" si="0"/>
        <v>1</v>
      </c>
      <c r="C45" s="42">
        <v>6.1160373444179614E-2</v>
      </c>
      <c r="D45" s="42">
        <v>0</v>
      </c>
      <c r="E45" s="42">
        <v>0</v>
      </c>
      <c r="F45" s="42">
        <v>0</v>
      </c>
      <c r="G45" s="42">
        <v>0</v>
      </c>
      <c r="H45" s="42">
        <v>0</v>
      </c>
      <c r="I45" s="42">
        <v>0</v>
      </c>
      <c r="J45" s="42">
        <v>0</v>
      </c>
      <c r="K45" s="42">
        <v>0</v>
      </c>
      <c r="L45" s="42">
        <v>0.25446786887294792</v>
      </c>
      <c r="M45" s="42">
        <v>0.68437175768287251</v>
      </c>
      <c r="N45" s="42">
        <v>0</v>
      </c>
      <c r="O45" s="77" cm="1">
        <f t="array" ref="O45">MMULT(MMULT(C45:N45,$C$25:$N$36),TRANSPOSE(C45:N45))</f>
        <v>3.0655983951532295E-2</v>
      </c>
      <c r="P45" s="43">
        <f t="shared" si="1"/>
        <v>0.17508850319633296</v>
      </c>
      <c r="Q45" s="44">
        <f>MMULT(C45:N45,$Q$10:$Q$21)</f>
        <v>0.15000000000000091</v>
      </c>
      <c r="R45" s="44">
        <v>0.15</v>
      </c>
      <c r="S45" s="206">
        <f t="shared" si="3"/>
        <v>0.7881728239189788</v>
      </c>
    </row>
    <row r="46" spans="2:19" x14ac:dyDescent="0.2">
      <c r="B46" s="177">
        <f t="shared" si="0"/>
        <v>1</v>
      </c>
      <c r="C46" s="42">
        <v>0</v>
      </c>
      <c r="D46" s="42">
        <v>0</v>
      </c>
      <c r="E46" s="42">
        <v>0</v>
      </c>
      <c r="F46" s="42">
        <v>0</v>
      </c>
      <c r="G46" s="42">
        <v>5.8850657920816521E-2</v>
      </c>
      <c r="H46" s="42">
        <v>0</v>
      </c>
      <c r="I46" s="42">
        <v>0</v>
      </c>
      <c r="J46" s="42">
        <v>0</v>
      </c>
      <c r="K46" s="42">
        <v>0</v>
      </c>
      <c r="L46" s="42">
        <v>0.55912400738651447</v>
      </c>
      <c r="M46" s="42">
        <v>0.38202533469266903</v>
      </c>
      <c r="N46" s="42">
        <v>0</v>
      </c>
      <c r="O46" s="77" cm="1">
        <f t="array" ref="O46">MMULT(MMULT(C46:N46,$C$25:$N$36),TRANSPOSE(C46:N46))</f>
        <v>1.416193007036735E-2</v>
      </c>
      <c r="P46" s="43">
        <f t="shared" si="1"/>
        <v>0.11900390779452308</v>
      </c>
      <c r="Q46" s="44">
        <f t="shared" ref="Q46:Q52" si="4">MMULT(C46:N46,$Q$10:$Q$21)</f>
        <v>0.10000000000000221</v>
      </c>
      <c r="R46" s="44">
        <v>0.1</v>
      </c>
      <c r="S46" s="206">
        <f t="shared" si="3"/>
        <v>0.73947151510307163</v>
      </c>
    </row>
    <row r="47" spans="2:19" x14ac:dyDescent="0.2">
      <c r="B47" s="177">
        <f t="shared" si="0"/>
        <v>1</v>
      </c>
      <c r="C47" s="42">
        <v>2.1164741387254948E-2</v>
      </c>
      <c r="D47" s="42">
        <v>0</v>
      </c>
      <c r="E47" s="42">
        <v>0</v>
      </c>
      <c r="F47" s="42">
        <v>0</v>
      </c>
      <c r="G47" s="42">
        <v>4.3887321087442338E-2</v>
      </c>
      <c r="H47" s="42">
        <v>0</v>
      </c>
      <c r="I47" s="42">
        <v>0</v>
      </c>
      <c r="J47" s="42">
        <v>0</v>
      </c>
      <c r="K47" s="42">
        <v>0</v>
      </c>
      <c r="L47" s="42">
        <v>0.88493746796655515</v>
      </c>
      <c r="M47" s="42">
        <v>5.0010469558747647E-2</v>
      </c>
      <c r="N47" s="42">
        <v>0</v>
      </c>
      <c r="O47" s="77" cm="1">
        <f t="array" ref="O47">MMULT(MMULT(C47:N47,$C$25:$N$36),TRANSPOSE(C47:N47))</f>
        <v>4.4475494068391859E-3</v>
      </c>
      <c r="P47" s="43">
        <f t="shared" si="1"/>
        <v>6.6689949818838412E-2</v>
      </c>
      <c r="Q47" s="44">
        <f t="shared" si="4"/>
        <v>4.9999999999999954E-2</v>
      </c>
      <c r="R47" s="44">
        <v>0.05</v>
      </c>
      <c r="S47" s="206">
        <f t="shared" si="3"/>
        <v>0.56980099854964661</v>
      </c>
    </row>
    <row r="48" spans="2:19" x14ac:dyDescent="0.2">
      <c r="B48" s="177">
        <f t="shared" si="0"/>
        <v>1.0000009608232117</v>
      </c>
      <c r="C48" s="42">
        <v>0</v>
      </c>
      <c r="D48" s="42">
        <v>0</v>
      </c>
      <c r="E48" s="42">
        <v>0</v>
      </c>
      <c r="F48" s="42">
        <v>0</v>
      </c>
      <c r="G48" s="42">
        <v>0</v>
      </c>
      <c r="H48" s="42">
        <v>0</v>
      </c>
      <c r="I48" s="42">
        <v>0</v>
      </c>
      <c r="J48" s="42">
        <v>0.39143896318759014</v>
      </c>
      <c r="K48" s="42">
        <v>0</v>
      </c>
      <c r="L48" s="42">
        <v>0.60856199763562147</v>
      </c>
      <c r="M48" s="42">
        <v>0</v>
      </c>
      <c r="N48" s="42">
        <v>0</v>
      </c>
      <c r="O48" s="77" cm="1">
        <f t="array" ref="O48">MMULT(MMULT(C48:N48,$C$25:$N$36),TRANSPOSE(C48:N48))</f>
        <v>7.528177380839992E-3</v>
      </c>
      <c r="P48" s="43">
        <f t="shared" si="1"/>
        <v>8.6765070050337609E-2</v>
      </c>
      <c r="Q48" s="44">
        <f t="shared" si="4"/>
        <v>-9.6169987445424154E-7</v>
      </c>
      <c r="R48" s="44">
        <v>0</v>
      </c>
      <c r="S48" s="206">
        <f t="shared" si="3"/>
        <v>-0.1383155882074662</v>
      </c>
    </row>
    <row r="49" spans="2:19" x14ac:dyDescent="0.2">
      <c r="B49" s="177">
        <f t="shared" si="0"/>
        <v>1</v>
      </c>
      <c r="C49" s="42">
        <v>0</v>
      </c>
      <c r="D49" s="42">
        <v>0</v>
      </c>
      <c r="E49" s="42">
        <v>0</v>
      </c>
      <c r="F49" s="42">
        <v>0</v>
      </c>
      <c r="G49" s="42">
        <v>0</v>
      </c>
      <c r="H49" s="42">
        <v>0</v>
      </c>
      <c r="I49" s="42">
        <v>0</v>
      </c>
      <c r="J49" s="42">
        <v>0.8908763078918569</v>
      </c>
      <c r="K49" s="42">
        <v>0</v>
      </c>
      <c r="L49" s="42">
        <v>0.1091236921081431</v>
      </c>
      <c r="M49" s="42">
        <v>0</v>
      </c>
      <c r="N49" s="42">
        <v>0</v>
      </c>
      <c r="O49" s="77" cm="1">
        <f t="array" ref="O49">MMULT(MMULT(C49:N49,$C$25:$N$36),TRANSPOSE(C49:N49))</f>
        <v>1.9248697290606881E-2</v>
      </c>
      <c r="P49" s="43">
        <f t="shared" si="1"/>
        <v>0.138739674536907</v>
      </c>
      <c r="Q49" s="44">
        <f t="shared" si="4"/>
        <v>-5.0000000000006317E-2</v>
      </c>
      <c r="R49" s="44">
        <v>-0.05</v>
      </c>
      <c r="S49" s="206">
        <f t="shared" si="3"/>
        <v>-0.44688010265955547</v>
      </c>
    </row>
    <row r="50" spans="2:19" x14ac:dyDescent="0.2">
      <c r="B50" s="207">
        <f t="shared" si="0"/>
        <v>1</v>
      </c>
      <c r="C50" s="196">
        <v>0</v>
      </c>
      <c r="D50" s="196">
        <v>0</v>
      </c>
      <c r="E50" s="196">
        <v>0</v>
      </c>
      <c r="F50" s="196">
        <v>0</v>
      </c>
      <c r="G50" s="196">
        <v>0</v>
      </c>
      <c r="H50" s="196">
        <v>0</v>
      </c>
      <c r="I50" s="196">
        <v>0</v>
      </c>
      <c r="J50" s="196">
        <v>1</v>
      </c>
      <c r="K50" s="196">
        <v>0</v>
      </c>
      <c r="L50" s="196">
        <v>0</v>
      </c>
      <c r="M50" s="196">
        <v>0</v>
      </c>
      <c r="N50" s="196">
        <v>0</v>
      </c>
      <c r="O50" s="197" cm="1">
        <f t="array" ref="O50">MMULT(MMULT(C50:N50,$C$25:$N$36),TRANSPOSE(C50:N50))</f>
        <v>2.2742597669988419E-2</v>
      </c>
      <c r="P50" s="198">
        <f t="shared" si="1"/>
        <v>0.15080649080854716</v>
      </c>
      <c r="Q50" s="199">
        <f t="shared" si="4"/>
        <v>-6.0924444498202557E-2</v>
      </c>
      <c r="R50" s="199">
        <v>-0.1</v>
      </c>
      <c r="S50" s="208">
        <f t="shared" si="3"/>
        <v>-0.48356303569706471</v>
      </c>
    </row>
    <row r="51" spans="2:19" x14ac:dyDescent="0.2">
      <c r="B51" s="207">
        <f t="shared" si="0"/>
        <v>1</v>
      </c>
      <c r="C51" s="196">
        <v>0</v>
      </c>
      <c r="D51" s="196">
        <v>0</v>
      </c>
      <c r="E51" s="196">
        <v>0</v>
      </c>
      <c r="F51" s="196">
        <v>0</v>
      </c>
      <c r="G51" s="196">
        <v>0</v>
      </c>
      <c r="H51" s="196">
        <v>0</v>
      </c>
      <c r="I51" s="196">
        <v>0</v>
      </c>
      <c r="J51" s="196">
        <v>1</v>
      </c>
      <c r="K51" s="196">
        <v>0</v>
      </c>
      <c r="L51" s="196">
        <v>0</v>
      </c>
      <c r="M51" s="196">
        <v>0</v>
      </c>
      <c r="N51" s="196">
        <v>0</v>
      </c>
      <c r="O51" s="197" cm="1">
        <f t="array" ref="O51">MMULT(MMULT(C51:N51,$C$25:$N$36),TRANSPOSE(C51:N51))</f>
        <v>2.2742597669988419E-2</v>
      </c>
      <c r="P51" s="198">
        <f t="shared" si="1"/>
        <v>0.15080649080854716</v>
      </c>
      <c r="Q51" s="199">
        <f t="shared" si="4"/>
        <v>-6.0924444498202557E-2</v>
      </c>
      <c r="R51" s="199">
        <v>-0.15</v>
      </c>
      <c r="S51" s="208">
        <f t="shared" si="3"/>
        <v>-0.48356303569706471</v>
      </c>
    </row>
    <row r="52" spans="2:19" ht="16" thickBot="1" x14ac:dyDescent="0.25">
      <c r="B52" s="209">
        <f t="shared" si="0"/>
        <v>1</v>
      </c>
      <c r="C52" s="210">
        <v>0</v>
      </c>
      <c r="D52" s="210">
        <v>-9.9999999999926537E-7</v>
      </c>
      <c r="E52" s="210">
        <v>0</v>
      </c>
      <c r="F52" s="210">
        <v>-9.9999999999926537E-7</v>
      </c>
      <c r="G52" s="210">
        <v>-9.9999999999926537E-7</v>
      </c>
      <c r="H52" s="210">
        <v>0</v>
      </c>
      <c r="I52" s="210">
        <v>0</v>
      </c>
      <c r="J52" s="210">
        <v>1.000003</v>
      </c>
      <c r="K52" s="210">
        <v>0</v>
      </c>
      <c r="L52" s="210">
        <v>0</v>
      </c>
      <c r="M52" s="210">
        <v>0</v>
      </c>
      <c r="N52" s="210">
        <v>0</v>
      </c>
      <c r="O52" s="211" cm="1">
        <f t="array" ref="O52">MMULT(MMULT(C52:N52,$C$25:$N$36),TRANSPOSE(C52:N52))</f>
        <v>2.2742683815360463E-2</v>
      </c>
      <c r="P52" s="212">
        <f t="shared" si="1"/>
        <v>0.15080677642387447</v>
      </c>
      <c r="Q52" s="213">
        <f t="shared" si="4"/>
        <v>-6.0924774263100369E-2</v>
      </c>
      <c r="R52" s="213">
        <v>-0.2</v>
      </c>
      <c r="S52" s="214">
        <f t="shared" si="3"/>
        <v>-0.48356430654103905</v>
      </c>
    </row>
    <row r="53" spans="2:19" x14ac:dyDescent="0.2">
      <c r="B53" s="16"/>
      <c r="C53" s="17"/>
      <c r="D53" s="17"/>
      <c r="E53" s="17"/>
      <c r="F53" s="17"/>
      <c r="G53" s="17"/>
      <c r="H53" s="17"/>
      <c r="I53" s="17"/>
      <c r="J53" s="17"/>
      <c r="K53" s="17"/>
      <c r="L53" s="17"/>
      <c r="M53" s="17"/>
      <c r="N53" s="17"/>
      <c r="P53" s="18"/>
      <c r="Q53" s="19"/>
      <c r="R53" s="19"/>
      <c r="S53" s="20"/>
    </row>
    <row r="54" spans="2:19" ht="16" thickBot="1" x14ac:dyDescent="0.25">
      <c r="B54" s="16"/>
      <c r="C54" s="17"/>
      <c r="D54" s="17"/>
      <c r="E54" s="17"/>
      <c r="F54" s="17"/>
      <c r="G54" s="17"/>
      <c r="H54" s="17"/>
      <c r="I54" s="17"/>
      <c r="J54" s="17"/>
      <c r="K54" s="17"/>
      <c r="L54" s="17"/>
      <c r="M54" s="17"/>
      <c r="N54" s="17"/>
      <c r="P54" s="18"/>
      <c r="Q54" s="19"/>
      <c r="R54" s="19"/>
      <c r="S54" s="20"/>
    </row>
    <row r="55" spans="2:19" x14ac:dyDescent="0.2">
      <c r="B55" s="324" t="s">
        <v>120</v>
      </c>
      <c r="C55" s="325"/>
      <c r="D55" s="325"/>
      <c r="E55" s="325"/>
      <c r="F55" s="325"/>
      <c r="G55" s="325"/>
      <c r="H55" s="325"/>
      <c r="I55" s="325"/>
      <c r="J55" s="325"/>
      <c r="K55" s="325"/>
      <c r="L55" s="325"/>
      <c r="M55" s="325"/>
      <c r="N55" s="325"/>
      <c r="O55" s="325"/>
      <c r="P55" s="325"/>
      <c r="Q55" s="325"/>
      <c r="R55" s="325"/>
      <c r="S55" s="326"/>
    </row>
    <row r="56" spans="2:19" x14ac:dyDescent="0.2">
      <c r="B56" s="327"/>
      <c r="C56" s="328"/>
      <c r="D56" s="328"/>
      <c r="E56" s="328"/>
      <c r="F56" s="328"/>
      <c r="G56" s="328"/>
      <c r="H56" s="328"/>
      <c r="I56" s="328"/>
      <c r="J56" s="328"/>
      <c r="K56" s="328"/>
      <c r="L56" s="328"/>
      <c r="M56" s="328"/>
      <c r="N56" s="328"/>
      <c r="O56" s="328"/>
      <c r="P56" s="328"/>
      <c r="Q56" s="328"/>
      <c r="R56" s="328"/>
      <c r="S56" s="329"/>
    </row>
    <row r="57" spans="2:19" x14ac:dyDescent="0.2">
      <c r="B57" s="327"/>
      <c r="C57" s="328"/>
      <c r="D57" s="328"/>
      <c r="E57" s="328"/>
      <c r="F57" s="328"/>
      <c r="G57" s="328"/>
      <c r="H57" s="328"/>
      <c r="I57" s="328"/>
      <c r="J57" s="328"/>
      <c r="K57" s="328"/>
      <c r="L57" s="328"/>
      <c r="M57" s="328"/>
      <c r="N57" s="328"/>
      <c r="O57" s="328"/>
      <c r="P57" s="328"/>
      <c r="Q57" s="328"/>
      <c r="R57" s="328"/>
      <c r="S57" s="329"/>
    </row>
    <row r="58" spans="2:19" ht="16" thickBot="1" x14ac:dyDescent="0.25">
      <c r="B58" s="330"/>
      <c r="C58" s="331"/>
      <c r="D58" s="331"/>
      <c r="E58" s="331"/>
      <c r="F58" s="331"/>
      <c r="G58" s="331"/>
      <c r="H58" s="331"/>
      <c r="I58" s="331"/>
      <c r="J58" s="331"/>
      <c r="K58" s="331"/>
      <c r="L58" s="331"/>
      <c r="M58" s="331"/>
      <c r="N58" s="331"/>
      <c r="O58" s="331"/>
      <c r="P58" s="331"/>
      <c r="Q58" s="331"/>
      <c r="R58" s="331"/>
      <c r="S58" s="332"/>
    </row>
    <row r="59" spans="2:19" x14ac:dyDescent="0.2"/>
    <row r="60" spans="2:19" x14ac:dyDescent="0.2"/>
    <row r="61" spans="2:19" x14ac:dyDescent="0.2"/>
    <row r="62" spans="2:19" x14ac:dyDescent="0.2"/>
    <row r="63" spans="2:19" x14ac:dyDescent="0.2"/>
    <row r="64" spans="2:19" x14ac:dyDescent="0.2"/>
    <row r="65" spans="2:19" x14ac:dyDescent="0.2"/>
    <row r="66" spans="2:19" x14ac:dyDescent="0.2"/>
    <row r="67" spans="2:19" x14ac:dyDescent="0.2"/>
    <row r="68" spans="2:19" x14ac:dyDescent="0.2"/>
    <row r="69" spans="2:19" x14ac:dyDescent="0.2"/>
    <row r="70" spans="2:19" x14ac:dyDescent="0.2"/>
    <row r="71" spans="2:19" x14ac:dyDescent="0.2"/>
    <row r="72" spans="2:19" x14ac:dyDescent="0.2"/>
    <row r="73" spans="2:19" x14ac:dyDescent="0.2"/>
    <row r="74" spans="2:19" x14ac:dyDescent="0.2"/>
    <row r="75" spans="2:19" x14ac:dyDescent="0.2"/>
    <row r="76" spans="2:19" x14ac:dyDescent="0.2"/>
    <row r="77" spans="2:19" x14ac:dyDescent="0.2"/>
    <row r="78" spans="2:19" x14ac:dyDescent="0.2"/>
    <row r="79" spans="2:19" x14ac:dyDescent="0.2">
      <c r="B79" s="345" t="s">
        <v>121</v>
      </c>
      <c r="C79" s="346"/>
      <c r="D79" s="346"/>
      <c r="E79" s="346"/>
      <c r="F79" s="346"/>
      <c r="G79" s="346"/>
      <c r="H79" s="346"/>
      <c r="I79" s="346"/>
      <c r="J79" s="346"/>
      <c r="K79" s="346"/>
      <c r="L79" s="346"/>
      <c r="M79" s="346"/>
      <c r="N79" s="346"/>
      <c r="O79" s="346"/>
      <c r="P79" s="346"/>
      <c r="Q79" s="346"/>
      <c r="R79" s="346"/>
      <c r="S79" s="346"/>
    </row>
    <row r="80" spans="2:19" x14ac:dyDescent="0.2">
      <c r="B80" s="346"/>
      <c r="C80" s="346"/>
      <c r="D80" s="346"/>
      <c r="E80" s="346"/>
      <c r="F80" s="346"/>
      <c r="G80" s="346"/>
      <c r="H80" s="346"/>
      <c r="I80" s="346"/>
      <c r="J80" s="346"/>
      <c r="K80" s="346"/>
      <c r="L80" s="346"/>
      <c r="M80" s="346"/>
      <c r="N80" s="346"/>
      <c r="O80" s="346"/>
      <c r="P80" s="346"/>
      <c r="Q80" s="346"/>
      <c r="R80" s="346"/>
      <c r="S80" s="346"/>
    </row>
    <row r="81" spans="2:19" x14ac:dyDescent="0.2">
      <c r="B81" s="346"/>
      <c r="C81" s="346"/>
      <c r="D81" s="346"/>
      <c r="E81" s="346"/>
      <c r="F81" s="346"/>
      <c r="G81" s="346"/>
      <c r="H81" s="346"/>
      <c r="I81" s="346"/>
      <c r="J81" s="346"/>
      <c r="K81" s="346"/>
      <c r="L81" s="346"/>
      <c r="M81" s="346"/>
      <c r="N81" s="346"/>
      <c r="O81" s="346"/>
      <c r="P81" s="346"/>
      <c r="Q81" s="346"/>
      <c r="R81" s="346"/>
      <c r="S81" s="346"/>
    </row>
    <row r="82" spans="2:19" x14ac:dyDescent="0.2">
      <c r="B82" s="346"/>
      <c r="C82" s="346"/>
      <c r="D82" s="346"/>
      <c r="E82" s="346"/>
      <c r="F82" s="346"/>
      <c r="G82" s="346"/>
      <c r="H82" s="346"/>
      <c r="I82" s="346"/>
      <c r="J82" s="346"/>
      <c r="K82" s="346"/>
      <c r="L82" s="346"/>
      <c r="M82" s="346"/>
      <c r="N82" s="346"/>
      <c r="O82" s="346"/>
      <c r="P82" s="346"/>
      <c r="Q82" s="346"/>
      <c r="R82" s="346"/>
      <c r="S82" s="346"/>
    </row>
    <row r="83" spans="2:19" x14ac:dyDescent="0.2"/>
    <row r="84" spans="2:19" x14ac:dyDescent="0.2"/>
    <row r="85" spans="2:19" x14ac:dyDescent="0.2"/>
    <row r="86" spans="2:19" x14ac:dyDescent="0.2"/>
    <row r="87" spans="2:19" x14ac:dyDescent="0.2"/>
    <row r="88" spans="2:19" x14ac:dyDescent="0.2"/>
    <row r="89" spans="2:19" x14ac:dyDescent="0.2"/>
    <row r="90" spans="2:19" x14ac:dyDescent="0.2"/>
    <row r="91" spans="2:19" x14ac:dyDescent="0.2"/>
    <row r="92" spans="2:19" x14ac:dyDescent="0.2"/>
    <row r="93" spans="2:19" x14ac:dyDescent="0.2"/>
    <row r="94" spans="2:19" x14ac:dyDescent="0.2"/>
    <row r="95" spans="2:19" x14ac:dyDescent="0.2"/>
    <row r="96" spans="2:19"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sheetData>
  <mergeCells count="4">
    <mergeCell ref="C19:N19"/>
    <mergeCell ref="B1:N3"/>
    <mergeCell ref="B55:S58"/>
    <mergeCell ref="B79:S82"/>
  </mergeCells>
  <phoneticPr fontId="10"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7A279-942F-438D-B769-77376222F86D}">
  <dimension ref="A1:T109"/>
  <sheetViews>
    <sheetView showGridLines="0" topLeftCell="A43" zoomScale="55" zoomScaleNormal="55" workbookViewId="0">
      <selection activeCell="S16" sqref="S16"/>
    </sheetView>
  </sheetViews>
  <sheetFormatPr baseColWidth="10" defaultColWidth="0" defaultRowHeight="15" zeroHeight="1" x14ac:dyDescent="0.2"/>
  <cols>
    <col min="1" max="1" width="8.6640625" customWidth="1"/>
    <col min="2" max="2" width="26.83203125" customWidth="1"/>
    <col min="3" max="3" width="18.5" bestFit="1" customWidth="1"/>
    <col min="4" max="11" width="16.6640625" bestFit="1" customWidth="1"/>
    <col min="12" max="12" width="17.33203125" bestFit="1" customWidth="1"/>
    <col min="13" max="13" width="19.1640625" bestFit="1" customWidth="1"/>
    <col min="14" max="14" width="16.6640625" bestFit="1" customWidth="1"/>
    <col min="15" max="15" width="16" bestFit="1" customWidth="1"/>
    <col min="16" max="16" width="17" bestFit="1" customWidth="1"/>
    <col min="17" max="17" width="10.5" bestFit="1" customWidth="1"/>
    <col min="18" max="19" width="17.83203125" bestFit="1" customWidth="1"/>
    <col min="20" max="20" width="8.6640625" customWidth="1"/>
    <col min="21" max="16384" width="8.6640625" hidden="1"/>
  </cols>
  <sheetData>
    <row r="1" spans="2:18" x14ac:dyDescent="0.2">
      <c r="B1" s="339" t="s">
        <v>108</v>
      </c>
      <c r="C1" s="339"/>
      <c r="D1" s="339"/>
      <c r="E1" s="339"/>
      <c r="F1" s="339"/>
      <c r="G1" s="339"/>
      <c r="H1" s="339"/>
      <c r="I1" s="339"/>
      <c r="J1" s="339"/>
      <c r="K1" s="339"/>
      <c r="L1" s="339"/>
      <c r="M1" s="339"/>
      <c r="N1" s="339"/>
    </row>
    <row r="2" spans="2:18" x14ac:dyDescent="0.2">
      <c r="B2" s="339"/>
      <c r="C2" s="339"/>
      <c r="D2" s="339"/>
      <c r="E2" s="339"/>
      <c r="F2" s="339"/>
      <c r="G2" s="339"/>
      <c r="H2" s="339"/>
      <c r="I2" s="339"/>
      <c r="J2" s="339"/>
      <c r="K2" s="339"/>
      <c r="L2" s="339"/>
      <c r="M2" s="339"/>
      <c r="N2" s="339"/>
    </row>
    <row r="3" spans="2:18" x14ac:dyDescent="0.2">
      <c r="B3" s="339"/>
      <c r="C3" s="339"/>
      <c r="D3" s="339"/>
      <c r="E3" s="339"/>
      <c r="F3" s="339"/>
      <c r="G3" s="339"/>
      <c r="H3" s="339"/>
      <c r="I3" s="339"/>
      <c r="J3" s="339"/>
      <c r="K3" s="339"/>
      <c r="L3" s="339"/>
      <c r="M3" s="339"/>
      <c r="N3" s="339"/>
    </row>
    <row r="4" spans="2:18" ht="16" thickBot="1" x14ac:dyDescent="0.25">
      <c r="B4" s="4"/>
      <c r="C4" s="4"/>
      <c r="D4" s="4"/>
      <c r="E4" s="4"/>
      <c r="F4" s="4"/>
      <c r="G4" s="4"/>
      <c r="H4" s="4"/>
      <c r="I4" s="4"/>
      <c r="J4" s="4"/>
      <c r="K4" s="4"/>
      <c r="L4" s="4"/>
      <c r="M4" s="4"/>
      <c r="N4" s="4"/>
      <c r="O4" s="4"/>
      <c r="P4" s="4"/>
      <c r="Q4" s="4"/>
      <c r="R4" s="4"/>
    </row>
    <row r="5" spans="2:18" ht="16" x14ac:dyDescent="0.2">
      <c r="B5" s="161" t="s">
        <v>55</v>
      </c>
      <c r="C5" s="162" t="s">
        <v>56</v>
      </c>
      <c r="D5" s="162" t="s">
        <v>53</v>
      </c>
      <c r="E5" s="162" t="s">
        <v>58</v>
      </c>
      <c r="F5" s="162" t="s">
        <v>59</v>
      </c>
      <c r="G5" s="162" t="s">
        <v>60</v>
      </c>
      <c r="H5" s="162" t="s">
        <v>61</v>
      </c>
      <c r="I5" s="162" t="s">
        <v>62</v>
      </c>
      <c r="J5" s="162" t="s">
        <v>63</v>
      </c>
      <c r="K5" s="162" t="s">
        <v>45</v>
      </c>
      <c r="L5" s="162" t="s">
        <v>48</v>
      </c>
      <c r="M5" s="162" t="s">
        <v>64</v>
      </c>
      <c r="N5" s="163" t="s">
        <v>65</v>
      </c>
      <c r="O5" s="4"/>
      <c r="P5" s="4"/>
      <c r="Q5" s="4"/>
      <c r="R5" s="4"/>
    </row>
    <row r="6" spans="2:18" x14ac:dyDescent="0.2">
      <c r="B6" s="147" t="s">
        <v>56</v>
      </c>
      <c r="C6" s="157">
        <v>1</v>
      </c>
      <c r="D6" s="158">
        <v>0.88717269436548307</v>
      </c>
      <c r="E6" s="158">
        <v>0.80499095358502815</v>
      </c>
      <c r="F6" s="158">
        <v>-0.21625660186064127</v>
      </c>
      <c r="G6" s="158">
        <v>0.85497100170860507</v>
      </c>
      <c r="H6" s="158">
        <v>5.6925359407519804E-2</v>
      </c>
      <c r="I6" s="158">
        <v>0.66278287066390984</v>
      </c>
      <c r="J6" s="158">
        <v>0.65135699423669968</v>
      </c>
      <c r="K6" s="158">
        <v>0.74565321873606538</v>
      </c>
      <c r="L6" s="158">
        <v>0.90854758182608986</v>
      </c>
      <c r="M6" s="158">
        <v>0.9518446613855529</v>
      </c>
      <c r="N6" s="164">
        <v>-2.7095629056314314E-2</v>
      </c>
      <c r="O6" s="4"/>
      <c r="P6" s="4"/>
      <c r="Q6" s="4"/>
      <c r="R6" s="4"/>
    </row>
    <row r="7" spans="2:18" x14ac:dyDescent="0.2">
      <c r="B7" s="147" t="s">
        <v>57</v>
      </c>
      <c r="C7" s="158">
        <v>0.88717269436548307</v>
      </c>
      <c r="D7" s="157">
        <v>1</v>
      </c>
      <c r="E7" s="159">
        <v>0.9176881556236739</v>
      </c>
      <c r="F7" s="159">
        <v>-0.23149197884893472</v>
      </c>
      <c r="G7" s="159">
        <v>0.84020556572669713</v>
      </c>
      <c r="H7" s="159">
        <v>4.0427751353754565E-2</v>
      </c>
      <c r="I7" s="159">
        <v>0.71525315584787286</v>
      </c>
      <c r="J7" s="159">
        <v>0.66421757970707263</v>
      </c>
      <c r="K7" s="159">
        <v>0.61384172664802095</v>
      </c>
      <c r="L7" s="159">
        <v>0.92351391824551965</v>
      </c>
      <c r="M7" s="159">
        <v>0.84993219844925494</v>
      </c>
      <c r="N7" s="165">
        <v>7.660951296330698E-2</v>
      </c>
      <c r="O7" s="4"/>
      <c r="P7" s="4"/>
      <c r="Q7" s="4"/>
      <c r="R7" s="4"/>
    </row>
    <row r="8" spans="2:18" ht="16" thickBot="1" x14ac:dyDescent="0.25">
      <c r="B8" s="147" t="s">
        <v>58</v>
      </c>
      <c r="C8" s="159">
        <v>0.80499095358502815</v>
      </c>
      <c r="D8" s="159">
        <v>0.9176881556236739</v>
      </c>
      <c r="E8" s="157">
        <v>1</v>
      </c>
      <c r="F8" s="159">
        <v>-0.10604980086694506</v>
      </c>
      <c r="G8" s="159">
        <v>0.82733174104282858</v>
      </c>
      <c r="H8" s="159">
        <v>0.13258637561259226</v>
      </c>
      <c r="I8" s="159">
        <v>0.79547980436257326</v>
      </c>
      <c r="J8" s="159">
        <v>0.69954258101865685</v>
      </c>
      <c r="K8" s="159">
        <v>0.55088715556343282</v>
      </c>
      <c r="L8" s="159">
        <v>0.83645553401666994</v>
      </c>
      <c r="M8" s="159">
        <v>0.75608073058794167</v>
      </c>
      <c r="N8" s="165">
        <v>0.29108530932894799</v>
      </c>
      <c r="O8" s="4"/>
      <c r="P8" s="4"/>
      <c r="Q8" s="4"/>
      <c r="R8" s="4"/>
    </row>
    <row r="9" spans="2:18" x14ac:dyDescent="0.2">
      <c r="B9" s="147" t="s">
        <v>59</v>
      </c>
      <c r="C9" s="159">
        <v>-0.21625660186064127</v>
      </c>
      <c r="D9" s="159">
        <v>-0.23149197884893472</v>
      </c>
      <c r="E9" s="159">
        <v>-0.10604980086694506</v>
      </c>
      <c r="F9" s="157">
        <v>1</v>
      </c>
      <c r="G9" s="159">
        <v>-1.6632084766367759E-2</v>
      </c>
      <c r="H9" s="159">
        <v>0.78945053561889411</v>
      </c>
      <c r="I9" s="159">
        <v>0.29609302215658001</v>
      </c>
      <c r="J9" s="159">
        <v>-0.10903381006812463</v>
      </c>
      <c r="K9" s="159">
        <v>0.11626206891416763</v>
      </c>
      <c r="L9" s="159">
        <v>-0.22665246610516815</v>
      </c>
      <c r="M9" s="159">
        <v>-0.16509931690245186</v>
      </c>
      <c r="N9" s="165">
        <v>0.67991499447907588</v>
      </c>
      <c r="O9" s="4"/>
      <c r="P9" s="215"/>
      <c r="Q9" s="216" t="s">
        <v>87</v>
      </c>
      <c r="R9" s="137" t="s">
        <v>88</v>
      </c>
    </row>
    <row r="10" spans="2:18" x14ac:dyDescent="0.2">
      <c r="B10" s="147" t="s">
        <v>60</v>
      </c>
      <c r="C10" s="159">
        <v>0.85497100170860507</v>
      </c>
      <c r="D10" s="159">
        <v>0.84020556572669713</v>
      </c>
      <c r="E10" s="159">
        <v>0.82733174104282858</v>
      </c>
      <c r="F10" s="159">
        <v>-1.6632084766367759E-2</v>
      </c>
      <c r="G10" s="157">
        <v>1</v>
      </c>
      <c r="H10" s="159">
        <v>0.20992160130124243</v>
      </c>
      <c r="I10" s="159">
        <v>0.85452060329934609</v>
      </c>
      <c r="J10" s="159">
        <v>0.79076502251734337</v>
      </c>
      <c r="K10" s="159">
        <v>0.74131703541050797</v>
      </c>
      <c r="L10" s="159">
        <v>0.853471168713137</v>
      </c>
      <c r="M10" s="159">
        <v>0.79766011483817967</v>
      </c>
      <c r="N10" s="165">
        <v>0.17616445987811477</v>
      </c>
      <c r="O10" s="4"/>
      <c r="P10" s="134" t="s">
        <v>49</v>
      </c>
      <c r="Q10" s="102">
        <v>0.1220834926574639</v>
      </c>
      <c r="R10" s="236">
        <f>14.9341286867817%-1%</f>
        <v>0.13934128686781699</v>
      </c>
    </row>
    <row r="11" spans="2:18" x14ac:dyDescent="0.2">
      <c r="B11" s="147" t="s">
        <v>61</v>
      </c>
      <c r="C11" s="159">
        <v>5.6925359407519804E-2</v>
      </c>
      <c r="D11" s="159">
        <v>4.0427751353754565E-2</v>
      </c>
      <c r="E11" s="159">
        <v>0.13258637561259226</v>
      </c>
      <c r="F11" s="159">
        <v>0.78945053561889411</v>
      </c>
      <c r="G11" s="159">
        <v>0.20992160130124243</v>
      </c>
      <c r="H11" s="157">
        <v>1</v>
      </c>
      <c r="I11" s="159">
        <v>0.54221211262096225</v>
      </c>
      <c r="J11" s="159">
        <v>0.12232434248292891</v>
      </c>
      <c r="K11" s="159">
        <v>0.39652503653584287</v>
      </c>
      <c r="L11" s="159">
        <v>6.3664797764318742E-2</v>
      </c>
      <c r="M11" s="159">
        <v>0.14011096546665383</v>
      </c>
      <c r="N11" s="165">
        <v>0.59742604580417535</v>
      </c>
      <c r="O11" s="4"/>
      <c r="P11" s="134" t="s">
        <v>53</v>
      </c>
      <c r="Q11" s="102">
        <v>3.9153353093428746E-2</v>
      </c>
      <c r="R11" s="236">
        <f>16.0140901797264%-1%</f>
        <v>0.15014090179726397</v>
      </c>
    </row>
    <row r="12" spans="2:18" x14ac:dyDescent="0.2">
      <c r="B12" s="147" t="s">
        <v>62</v>
      </c>
      <c r="C12" s="159">
        <v>0.66278287066390984</v>
      </c>
      <c r="D12" s="159">
        <v>0.71525315584787286</v>
      </c>
      <c r="E12" s="159">
        <v>0.79547980436257326</v>
      </c>
      <c r="F12" s="159">
        <v>0.29609302215658001</v>
      </c>
      <c r="G12" s="159">
        <v>0.85452060329934609</v>
      </c>
      <c r="H12" s="159">
        <v>0.54221211262096225</v>
      </c>
      <c r="I12" s="157">
        <v>1</v>
      </c>
      <c r="J12" s="159">
        <v>0.65994728032358718</v>
      </c>
      <c r="K12" s="159">
        <v>0.65093061284497356</v>
      </c>
      <c r="L12" s="159">
        <v>0.67269063661567441</v>
      </c>
      <c r="M12" s="159">
        <v>0.63972574148945771</v>
      </c>
      <c r="N12" s="165">
        <v>0.50363212763909726</v>
      </c>
      <c r="O12" s="4"/>
      <c r="P12" s="134" t="s">
        <v>50</v>
      </c>
      <c r="Q12" s="102">
        <v>2.9935289553266721E-2</v>
      </c>
      <c r="R12" s="236">
        <f>18.9935803014204%-1%</f>
        <v>0.179935803014204</v>
      </c>
    </row>
    <row r="13" spans="2:18" x14ac:dyDescent="0.2">
      <c r="B13" s="147" t="s">
        <v>63</v>
      </c>
      <c r="C13" s="159">
        <v>0.65135699423669968</v>
      </c>
      <c r="D13" s="159">
        <v>0.66421757970707263</v>
      </c>
      <c r="E13" s="159">
        <v>0.69954258101865685</v>
      </c>
      <c r="F13" s="159">
        <v>-0.10903381006812463</v>
      </c>
      <c r="G13" s="159">
        <v>0.79076502251734337</v>
      </c>
      <c r="H13" s="159">
        <v>0.12232434248292891</v>
      </c>
      <c r="I13" s="159">
        <v>0.65994728032358718</v>
      </c>
      <c r="J13" s="157">
        <v>1</v>
      </c>
      <c r="K13" s="159">
        <v>0.45930057690392961</v>
      </c>
      <c r="L13" s="159">
        <v>0.69495673999172314</v>
      </c>
      <c r="M13" s="159">
        <v>0.62458693304707225</v>
      </c>
      <c r="N13" s="165">
        <v>0.30314511138163536</v>
      </c>
      <c r="O13" s="4"/>
      <c r="P13" s="134" t="s">
        <v>51</v>
      </c>
      <c r="Q13" s="102">
        <v>3.8300125522241692E-2</v>
      </c>
      <c r="R13" s="236">
        <f>3.02846986357549%-1%</f>
        <v>2.0284698635754904E-2</v>
      </c>
    </row>
    <row r="14" spans="2:18" x14ac:dyDescent="0.2">
      <c r="B14" s="147" t="s">
        <v>45</v>
      </c>
      <c r="C14" s="159">
        <v>0.74565321873606538</v>
      </c>
      <c r="D14" s="159">
        <v>0.61384172664802095</v>
      </c>
      <c r="E14" s="159">
        <v>0.55088715556343282</v>
      </c>
      <c r="F14" s="159">
        <v>0.11626206891416763</v>
      </c>
      <c r="G14" s="159">
        <v>0.74131703541050797</v>
      </c>
      <c r="H14" s="159">
        <v>0.39652503653584287</v>
      </c>
      <c r="I14" s="159">
        <v>0.65093061284497356</v>
      </c>
      <c r="J14" s="159">
        <v>0.45930057690392961</v>
      </c>
      <c r="K14" s="160">
        <v>1</v>
      </c>
      <c r="L14" s="159">
        <v>0.64459895390950617</v>
      </c>
      <c r="M14" s="159">
        <v>0.69978113364999417</v>
      </c>
      <c r="N14" s="165">
        <v>4.0619830109841958E-2</v>
      </c>
      <c r="O14" s="4"/>
      <c r="P14" s="134" t="s">
        <v>52</v>
      </c>
      <c r="Q14" s="102">
        <v>6.9538085699038715E-2</v>
      </c>
      <c r="R14" s="236">
        <f>8.06028070659152%-1%</f>
        <v>7.0602807065915207E-2</v>
      </c>
    </row>
    <row r="15" spans="2:18" x14ac:dyDescent="0.2">
      <c r="B15" s="147" t="s">
        <v>48</v>
      </c>
      <c r="C15" s="159">
        <v>0.90854758182608986</v>
      </c>
      <c r="D15" s="159">
        <v>0.92351391824551965</v>
      </c>
      <c r="E15" s="159">
        <v>0.83645553401666994</v>
      </c>
      <c r="F15" s="159">
        <v>-0.22665246610516815</v>
      </c>
      <c r="G15" s="159">
        <v>0.853471168713137</v>
      </c>
      <c r="H15" s="159">
        <v>6.3664797764318742E-2</v>
      </c>
      <c r="I15" s="159">
        <v>0.67269063661567441</v>
      </c>
      <c r="J15" s="159">
        <v>0.69495673999172314</v>
      </c>
      <c r="K15" s="159">
        <v>0.64459895390950617</v>
      </c>
      <c r="L15" s="157">
        <v>1</v>
      </c>
      <c r="M15" s="159">
        <v>0.90267806750898516</v>
      </c>
      <c r="N15" s="165">
        <v>-2.8365274554307822E-3</v>
      </c>
      <c r="O15" s="4"/>
      <c r="P15" s="134" t="s">
        <v>44</v>
      </c>
      <c r="Q15" s="102">
        <v>4.5960111241542104E-2</v>
      </c>
      <c r="R15" s="236">
        <f>3.13838921766714%-1%</f>
        <v>2.1383892176671394E-2</v>
      </c>
    </row>
    <row r="16" spans="2:18" x14ac:dyDescent="0.2">
      <c r="B16" s="147" t="s">
        <v>64</v>
      </c>
      <c r="C16" s="159">
        <v>0.9518446613855529</v>
      </c>
      <c r="D16" s="159">
        <v>0.84993219844925494</v>
      </c>
      <c r="E16" s="159">
        <v>0.75608073058794167</v>
      </c>
      <c r="F16" s="159">
        <v>-0.16509931690245186</v>
      </c>
      <c r="G16" s="159">
        <v>0.79766011483817967</v>
      </c>
      <c r="H16" s="159">
        <v>0.14011096546665383</v>
      </c>
      <c r="I16" s="159">
        <v>0.63972574148945771</v>
      </c>
      <c r="J16" s="159">
        <v>0.62458693304707225</v>
      </c>
      <c r="K16" s="159">
        <v>0.69978113364999417</v>
      </c>
      <c r="L16" s="159">
        <v>0.90267806750898516</v>
      </c>
      <c r="M16" s="157">
        <v>1</v>
      </c>
      <c r="N16" s="165">
        <v>3.0904993548378494E-2</v>
      </c>
      <c r="O16" s="4"/>
      <c r="P16" s="134" t="s">
        <v>42</v>
      </c>
      <c r="Q16" s="102">
        <v>6.1170127342296141E-2</v>
      </c>
      <c r="R16" s="236">
        <f>6.95581490805734%-1%</f>
        <v>5.9558149080573393E-2</v>
      </c>
    </row>
    <row r="17" spans="2:19" ht="16" thickBot="1" x14ac:dyDescent="0.25">
      <c r="B17" s="166" t="s">
        <v>65</v>
      </c>
      <c r="C17" s="167">
        <v>-2.7095629056314314E-2</v>
      </c>
      <c r="D17" s="167">
        <v>7.660951296330698E-2</v>
      </c>
      <c r="E17" s="167">
        <v>0.29108530932894799</v>
      </c>
      <c r="F17" s="167">
        <v>0.67991499447907588</v>
      </c>
      <c r="G17" s="167">
        <v>0.17616445987811477</v>
      </c>
      <c r="H17" s="167">
        <v>0.59742604580417535</v>
      </c>
      <c r="I17" s="167">
        <v>0.50363212763909726</v>
      </c>
      <c r="J17" s="167">
        <v>0.30314511138163536</v>
      </c>
      <c r="K17" s="167">
        <v>4.0619830109841958E-2</v>
      </c>
      <c r="L17" s="167">
        <v>-2.8365274554307822E-3</v>
      </c>
      <c r="M17" s="167">
        <v>3.0904993548378494E-2</v>
      </c>
      <c r="N17" s="168">
        <v>1</v>
      </c>
      <c r="O17" s="4"/>
      <c r="P17" s="134" t="s">
        <v>43</v>
      </c>
      <c r="Q17" s="102">
        <v>-6.0924444498202557E-2</v>
      </c>
      <c r="R17" s="236">
        <f>15.0806490808547%-1%</f>
        <v>0.14080649080854699</v>
      </c>
    </row>
    <row r="18" spans="2:19" ht="16" thickBot="1" x14ac:dyDescent="0.25">
      <c r="B18" s="4"/>
      <c r="C18" s="4"/>
      <c r="D18" s="4"/>
      <c r="E18" s="4"/>
      <c r="F18" s="4"/>
      <c r="G18" s="4"/>
      <c r="H18" s="4"/>
      <c r="I18" s="4"/>
      <c r="J18" s="4"/>
      <c r="K18" s="4"/>
      <c r="L18" s="4"/>
      <c r="M18" s="4"/>
      <c r="N18" s="4"/>
      <c r="O18" s="4"/>
      <c r="P18" s="134" t="s">
        <v>45</v>
      </c>
      <c r="Q18" s="102">
        <v>6.3989298445557993E-2</v>
      </c>
      <c r="R18" s="236">
        <f>15.4431042666755%-1%</f>
        <v>0.14443104266675499</v>
      </c>
    </row>
    <row r="19" spans="2:19" ht="19" x14ac:dyDescent="0.25">
      <c r="B19" s="4"/>
      <c r="C19" s="336" t="s">
        <v>66</v>
      </c>
      <c r="D19" s="337"/>
      <c r="E19" s="337"/>
      <c r="F19" s="337"/>
      <c r="G19" s="337"/>
      <c r="H19" s="337"/>
      <c r="I19" s="337"/>
      <c r="J19" s="337"/>
      <c r="K19" s="337"/>
      <c r="L19" s="337"/>
      <c r="M19" s="337"/>
      <c r="N19" s="338"/>
      <c r="O19" s="4"/>
      <c r="P19" s="134" t="s">
        <v>48</v>
      </c>
      <c r="Q19" s="102">
        <v>3.9186212382522859E-2</v>
      </c>
      <c r="R19" s="236">
        <f>5.69358100644226%-1%</f>
        <v>4.6935810064422601E-2</v>
      </c>
    </row>
    <row r="20" spans="2:19" ht="16" thickBot="1" x14ac:dyDescent="0.25">
      <c r="B20" s="4"/>
      <c r="C20" s="147" t="s">
        <v>56</v>
      </c>
      <c r="D20" s="156" t="s">
        <v>53</v>
      </c>
      <c r="E20" s="156" t="s">
        <v>58</v>
      </c>
      <c r="F20" s="156" t="s">
        <v>59</v>
      </c>
      <c r="G20" s="156" t="s">
        <v>60</v>
      </c>
      <c r="H20" s="156" t="s">
        <v>61</v>
      </c>
      <c r="I20" s="156" t="s">
        <v>62</v>
      </c>
      <c r="J20" s="156" t="s">
        <v>63</v>
      </c>
      <c r="K20" s="156" t="s">
        <v>45</v>
      </c>
      <c r="L20" s="156" t="s">
        <v>48</v>
      </c>
      <c r="M20" s="156" t="s">
        <v>64</v>
      </c>
      <c r="N20" s="169" t="s">
        <v>65</v>
      </c>
      <c r="O20" s="4"/>
      <c r="P20" s="134" t="s">
        <v>46</v>
      </c>
      <c r="Q20" s="102">
        <v>0.19369837307772778</v>
      </c>
      <c r="R20" s="236">
        <f>22.3775315402786%-1%</f>
        <v>0.21377531540278599</v>
      </c>
    </row>
    <row r="21" spans="2:19" ht="16" thickBot="1" x14ac:dyDescent="0.25">
      <c r="B21" s="4"/>
      <c r="C21" s="284">
        <f>14.9341286867817%-1%</f>
        <v>0.13934128686781699</v>
      </c>
      <c r="D21" s="285">
        <f>16.0140901797264%-1%</f>
        <v>0.15014090179726397</v>
      </c>
      <c r="E21" s="285">
        <f>18.9935803014204%-1%</f>
        <v>0.179935803014204</v>
      </c>
      <c r="F21" s="285">
        <f>3.02846986357549%-1%</f>
        <v>2.0284698635754904E-2</v>
      </c>
      <c r="G21" s="285">
        <f>8.06028070659152%-1%</f>
        <v>7.0602807065915207E-2</v>
      </c>
      <c r="H21" s="285">
        <f>3.13838921766714%-1%</f>
        <v>2.1383892176671394E-2</v>
      </c>
      <c r="I21" s="285">
        <f>6.95581490805734%-1%</f>
        <v>5.9558149080573393E-2</v>
      </c>
      <c r="J21" s="285">
        <f>15.0806490808547%-1%</f>
        <v>0.14080649080854699</v>
      </c>
      <c r="K21" s="285">
        <f>15.4431042666755%-1%</f>
        <v>0.14443104266675499</v>
      </c>
      <c r="L21" s="285">
        <f>5.69358100644226%-1%</f>
        <v>4.6935810064422601E-2</v>
      </c>
      <c r="M21" s="285">
        <f>22.3775315402786%-1%</f>
        <v>0.21377531540278599</v>
      </c>
      <c r="N21" s="286">
        <f>14.9185157097486%-1%</f>
        <v>0.139185157097486</v>
      </c>
      <c r="O21" s="4"/>
      <c r="P21" s="134" t="s">
        <v>47</v>
      </c>
      <c r="Q21" s="102">
        <v>4.0253617007180678E-2</v>
      </c>
      <c r="R21" s="236">
        <f>14.9185157097486%-1%</f>
        <v>0.139185157097486</v>
      </c>
    </row>
    <row r="22" spans="2:19" x14ac:dyDescent="0.2">
      <c r="B22" s="4"/>
      <c r="C22" s="4"/>
      <c r="D22" s="4"/>
      <c r="E22" s="4"/>
      <c r="F22" s="4"/>
      <c r="G22" s="4"/>
      <c r="H22" s="4"/>
      <c r="I22" s="4"/>
      <c r="J22" s="4"/>
      <c r="K22" s="4"/>
      <c r="L22" s="4"/>
      <c r="M22" s="4"/>
      <c r="N22" s="4"/>
      <c r="O22" s="4"/>
      <c r="P22" s="138"/>
      <c r="Q22" s="76"/>
      <c r="R22" s="217"/>
    </row>
    <row r="23" spans="2:19" ht="16" thickBot="1" x14ac:dyDescent="0.25">
      <c r="B23" s="4"/>
      <c r="C23" s="4"/>
      <c r="D23" s="4"/>
      <c r="E23" s="4"/>
      <c r="F23" s="4"/>
      <c r="G23" s="4"/>
      <c r="H23" s="4"/>
      <c r="I23" s="4"/>
      <c r="J23" s="4"/>
      <c r="K23" s="4"/>
      <c r="L23" s="4"/>
      <c r="M23" s="4"/>
      <c r="N23" s="4"/>
      <c r="O23" s="4"/>
      <c r="P23" s="135" t="s">
        <v>85</v>
      </c>
      <c r="Q23" s="218">
        <f>1.2%</f>
        <v>1.2E-2</v>
      </c>
      <c r="R23" s="219"/>
    </row>
    <row r="24" spans="2:19" ht="17" thickBot="1" x14ac:dyDescent="0.25">
      <c r="B24" s="161" t="s">
        <v>67</v>
      </c>
      <c r="C24" s="162" t="s">
        <v>56</v>
      </c>
      <c r="D24" s="162" t="s">
        <v>53</v>
      </c>
      <c r="E24" s="162" t="s">
        <v>58</v>
      </c>
      <c r="F24" s="162" t="s">
        <v>59</v>
      </c>
      <c r="G24" s="162" t="s">
        <v>60</v>
      </c>
      <c r="H24" s="162" t="s">
        <v>61</v>
      </c>
      <c r="I24" s="162" t="s">
        <v>62</v>
      </c>
      <c r="J24" s="162" t="s">
        <v>63</v>
      </c>
      <c r="K24" s="162" t="s">
        <v>45</v>
      </c>
      <c r="L24" s="162" t="s">
        <v>48</v>
      </c>
      <c r="M24" s="162" t="s">
        <v>64</v>
      </c>
      <c r="N24" s="163" t="s">
        <v>65</v>
      </c>
      <c r="O24" s="4"/>
      <c r="P24" s="4"/>
      <c r="Q24" s="23"/>
      <c r="R24" s="4"/>
    </row>
    <row r="25" spans="2:19" x14ac:dyDescent="0.2">
      <c r="B25" s="147" t="s">
        <v>56</v>
      </c>
      <c r="C25" s="29">
        <f>C21^2</f>
        <v>1.9415994225979269E-2</v>
      </c>
      <c r="D25" s="31">
        <f>D6*D21*C21</f>
        <v>1.8560385985901998E-2</v>
      </c>
      <c r="E25" s="31">
        <f>E6*E21*C21</f>
        <v>2.0183124692086676E-2</v>
      </c>
      <c r="F25" s="31">
        <f>F6*F21*C21</f>
        <v>-6.1124842264817893E-4</v>
      </c>
      <c r="G25" s="31">
        <f>G6*G21*C21</f>
        <v>8.41110724216859E-3</v>
      </c>
      <c r="H25" s="31">
        <f>H6*H21*C21</f>
        <v>1.6961816256879207E-4</v>
      </c>
      <c r="I25" s="31">
        <f>I6*I21*C21</f>
        <v>5.5003748207705849E-3</v>
      </c>
      <c r="J25" s="31">
        <f>J6*J21*C21</f>
        <v>1.2779726899418004E-2</v>
      </c>
      <c r="K25" s="31">
        <f>K6*K21*C21</f>
        <v>1.5006425637397904E-2</v>
      </c>
      <c r="L25" s="31">
        <f>L6*L21*C21</f>
        <v>5.9419885643066236E-3</v>
      </c>
      <c r="M25" s="31">
        <f>M6*M21*C21</f>
        <v>2.8353289442130416E-2</v>
      </c>
      <c r="N25" s="170">
        <f>N6*N21*C21</f>
        <v>-5.2549910314151531E-4</v>
      </c>
      <c r="O25" s="4"/>
      <c r="P25" s="4"/>
      <c r="Q25" s="133" t="s">
        <v>85</v>
      </c>
      <c r="R25" s="237">
        <v>0</v>
      </c>
      <c r="S25" s="238">
        <f>1.2%</f>
        <v>1.2E-2</v>
      </c>
    </row>
    <row r="26" spans="2:19" x14ac:dyDescent="0.2">
      <c r="B26" s="147" t="s">
        <v>57</v>
      </c>
      <c r="C26" s="31">
        <v>1.8560385985901998E-2</v>
      </c>
      <c r="D26" s="29">
        <f>D21^2</f>
        <v>2.2542290392495664E-2</v>
      </c>
      <c r="E26" s="31">
        <f>E7*E21*D21</f>
        <v>2.4792009682776076E-2</v>
      </c>
      <c r="F26" s="31">
        <f>F7*F21*D21</f>
        <v>-7.0502339304565282E-4</v>
      </c>
      <c r="G26" s="31">
        <f>G7*G21*D21</f>
        <v>8.906489135309472E-3</v>
      </c>
      <c r="H26" s="31">
        <f>H7*H21*D21</f>
        <v>1.2979721136486825E-4</v>
      </c>
      <c r="I26" s="31">
        <f>I7*I21*D21</f>
        <v>6.3958754103234207E-3</v>
      </c>
      <c r="J26" s="31">
        <f>J7*J21*D21</f>
        <v>1.4042099981922405E-2</v>
      </c>
      <c r="K26" s="31">
        <f>K7*K21*D21</f>
        <v>1.3311162135267951E-2</v>
      </c>
      <c r="L26" s="31">
        <f>L7*L21*D21</f>
        <v>6.507988590324019E-3</v>
      </c>
      <c r="M26" s="31">
        <f>M7*M21*D21</f>
        <v>2.7279779654126576E-2</v>
      </c>
      <c r="N26" s="170">
        <f>N7*N21*D21</f>
        <v>1.6009384873179862E-3</v>
      </c>
      <c r="O26" s="4"/>
      <c r="P26" s="4"/>
      <c r="Q26" s="138" t="s">
        <v>92</v>
      </c>
      <c r="R26" s="142">
        <v>1.8562125301918048E-2</v>
      </c>
      <c r="S26" s="143">
        <v>8.3840950883833504E-2</v>
      </c>
    </row>
    <row r="27" spans="2:19" ht="16" thickBot="1" x14ac:dyDescent="0.25">
      <c r="B27" s="147" t="s">
        <v>58</v>
      </c>
      <c r="C27" s="76">
        <v>2.0183124692086676E-2</v>
      </c>
      <c r="D27" s="76">
        <v>2.4792009682776076E-2</v>
      </c>
      <c r="E27" s="29">
        <f>E21^2</f>
        <v>3.2376893206366428E-2</v>
      </c>
      <c r="F27" s="31">
        <f>F8*F21*E21</f>
        <v>-3.8707578537261201E-4</v>
      </c>
      <c r="G27" s="31">
        <f>G8*G21*E21</f>
        <v>1.0510399921929963E-2</v>
      </c>
      <c r="H27" s="31">
        <f>H8*H21*E21</f>
        <v>5.1015628472186392E-4</v>
      </c>
      <c r="I27" s="31">
        <f>I8*I21*E21</f>
        <v>8.5248733800241307E-3</v>
      </c>
      <c r="J27" s="31">
        <f>J8*J21*E21</f>
        <v>1.7723701068958354E-2</v>
      </c>
      <c r="K27" s="31">
        <f>K8*K21*E21</f>
        <v>1.4316629282138149E-2</v>
      </c>
      <c r="L27" s="31">
        <f>L8*L21*E21</f>
        <v>7.0642288973860688E-3</v>
      </c>
      <c r="M27" s="31">
        <f>M8*M21*E21</f>
        <v>2.9083275148778082E-2</v>
      </c>
      <c r="N27" s="170">
        <f>N8*N21*E21</f>
        <v>7.2900548862699279E-3</v>
      </c>
      <c r="O27" s="4"/>
      <c r="P27" s="4"/>
      <c r="Q27" s="144" t="s">
        <v>93</v>
      </c>
      <c r="R27" s="145">
        <v>0.05</v>
      </c>
      <c r="S27" s="146">
        <f t="array" ref="S27">S25+(S26-S25)/R26*R27</f>
        <v>0.20551488505578103</v>
      </c>
    </row>
    <row r="28" spans="2:19" ht="16" thickBot="1" x14ac:dyDescent="0.25">
      <c r="B28" s="147" t="s">
        <v>59</v>
      </c>
      <c r="C28" s="76">
        <v>-6.1124842264817893E-4</v>
      </c>
      <c r="D28" s="76">
        <v>-7.0502339304565282E-4</v>
      </c>
      <c r="E28" s="76">
        <v>-3.8707578537261201E-4</v>
      </c>
      <c r="F28" s="29">
        <f>F21^2</f>
        <v>4.1146899874339686E-4</v>
      </c>
      <c r="G28" s="31">
        <f>G9*G21*F21</f>
        <v>-2.381975103720119E-5</v>
      </c>
      <c r="H28" s="31">
        <f>H9*H21*F21</f>
        <v>3.4243664982448025E-4</v>
      </c>
      <c r="I28" s="31">
        <f>I9*I21*F21</f>
        <v>3.5771563704381721E-4</v>
      </c>
      <c r="J28" s="31">
        <f>J9*J21*F21</f>
        <v>-3.1142424718823595E-4</v>
      </c>
      <c r="K28" s="31">
        <f>K9*K21*F21</f>
        <v>3.4061765402681701E-4</v>
      </c>
      <c r="L28" s="31">
        <f>L9*L21*F21</f>
        <v>-2.1579099942020143E-4</v>
      </c>
      <c r="M28" s="31">
        <f t="array" ref="M28">M9*M21*F21</f>
        <v>-7.1593136965960528E-4</v>
      </c>
      <c r="N28" s="170">
        <f>N9*N21*F21</f>
        <v>1.9196236985295203E-3</v>
      </c>
      <c r="O28" s="4"/>
      <c r="P28" s="4"/>
      <c r="Q28" s="4"/>
      <c r="R28" s="4"/>
    </row>
    <row r="29" spans="2:19" x14ac:dyDescent="0.2">
      <c r="B29" s="147" t="s">
        <v>60</v>
      </c>
      <c r="C29" s="76">
        <v>8.41110724216859E-3</v>
      </c>
      <c r="D29" s="76">
        <v>8.906489135309472E-3</v>
      </c>
      <c r="E29" s="76">
        <v>1.0510399921929963E-2</v>
      </c>
      <c r="F29" s="76">
        <v>-2.381975103720119E-5</v>
      </c>
      <c r="G29" s="29">
        <f>G21^2</f>
        <v>4.9847563655868463E-3</v>
      </c>
      <c r="H29" s="31">
        <f>H10*H21*G21</f>
        <v>3.1693182743022731E-4</v>
      </c>
      <c r="I29" s="31">
        <f>I10*I21*G21</f>
        <v>3.5932356450245916E-3</v>
      </c>
      <c r="J29" s="31">
        <f>J10*J21*G21</f>
        <v>7.8612588122888016E-3</v>
      </c>
      <c r="K29" s="31">
        <f>K10*K21*G21</f>
        <v>7.5593855316707717E-3</v>
      </c>
      <c r="L29" s="31">
        <f>L10*L21*G21</f>
        <v>2.8282327097736049E-3</v>
      </c>
      <c r="M29" s="31">
        <f>M10*M21*G21</f>
        <v>1.2039193670942595E-2</v>
      </c>
      <c r="N29" s="170">
        <f>N10*N21*G21</f>
        <v>1.7311439762239371E-3</v>
      </c>
      <c r="O29" s="4"/>
      <c r="P29" s="347" t="s">
        <v>109</v>
      </c>
      <c r="Q29" s="348"/>
      <c r="R29" s="349"/>
    </row>
    <row r="30" spans="2:19" x14ac:dyDescent="0.2">
      <c r="B30" s="147" t="s">
        <v>61</v>
      </c>
      <c r="C30" s="76">
        <v>1.6961816256879207E-4</v>
      </c>
      <c r="D30" s="76">
        <v>1.2979721136486825E-4</v>
      </c>
      <c r="E30" s="76">
        <v>5.1015628472186392E-4</v>
      </c>
      <c r="F30" s="76">
        <v>3.4243664982448025E-4</v>
      </c>
      <c r="G30" s="76">
        <v>3.1693182743022731E-4</v>
      </c>
      <c r="H30" s="29">
        <f>H21^2</f>
        <v>4.5727084462350809E-4</v>
      </c>
      <c r="I30" s="31">
        <f>I11*I21*H21</f>
        <v>6.9055323415462418E-4</v>
      </c>
      <c r="J30" s="31">
        <f>J11*J21*H21</f>
        <v>3.6831747193923878E-4</v>
      </c>
      <c r="K30" s="31">
        <f>K11*K21*H21</f>
        <v>1.2246667201752761E-3</v>
      </c>
      <c r="L30" s="31">
        <f>L11*L21*H21</f>
        <v>6.3898466776112422E-5</v>
      </c>
      <c r="M30" s="31">
        <f>M11*M21*H21</f>
        <v>6.4049602304174164E-4</v>
      </c>
      <c r="N30" s="170">
        <f>N11*N21*H21</f>
        <v>1.7781313228184075E-3</v>
      </c>
      <c r="O30" s="4"/>
      <c r="P30" s="350"/>
      <c r="Q30" s="351"/>
      <c r="R30" s="352"/>
    </row>
    <row r="31" spans="2:19" ht="16" thickBot="1" x14ac:dyDescent="0.25">
      <c r="B31" s="147" t="s">
        <v>62</v>
      </c>
      <c r="C31" s="76">
        <v>5.5003748207705849E-3</v>
      </c>
      <c r="D31" s="76">
        <v>6.3958754103234207E-3</v>
      </c>
      <c r="E31" s="76">
        <v>8.5248733800241307E-3</v>
      </c>
      <c r="F31" s="76">
        <v>3.5771563704381721E-4</v>
      </c>
      <c r="G31" s="76">
        <v>3.5932356450245916E-3</v>
      </c>
      <c r="H31" s="76">
        <v>6.9055323415462418E-4</v>
      </c>
      <c r="I31" s="29">
        <f>I21^2</f>
        <v>3.5471731219038054E-3</v>
      </c>
      <c r="J31" s="31">
        <f>J12*J21*I21</f>
        <v>5.5344327045398697E-3</v>
      </c>
      <c r="K31" s="31">
        <f>K12*K21*I21</f>
        <v>5.5993347952574416E-3</v>
      </c>
      <c r="L31" s="31">
        <f>L12*L21*I21</f>
        <v>1.8804461143622877E-3</v>
      </c>
      <c r="M31" s="31">
        <f>M12*M21*I21</f>
        <v>8.1450278704947501E-3</v>
      </c>
      <c r="N31" s="170">
        <f>N12*N21*I21</f>
        <v>4.1749140909270628E-3</v>
      </c>
      <c r="O31" s="4"/>
      <c r="P31" s="353"/>
      <c r="Q31" s="354"/>
      <c r="R31" s="355"/>
    </row>
    <row r="32" spans="2:19" x14ac:dyDescent="0.2">
      <c r="B32" s="147" t="s">
        <v>63</v>
      </c>
      <c r="C32" s="76">
        <v>1.2779726899418004E-2</v>
      </c>
      <c r="D32" s="76">
        <v>1.4042099981922405E-2</v>
      </c>
      <c r="E32" s="76">
        <v>1.7723701068958354E-2</v>
      </c>
      <c r="F32" s="76">
        <v>-3.1142424718823595E-4</v>
      </c>
      <c r="G32" s="76">
        <v>7.8612588122888016E-3</v>
      </c>
      <c r="H32" s="76">
        <v>3.6831747193923878E-4</v>
      </c>
      <c r="I32" s="76">
        <v>5.5344327045398697E-3</v>
      </c>
      <c r="J32" s="29">
        <f>J21^2</f>
        <v>1.9826467853817427E-2</v>
      </c>
      <c r="K32" s="31">
        <f>K13*K21*J21</f>
        <v>9.3407169621925797E-3</v>
      </c>
      <c r="L32" s="31">
        <f>L13*L21*J21</f>
        <v>4.5928764627288328E-3</v>
      </c>
      <c r="M32" s="31">
        <f>M13*M21*J21</f>
        <v>1.8800661281081897E-2</v>
      </c>
      <c r="N32" s="170">
        <f>N13*N21*J21</f>
        <v>5.9410905017310304E-3</v>
      </c>
      <c r="O32" s="4"/>
      <c r="P32" s="4"/>
      <c r="Q32" s="4"/>
      <c r="R32" s="4"/>
    </row>
    <row r="33" spans="2:19" x14ac:dyDescent="0.2">
      <c r="B33" s="147" t="s">
        <v>45</v>
      </c>
      <c r="C33" s="76">
        <v>1.5006425637397904E-2</v>
      </c>
      <c r="D33" s="76">
        <v>1.3311162135267951E-2</v>
      </c>
      <c r="E33" s="76">
        <v>1.4316629282138149E-2</v>
      </c>
      <c r="F33" s="76">
        <v>3.4061765402681701E-4</v>
      </c>
      <c r="G33" s="76">
        <v>7.5593855316707717E-3</v>
      </c>
      <c r="H33" s="76">
        <v>1.2246667201752761E-3</v>
      </c>
      <c r="I33" s="76">
        <v>5.5993347952574416E-3</v>
      </c>
      <c r="J33" s="76">
        <v>9.3407169621925797E-3</v>
      </c>
      <c r="K33" s="29">
        <f>K21^2</f>
        <v>2.0860326085806003E-2</v>
      </c>
      <c r="L33" s="31">
        <f>L14*L21*K21</f>
        <v>4.3697285643493015E-3</v>
      </c>
      <c r="M33" s="31">
        <f>M14*M21*K21</f>
        <v>2.1606296518194228E-2</v>
      </c>
      <c r="N33" s="170">
        <f>N14*N21*K21</f>
        <v>8.1656652685466549E-4</v>
      </c>
      <c r="O33" s="4"/>
      <c r="P33" s="4"/>
      <c r="Q33" s="4"/>
      <c r="R33" s="4"/>
    </row>
    <row r="34" spans="2:19" x14ac:dyDescent="0.2">
      <c r="B34" s="147" t="s">
        <v>48</v>
      </c>
      <c r="C34" s="76">
        <v>5.9419885643066236E-3</v>
      </c>
      <c r="D34" s="76">
        <v>6.507988590324019E-3</v>
      </c>
      <c r="E34" s="76">
        <v>7.0642288973860688E-3</v>
      </c>
      <c r="F34" s="76">
        <v>-2.1579099942020143E-4</v>
      </c>
      <c r="G34" s="76">
        <v>2.8282327097736049E-3</v>
      </c>
      <c r="H34" s="76">
        <v>6.3898466776112422E-5</v>
      </c>
      <c r="I34" s="76">
        <v>1.8804461143622877E-3</v>
      </c>
      <c r="J34" s="76">
        <v>4.5928764627288328E-3</v>
      </c>
      <c r="K34" s="76">
        <v>4.3697285643493015E-3</v>
      </c>
      <c r="L34" s="29">
        <f>L21^2</f>
        <v>2.202970266403554E-3</v>
      </c>
      <c r="M34" s="31">
        <f>M15*M21*L21</f>
        <v>9.0572168132859263E-3</v>
      </c>
      <c r="N34" s="170">
        <f>N15*N21*L21</f>
        <v>-1.8530376067994674E-5</v>
      </c>
      <c r="O34" s="4"/>
      <c r="P34" s="4"/>
      <c r="Q34" s="4"/>
      <c r="R34" s="4"/>
    </row>
    <row r="35" spans="2:19" x14ac:dyDescent="0.2">
      <c r="B35" s="147" t="s">
        <v>64</v>
      </c>
      <c r="C35" s="76">
        <v>2.8353289442130416E-2</v>
      </c>
      <c r="D35" s="76">
        <v>2.7279779654126576E-2</v>
      </c>
      <c r="E35" s="76">
        <v>2.9083275148778082E-2</v>
      </c>
      <c r="F35" s="76">
        <v>-7.1593136965960528E-4</v>
      </c>
      <c r="G35" s="76">
        <v>1.2039193670942595E-2</v>
      </c>
      <c r="H35" s="76">
        <v>6.4049602304174164E-4</v>
      </c>
      <c r="I35" s="76">
        <v>8.1450278704947501E-3</v>
      </c>
      <c r="J35" s="76">
        <v>1.8800661281081897E-2</v>
      </c>
      <c r="K35" s="76">
        <v>2.1606296518194228E-2</v>
      </c>
      <c r="L35" s="76">
        <v>9.0572168132859263E-3</v>
      </c>
      <c r="M35" s="29">
        <f>M21^2</f>
        <v>4.5699885475560628E-2</v>
      </c>
      <c r="N35" s="170">
        <f>N16*N21*M21</f>
        <v>9.1955802129963242E-4</v>
      </c>
      <c r="O35" s="4"/>
      <c r="P35" s="4"/>
      <c r="Q35" s="4"/>
      <c r="R35" s="4"/>
    </row>
    <row r="36" spans="2:19" ht="16" thickBot="1" x14ac:dyDescent="0.25">
      <c r="B36" s="166" t="s">
        <v>65</v>
      </c>
      <c r="C36" s="152">
        <v>-5.2549910314151531E-4</v>
      </c>
      <c r="D36" s="152">
        <v>1.6009384873179862E-3</v>
      </c>
      <c r="E36" s="152">
        <v>7.2900548862699279E-3</v>
      </c>
      <c r="F36" s="152">
        <v>1.9196236985295203E-3</v>
      </c>
      <c r="G36" s="152">
        <v>1.7311439762239371E-3</v>
      </c>
      <c r="H36" s="152">
        <v>1.7781313228184075E-3</v>
      </c>
      <c r="I36" s="152">
        <v>4.1749140909270628E-3</v>
      </c>
      <c r="J36" s="152">
        <v>5.9410905017310304E-3</v>
      </c>
      <c r="K36" s="152">
        <v>8.1656652685466549E-4</v>
      </c>
      <c r="L36" s="152">
        <v>-1.8530376067994674E-5</v>
      </c>
      <c r="M36" s="152">
        <v>9.1955802129963242E-4</v>
      </c>
      <c r="N36" s="171">
        <f>N21^2</f>
        <v>1.9372507956251856E-2</v>
      </c>
      <c r="O36" s="4"/>
      <c r="P36" s="4"/>
      <c r="Q36" s="4"/>
      <c r="R36" s="4"/>
    </row>
    <row r="37" spans="2:19" x14ac:dyDescent="0.2">
      <c r="N37" s="61"/>
    </row>
    <row r="38" spans="2:19" ht="16" thickBot="1" x14ac:dyDescent="0.25"/>
    <row r="39" spans="2:19" x14ac:dyDescent="0.2">
      <c r="B39" s="193" t="s">
        <v>68</v>
      </c>
      <c r="C39" s="194" t="s">
        <v>69</v>
      </c>
      <c r="D39" s="194" t="s">
        <v>70</v>
      </c>
      <c r="E39" s="194" t="s">
        <v>71</v>
      </c>
      <c r="F39" s="194" t="s">
        <v>72</v>
      </c>
      <c r="G39" s="194" t="s">
        <v>73</v>
      </c>
      <c r="H39" s="194" t="s">
        <v>74</v>
      </c>
      <c r="I39" s="194" t="s">
        <v>75</v>
      </c>
      <c r="J39" s="194" t="s">
        <v>76</v>
      </c>
      <c r="K39" s="194" t="s">
        <v>77</v>
      </c>
      <c r="L39" s="194" t="s">
        <v>78</v>
      </c>
      <c r="M39" s="194" t="s">
        <v>79</v>
      </c>
      <c r="N39" s="194" t="s">
        <v>80</v>
      </c>
      <c r="O39" s="194" t="s">
        <v>81</v>
      </c>
      <c r="P39" s="194" t="s">
        <v>82</v>
      </c>
      <c r="Q39" s="194" t="s">
        <v>83</v>
      </c>
      <c r="R39" s="195" t="s">
        <v>84</v>
      </c>
      <c r="S39" s="4"/>
    </row>
    <row r="40" spans="2:19" ht="16" thickBot="1" x14ac:dyDescent="0.25">
      <c r="B40" s="150">
        <f>SUM(C40:N40)</f>
        <v>1.0000000756122287</v>
      </c>
      <c r="C40" s="151">
        <v>0.24624452980029513</v>
      </c>
      <c r="D40" s="151">
        <v>-7.8037191219542251E-2</v>
      </c>
      <c r="E40" s="151">
        <v>-3.0725115323534329E-2</v>
      </c>
      <c r="F40" s="151">
        <v>-0.43891061167845874</v>
      </c>
      <c r="G40" s="151">
        <v>0.6700893514751467</v>
      </c>
      <c r="H40" s="151">
        <v>1.3114633194796788</v>
      </c>
      <c r="I40" s="151">
        <v>-0.39449284621708669</v>
      </c>
      <c r="J40" s="151">
        <v>-0.16909147718462145</v>
      </c>
      <c r="K40" s="151">
        <v>-0.18100690086486887</v>
      </c>
      <c r="L40" s="151">
        <v>8.3326365642628436E-2</v>
      </c>
      <c r="M40" s="151">
        <v>-6.1272002468779951E-2</v>
      </c>
      <c r="N40" s="151">
        <v>4.2412654171372154E-2</v>
      </c>
      <c r="O40" s="152">
        <f t="array" ref="O40">MMULT(MMULT(C40:N40,$C$25:$N$36),TRANSPOSE(C40:N40))</f>
        <v>3.4455249572410616E-4</v>
      </c>
      <c r="P40" s="153">
        <f t="array" ref="P40">SQRT(O40)</f>
        <v>1.8562125301918048E-2</v>
      </c>
      <c r="Q40" s="154">
        <f t="array" ref="Q40">MMULT(C40:N40,$Q$10:$Q$21)</f>
        <v>8.3840950883833504E-2</v>
      </c>
      <c r="R40" s="234">
        <f t="array" ref="R40">(Q40-$Q$23)/P40</f>
        <v>3.8702977011156201</v>
      </c>
      <c r="S40" s="4"/>
    </row>
    <row r="41" spans="2:19" ht="16" thickBot="1" x14ac:dyDescent="0.25">
      <c r="B41" s="16"/>
      <c r="C41" s="17"/>
      <c r="D41" s="17"/>
      <c r="E41" s="17"/>
      <c r="F41" s="17"/>
      <c r="G41" s="17"/>
      <c r="H41" s="17"/>
      <c r="I41" s="17"/>
      <c r="J41" s="17"/>
      <c r="K41" s="17"/>
      <c r="L41" s="17"/>
      <c r="M41" s="17"/>
      <c r="N41" s="17"/>
      <c r="O41" s="4"/>
      <c r="P41" s="18"/>
      <c r="Q41" s="19"/>
      <c r="R41" s="20"/>
      <c r="S41" s="4"/>
    </row>
    <row r="42" spans="2:19" ht="16" thickBot="1" x14ac:dyDescent="0.25">
      <c r="B42" s="16"/>
      <c r="C42" s="17"/>
      <c r="D42" s="17"/>
      <c r="E42" s="17"/>
      <c r="F42" s="17"/>
      <c r="G42" s="17"/>
      <c r="H42" s="17"/>
      <c r="I42" s="17"/>
      <c r="J42" s="17"/>
      <c r="K42" s="17"/>
      <c r="L42" s="17"/>
      <c r="M42" s="17"/>
      <c r="N42" s="17"/>
      <c r="O42" s="4"/>
      <c r="P42" s="18"/>
      <c r="Q42" s="19"/>
      <c r="R42" s="20" t="s">
        <v>86</v>
      </c>
      <c r="S42" s="195" t="s">
        <v>84</v>
      </c>
    </row>
    <row r="43" spans="2:19" x14ac:dyDescent="0.2">
      <c r="B43" s="220">
        <f t="shared" ref="B43" si="0">SUM(C43:N43)</f>
        <v>1.0000000663356292</v>
      </c>
      <c r="C43" s="221">
        <v>0.51965237033558997</v>
      </c>
      <c r="D43" s="221">
        <v>-0.19535496220832047</v>
      </c>
      <c r="E43" s="221">
        <v>-0.1064772009264072</v>
      </c>
      <c r="F43" s="221">
        <v>-2.1089266937510671</v>
      </c>
      <c r="G43" s="221">
        <v>1.8300086322139721</v>
      </c>
      <c r="H43" s="221">
        <v>2.9389665370301286</v>
      </c>
      <c r="I43" s="221">
        <v>-0.86808110537981609</v>
      </c>
      <c r="J43" s="221">
        <v>-0.49993314491914009</v>
      </c>
      <c r="K43" s="221">
        <v>-0.39918409470103339</v>
      </c>
      <c r="L43" s="221">
        <v>-0.28146073163689583</v>
      </c>
      <c r="M43" s="221">
        <v>-4.4462351027099493E-2</v>
      </c>
      <c r="N43" s="221">
        <v>0.21525281130571836</v>
      </c>
      <c r="O43" s="174">
        <f t="array" ref="O43">MMULT(MMULT(C43:N43,$C$25:$N$36),TRANSPOSE(C43:N43))</f>
        <v>2.0036172523024082E-3</v>
      </c>
      <c r="P43" s="222">
        <f t="array" ref="P43">SQRT(O43)</f>
        <v>4.4761783390548773E-2</v>
      </c>
      <c r="Q43" s="173">
        <f t="array" ref="Q43">MMULT(C43:N43,$Q$10:$Q$21)</f>
        <v>0.17500016404189259</v>
      </c>
      <c r="R43" s="173">
        <v>0.17499999999999999</v>
      </c>
      <c r="S43" s="223">
        <f t="shared" ref="S43:S57" si="1">(Q43-$Q$23)/P43</f>
        <v>3.6415029003582831</v>
      </c>
    </row>
    <row r="44" spans="2:19" x14ac:dyDescent="0.2">
      <c r="B44" s="224">
        <f t="shared" ref="B44:B49" si="2">SUM(C44:N44)</f>
        <v>1.0000000250503145</v>
      </c>
      <c r="C44" s="225">
        <v>0.35796439586027873</v>
      </c>
      <c r="D44" s="225">
        <v>-0.16513000604567704</v>
      </c>
      <c r="E44" s="225">
        <v>-6.7089841802971978E-2</v>
      </c>
      <c r="F44" s="225">
        <v>-1.4612834808490112</v>
      </c>
      <c r="G44" s="225">
        <v>1.5072492090345608</v>
      </c>
      <c r="H44" s="225">
        <v>2.3870734199877268</v>
      </c>
      <c r="I44" s="225">
        <v>-0.72108531998495129</v>
      </c>
      <c r="J44" s="225">
        <v>-0.39788443736305906</v>
      </c>
      <c r="K44" s="225">
        <v>-0.3381956096056461</v>
      </c>
      <c r="L44" s="225">
        <v>-0.25220679406430074</v>
      </c>
      <c r="M44" s="225">
        <v>1.0091247822275651E-2</v>
      </c>
      <c r="N44" s="225">
        <v>0.14049724206108996</v>
      </c>
      <c r="O44" s="179">
        <f t="array" ref="O44">MMULT(MMULT(C44:N44,$C$25:$N$36),TRANSPOSE(C44:N44))</f>
        <v>1.4029620266687577E-3</v>
      </c>
      <c r="P44" s="226">
        <f t="shared" ref="P44:P57" si="3">SQRT(O44)</f>
        <v>3.7456134700056244E-2</v>
      </c>
      <c r="Q44" s="178">
        <f t="array" ref="Q44">MMULT(C44:N44,$Q$10:$Q$21)</f>
        <v>0.15000009941020676</v>
      </c>
      <c r="R44" s="178">
        <v>0.15</v>
      </c>
      <c r="S44" s="227">
        <f t="shared" si="1"/>
        <v>3.6843123433662663</v>
      </c>
    </row>
    <row r="45" spans="2:19" x14ac:dyDescent="0.2">
      <c r="B45" s="224">
        <f t="shared" si="2"/>
        <v>0.99999995317176493</v>
      </c>
      <c r="C45" s="225">
        <v>0.36967734368106203</v>
      </c>
      <c r="D45" s="225">
        <v>-0.13140796301132071</v>
      </c>
      <c r="E45" s="225">
        <v>-6.4638614078113374E-2</v>
      </c>
      <c r="F45" s="225">
        <v>-1.1931376891082492</v>
      </c>
      <c r="G45" s="225">
        <v>1.1937065548537198</v>
      </c>
      <c r="H45" s="225">
        <v>2.0465166790199625</v>
      </c>
      <c r="I45" s="225">
        <v>-0.60838475306003459</v>
      </c>
      <c r="J45" s="225">
        <v>-0.31849522010658615</v>
      </c>
      <c r="K45" s="225">
        <v>-0.27947393657575115</v>
      </c>
      <c r="L45" s="225">
        <v>-8.1090218195389571E-2</v>
      </c>
      <c r="M45" s="225">
        <v>-5.3664856184020227E-2</v>
      </c>
      <c r="N45" s="225">
        <v>0.12039262593648532</v>
      </c>
      <c r="O45" s="179">
        <f t="array" ref="O45">MMULT(MMULT(C45:N45,$C$25:$N$36),TRANSPOSE(C45:N45))</f>
        <v>8.9931178497775811E-4</v>
      </c>
      <c r="P45" s="226">
        <f t="array" ref="P45">SQRT(O45)</f>
        <v>2.9988527556013118E-2</v>
      </c>
      <c r="Q45" s="178">
        <f t="array" ref="Q45">MMULT(C45:N45,$Q$10:$Q$21)</f>
        <v>0.12499999816280831</v>
      </c>
      <c r="R45" s="178">
        <v>0.125</v>
      </c>
      <c r="S45" s="227">
        <f t="shared" si="1"/>
        <v>3.7681075855339965</v>
      </c>
    </row>
    <row r="46" spans="2:19" x14ac:dyDescent="0.2">
      <c r="B46" s="224">
        <f t="shared" si="2"/>
        <v>1.0000000682396342</v>
      </c>
      <c r="C46" s="225">
        <v>0.29472095947523286</v>
      </c>
      <c r="D46" s="225">
        <v>-9.8675058913332725E-2</v>
      </c>
      <c r="E46" s="225">
        <v>-4.4241431049881021E-2</v>
      </c>
      <c r="F46" s="225">
        <v>-0.73502674402289636</v>
      </c>
      <c r="G46" s="225">
        <v>0.87576931785499657</v>
      </c>
      <c r="H46" s="225">
        <v>1.6001170005727696</v>
      </c>
      <c r="I46" s="225">
        <v>-0.47850445301429367</v>
      </c>
      <c r="J46" s="225">
        <v>-0.22773759056362186</v>
      </c>
      <c r="K46" s="225">
        <v>-0.2196888720877806</v>
      </c>
      <c r="L46" s="225">
        <v>1.8508520047674611E-2</v>
      </c>
      <c r="M46" s="225">
        <v>-5.8315556979782128E-2</v>
      </c>
      <c r="N46" s="225">
        <v>7.3073976920548928E-2</v>
      </c>
      <c r="O46" s="179">
        <f t="array" ref="O46">MMULT(MMULT(C46:N46,$C$25:$N$36),TRANSPOSE(C46:N46))</f>
        <v>5.2420500247838948E-4</v>
      </c>
      <c r="P46" s="226">
        <f t="array" ref="P46">SQRT(O46)</f>
        <v>2.2895523634072872E-2</v>
      </c>
      <c r="Q46" s="178">
        <f t="array" ref="Q46">MMULT(C46:N46,$Q$10:$Q$21)</f>
        <v>9.9999998521367733E-2</v>
      </c>
      <c r="R46" s="178">
        <v>0.1</v>
      </c>
      <c r="S46" s="227">
        <f t="array" ref="S46">(Q46-$Q$23)/P46</f>
        <v>3.8435460104702339</v>
      </c>
    </row>
    <row r="47" spans="2:19" x14ac:dyDescent="0.2">
      <c r="B47" s="182">
        <v>1</v>
      </c>
      <c r="C47" s="183">
        <v>0.24624452999999999</v>
      </c>
      <c r="D47" s="183">
        <v>-7.8037191000000006E-2</v>
      </c>
      <c r="E47" s="183">
        <v>-3.0725115000000001E-2</v>
      </c>
      <c r="F47" s="183">
        <v>-0.43891061199999998</v>
      </c>
      <c r="G47" s="183">
        <v>0.670089351</v>
      </c>
      <c r="H47" s="183">
        <v>1.311463319</v>
      </c>
      <c r="I47" s="183">
        <v>-0.39449285000000001</v>
      </c>
      <c r="J47" s="183">
        <v>-0.16909147699999999</v>
      </c>
      <c r="K47" s="183">
        <v>-0.1810069</v>
      </c>
      <c r="L47" s="183">
        <v>8.3326365999999999E-2</v>
      </c>
      <c r="M47" s="183">
        <v>-6.1272001999999999E-2</v>
      </c>
      <c r="N47" s="183">
        <v>4.2412654000000001E-2</v>
      </c>
      <c r="O47" s="183">
        <v>3.4499999999999998E-4</v>
      </c>
      <c r="P47" s="184">
        <v>1.856E-2</v>
      </c>
      <c r="Q47" s="185">
        <v>8.3799999999999999E-2</v>
      </c>
      <c r="R47" s="228" t="s">
        <v>90</v>
      </c>
      <c r="S47" s="229">
        <v>3.8702977010000001</v>
      </c>
    </row>
    <row r="48" spans="2:19" x14ac:dyDescent="0.2">
      <c r="B48" s="224">
        <f t="shared" si="2"/>
        <v>1.0000000174516959</v>
      </c>
      <c r="C48" s="225">
        <v>0.21973140499554314</v>
      </c>
      <c r="D48" s="225">
        <v>-6.5994483586576211E-2</v>
      </c>
      <c r="E48" s="225">
        <v>-2.3753491208397707E-2</v>
      </c>
      <c r="F48" s="225">
        <v>-0.27709259174461814</v>
      </c>
      <c r="G48" s="225">
        <v>0.55781567441338631</v>
      </c>
      <c r="H48" s="225">
        <v>1.1540663833864224</v>
      </c>
      <c r="I48" s="225">
        <v>-0.34878098184098438</v>
      </c>
      <c r="J48" s="225">
        <v>-0.13699807039239076</v>
      </c>
      <c r="K48" s="225">
        <v>-0.1598925494417256</v>
      </c>
      <c r="L48" s="225">
        <v>0.11810288323503691</v>
      </c>
      <c r="M48" s="225">
        <v>-6.2947221564570763E-2</v>
      </c>
      <c r="N48" s="225">
        <v>2.5743061200570762E-2</v>
      </c>
      <c r="O48" s="179">
        <f t="array" ref="O48">MMULT(MMULT(C48:N48,$C$25:$N$36),TRANSPOSE(C48:N48))</f>
        <v>2.6712903994352408E-4</v>
      </c>
      <c r="P48" s="226">
        <f t="shared" si="3"/>
        <v>1.6344082719550953E-2</v>
      </c>
      <c r="Q48" s="178">
        <f t="array" ref="Q48">MMULT(C48:N48,$Q$10:$Q$21)</f>
        <v>7.5000000681692963E-2</v>
      </c>
      <c r="R48" s="178">
        <v>7.4999999999999997E-2</v>
      </c>
      <c r="S48" s="227">
        <f t="shared" si="1"/>
        <v>3.8546060836030733</v>
      </c>
    </row>
    <row r="49" spans="2:19" x14ac:dyDescent="0.2">
      <c r="B49" s="224">
        <f t="shared" si="2"/>
        <v>0.99999999241611293</v>
      </c>
      <c r="C49" s="225">
        <v>0.14337338018379203</v>
      </c>
      <c r="D49" s="225">
        <v>-1.6805875152147345E-3</v>
      </c>
      <c r="E49" s="225">
        <v>-1.6682122187566782E-2</v>
      </c>
      <c r="F49" s="225">
        <v>0.18595546933667817</v>
      </c>
      <c r="G49" s="225">
        <v>0.24871196572349749</v>
      </c>
      <c r="H49" s="225">
        <v>0.7316859708591027</v>
      </c>
      <c r="I49" s="225">
        <v>-0.22923553575573158</v>
      </c>
      <c r="J49" s="225">
        <v>-4.573724884440334E-2</v>
      </c>
      <c r="K49" s="225">
        <v>-0.10259472732144405</v>
      </c>
      <c r="L49" s="225">
        <v>0.17490144893353096</v>
      </c>
      <c r="M49" s="225">
        <v>-6.8208730347761468E-2</v>
      </c>
      <c r="N49" s="225">
        <v>-2.0489290648366448E-2</v>
      </c>
      <c r="O49" s="179">
        <f t="array" ref="O49">MMULT(MMULT(C49:N49,$C$25:$N$36),TRANSPOSE(C49:N49))</f>
        <v>1.2958647604483997E-4</v>
      </c>
      <c r="P49" s="226">
        <f t="shared" si="3"/>
        <v>1.1383605581925261E-2</v>
      </c>
      <c r="Q49" s="178">
        <f t="array" ref="Q49">MMULT(C49:N49,$Q$10:$Q$21)</f>
        <v>5.0000000738072092E-2</v>
      </c>
      <c r="R49" s="178">
        <v>0.05</v>
      </c>
      <c r="S49" s="227">
        <f t="shared" si="1"/>
        <v>3.3381339914313259</v>
      </c>
    </row>
    <row r="50" spans="2:19" x14ac:dyDescent="0.2">
      <c r="B50" s="182">
        <v>1</v>
      </c>
      <c r="C50" s="183">
        <v>9.3891378999999997E-2</v>
      </c>
      <c r="D50" s="183">
        <v>-1.110003E-2</v>
      </c>
      <c r="E50" s="183">
        <v>1.055013E-2</v>
      </c>
      <c r="F50" s="183">
        <v>0.49170886600000002</v>
      </c>
      <c r="G50" s="183">
        <v>2.3980509000000001E-2</v>
      </c>
      <c r="H50" s="183">
        <v>0.40520214199999999</v>
      </c>
      <c r="I50" s="183">
        <v>-0.13069849</v>
      </c>
      <c r="J50" s="183">
        <v>1.5329489E-2</v>
      </c>
      <c r="K50" s="183">
        <v>-5.9515360000000003E-2</v>
      </c>
      <c r="L50" s="183">
        <v>0.28512214400000002</v>
      </c>
      <c r="M50" s="183">
        <v>-7.0718988999999996E-2</v>
      </c>
      <c r="N50" s="183">
        <v>-5.3751651999999997E-2</v>
      </c>
      <c r="O50" s="183">
        <v>1.01E-4</v>
      </c>
      <c r="P50" s="184">
        <v>1.005E-2</v>
      </c>
      <c r="Q50" s="185">
        <v>3.3000000000000002E-2</v>
      </c>
      <c r="R50" s="228" t="s">
        <v>91</v>
      </c>
      <c r="S50" s="229">
        <v>2.0941506369999998</v>
      </c>
    </row>
    <row r="51" spans="2:19" x14ac:dyDescent="0.2">
      <c r="B51" s="224">
        <f>SUM(C51:N51)</f>
        <v>1.0000000204803616</v>
      </c>
      <c r="C51" s="225">
        <v>7.0457352342184559E-2</v>
      </c>
      <c r="D51" s="225">
        <v>-4.5553436444484285E-4</v>
      </c>
      <c r="E51" s="225">
        <v>1.5719264872583776E-2</v>
      </c>
      <c r="F51" s="225">
        <v>0.64044156194762969</v>
      </c>
      <c r="G51" s="225">
        <v>-8.0785249379715388E-2</v>
      </c>
      <c r="H51" s="225">
        <v>0.25567492317712148</v>
      </c>
      <c r="I51" s="225">
        <v>-8.4428235112665007E-2</v>
      </c>
      <c r="J51" s="225">
        <v>4.4553755176184484E-2</v>
      </c>
      <c r="K51" s="225">
        <v>-4.0150953302929442E-2</v>
      </c>
      <c r="L51" s="225">
        <v>0.32027293861432099</v>
      </c>
      <c r="M51" s="225">
        <v>-7.2540240036956874E-2</v>
      </c>
      <c r="N51" s="225">
        <v>-6.8759563452952172E-2</v>
      </c>
      <c r="O51" s="179">
        <f t="array" ref="O51">MMULT(MMULT(C51:N51,$C$25:$N$36),TRANSPOSE(C51:N51))</f>
        <v>1.0707880442453635E-4</v>
      </c>
      <c r="P51" s="226">
        <f t="shared" si="3"/>
        <v>1.0347888887330417E-2</v>
      </c>
      <c r="Q51" s="178">
        <f t="array" ref="Q51">MMULT(C51:N51,$Q$10:$Q$21)</f>
        <v>2.4999999004555764E-2</v>
      </c>
      <c r="R51" s="178">
        <v>2.5000000000000001E-2</v>
      </c>
      <c r="S51" s="227">
        <f t="shared" si="1"/>
        <v>1.2562948004276018</v>
      </c>
    </row>
    <row r="52" spans="2:19" x14ac:dyDescent="0.2">
      <c r="B52" s="224">
        <f>SUM(C52:N52)</f>
        <v>0.99999999998866029</v>
      </c>
      <c r="C52" s="225">
        <v>-5.139718863282081E-3</v>
      </c>
      <c r="D52" s="225">
        <v>3.179144676891546E-2</v>
      </c>
      <c r="E52" s="225">
        <v>3.778939160117524E-2</v>
      </c>
      <c r="F52" s="225">
        <v>1.0965825846416166</v>
      </c>
      <c r="G52" s="225">
        <v>-0.39613233881605286</v>
      </c>
      <c r="H52" s="225">
        <v>-0.18421405963949025</v>
      </c>
      <c r="I52" s="225">
        <v>4.0694880451428508E-2</v>
      </c>
      <c r="J52" s="225">
        <v>0.1352180922444397</v>
      </c>
      <c r="K52" s="225">
        <v>1.9523339058564449E-2</v>
      </c>
      <c r="L52" s="225">
        <v>0.41710463900416078</v>
      </c>
      <c r="M52" s="225">
        <v>-7.6916898658878324E-2</v>
      </c>
      <c r="N52" s="225">
        <v>-0.1163013578039368</v>
      </c>
      <c r="O52" s="179">
        <f t="array" ref="O52">MMULT(MMULT(C52:N52,$C$25:$N$36),TRANSPOSE(C52:N52))</f>
        <v>2.0408373747668313E-4</v>
      </c>
      <c r="P52" s="226">
        <f t="shared" si="3"/>
        <v>1.4285787954351105E-2</v>
      </c>
      <c r="Q52" s="178">
        <f t="array" ref="Q52">MMULT(C52:N52,$Q$10:$Q$21)</f>
        <v>1.885305229640255E-9</v>
      </c>
      <c r="R52" s="178">
        <v>0</v>
      </c>
      <c r="S52" s="227">
        <f t="shared" si="1"/>
        <v>-0.83999553633580726</v>
      </c>
    </row>
    <row r="53" spans="2:19" x14ac:dyDescent="0.2">
      <c r="B53" s="224">
        <f t="shared" ref="B53:B57" si="4">SUM(C53:N53)</f>
        <v>1.0000000074489637</v>
      </c>
      <c r="C53" s="225">
        <v>-8.0096264504051495E-2</v>
      </c>
      <c r="D53" s="225">
        <v>6.4243287134264554E-2</v>
      </c>
      <c r="E53" s="225">
        <v>5.8396430155187189E-2</v>
      </c>
      <c r="F53" s="225">
        <v>1.5544640355794628</v>
      </c>
      <c r="G53" s="225">
        <v>-0.71415971979606363</v>
      </c>
      <c r="H53" s="225">
        <v>-0.63033102402710417</v>
      </c>
      <c r="I53" s="225">
        <v>0.17050808997959649</v>
      </c>
      <c r="J53" s="225">
        <v>0.22595278935466617</v>
      </c>
      <c r="K53" s="225">
        <v>7.9340876378751549E-2</v>
      </c>
      <c r="L53" s="225">
        <v>0.51690360628015197</v>
      </c>
      <c r="M53" s="225">
        <v>-8.1561222350876719E-2</v>
      </c>
      <c r="N53" s="225">
        <v>-0.16366087673502105</v>
      </c>
      <c r="O53" s="179">
        <f t="array" ref="O53">MMULT(MMULT(C53:N53,$C$25:$N$36),TRANSPOSE(C53:N53))</f>
        <v>4.1912935043362479E-4</v>
      </c>
      <c r="P53" s="226">
        <f t="shared" si="3"/>
        <v>2.0472648837745074E-2</v>
      </c>
      <c r="Q53" s="178">
        <f t="array" ref="Q53">MMULT(C53:N53,$Q$10:$Q$21)</f>
        <v>-2.4999997077142143E-2</v>
      </c>
      <c r="R53" s="178">
        <v>-2.5000000000000001E-2</v>
      </c>
      <c r="S53" s="227">
        <f t="shared" si="1"/>
        <v>-1.8072891969370315</v>
      </c>
    </row>
    <row r="54" spans="2:19" x14ac:dyDescent="0.2">
      <c r="B54" s="224">
        <f t="shared" si="4"/>
        <v>1.0000000149857782</v>
      </c>
      <c r="C54" s="225">
        <v>-0.15507295615028774</v>
      </c>
      <c r="D54" s="225">
        <v>9.6693350517648588E-2</v>
      </c>
      <c r="E54" s="225">
        <v>7.9005964661619299E-2</v>
      </c>
      <c r="F54" s="225">
        <v>2.0124262698053084</v>
      </c>
      <c r="G54" s="225">
        <v>-1.0321768341954087</v>
      </c>
      <c r="H54" s="225">
        <v>-1.0765410072330455</v>
      </c>
      <c r="I54" s="225">
        <v>0.30034569647514253</v>
      </c>
      <c r="J54" s="225">
        <v>0.31669030588334091</v>
      </c>
      <c r="K54" s="225">
        <v>0.13915343682659403</v>
      </c>
      <c r="L54" s="225">
        <v>0.61669822660063978</v>
      </c>
      <c r="M54" s="225">
        <v>-8.6192846748685145E-2</v>
      </c>
      <c r="N54" s="225">
        <v>-0.21102959145708841</v>
      </c>
      <c r="O54" s="179">
        <f t="array" ref="O54">MMULT(MMULT(C54:N54,$C$25:$N$36),TRANSPOSE(C54:N54))</f>
        <v>7.5220526332769107E-4</v>
      </c>
      <c r="P54" s="226">
        <f t="shared" si="3"/>
        <v>2.7426360737941354E-2</v>
      </c>
      <c r="Q54" s="178">
        <f t="array" ref="Q54">MMULT(C54:N54,$Q$10:$Q$21)</f>
        <v>-4.999999616326245E-2</v>
      </c>
      <c r="R54" s="178">
        <v>-0.05</v>
      </c>
      <c r="S54" s="227">
        <f t="shared" si="1"/>
        <v>-2.2605987267385523</v>
      </c>
    </row>
    <row r="55" spans="2:19" x14ac:dyDescent="0.2">
      <c r="B55" s="224">
        <f t="shared" si="4"/>
        <v>1.0000000223720957</v>
      </c>
      <c r="C55" s="225">
        <v>-0.23004342820174689</v>
      </c>
      <c r="D55" s="225">
        <v>0.12913865811420905</v>
      </c>
      <c r="E55" s="225">
        <v>9.9616324852014271E-2</v>
      </c>
      <c r="F55" s="225">
        <v>2.4703640683098245</v>
      </c>
      <c r="G55" s="225">
        <v>-1.3501984560217974</v>
      </c>
      <c r="H55" s="225">
        <v>-1.5227169352965808</v>
      </c>
      <c r="I55" s="225">
        <v>0.43017341736368592</v>
      </c>
      <c r="J55" s="225">
        <v>0.40742538149908325</v>
      </c>
      <c r="K55" s="225">
        <v>0.19896913402215996</v>
      </c>
      <c r="L55" s="225">
        <v>0.71649556825487137</v>
      </c>
      <c r="M55" s="225">
        <v>-9.0829209838660163E-2</v>
      </c>
      <c r="N55" s="225">
        <v>-0.25839450068496722</v>
      </c>
      <c r="O55" s="179">
        <f t="array" ref="O55">MMULT(MMULT(C55:N55,$C$25:$N$36),TRANSPOSE(C55:N55))</f>
        <v>1.2033114682227055E-3</v>
      </c>
      <c r="P55" s="226">
        <f t="shared" si="3"/>
        <v>3.4688780148957467E-2</v>
      </c>
      <c r="Q55" s="178">
        <f t="array" ref="Q55">MMULT(C55:N55,$Q$10:$Q$21)</f>
        <v>-7.4999994905934661E-2</v>
      </c>
      <c r="R55" s="178">
        <v>-7.4999999999999997E-2</v>
      </c>
      <c r="S55" s="227">
        <f t="shared" si="1"/>
        <v>-2.5080154024542529</v>
      </c>
    </row>
    <row r="56" spans="2:19" x14ac:dyDescent="0.2">
      <c r="B56" s="224">
        <f t="shared" si="4"/>
        <v>1.0000000298995331</v>
      </c>
      <c r="C56" s="225">
        <v>-0.30500823069691718</v>
      </c>
      <c r="D56" s="225">
        <v>0.16158947962295375</v>
      </c>
      <c r="E56" s="225">
        <v>0.12022469970922706</v>
      </c>
      <c r="F56" s="225">
        <v>2.9282676622075394</v>
      </c>
      <c r="G56" s="225">
        <v>-1.6682194757043951</v>
      </c>
      <c r="H56" s="225">
        <v>-1.9688647717026577</v>
      </c>
      <c r="I56" s="225">
        <v>0.55999313842617515</v>
      </c>
      <c r="J56" s="225">
        <v>0.4981596211542399</v>
      </c>
      <c r="K56" s="225">
        <v>0.25878606113358632</v>
      </c>
      <c r="L56" s="225">
        <v>0.8162980540908602</v>
      </c>
      <c r="M56" s="225">
        <v>-9.5469903024185288E-2</v>
      </c>
      <c r="N56" s="225">
        <v>-0.30575630531689363</v>
      </c>
      <c r="O56" s="179">
        <f t="array" ref="O56">MMULT(MMULT(C56:N56,$C$25:$N$36),TRANSPOSE(C56:N56))</f>
        <v>1.772447978170935E-3</v>
      </c>
      <c r="P56" s="226">
        <f t="shared" si="3"/>
        <v>4.210045104474458E-2</v>
      </c>
      <c r="Q56" s="178">
        <f t="array" ref="Q56">MMULT(C56:N56,$Q$10:$Q$21)</f>
        <v>-9.9999994004591031E-2</v>
      </c>
      <c r="R56" s="178">
        <v>-0.1</v>
      </c>
      <c r="S56" s="227">
        <f t="shared" si="1"/>
        <v>-2.6603038975890505</v>
      </c>
    </row>
    <row r="57" spans="2:19" ht="16" thickBot="1" x14ac:dyDescent="0.25">
      <c r="B57" s="230">
        <f t="shared" si="4"/>
        <v>1.0000000372936693</v>
      </c>
      <c r="C57" s="231">
        <v>-0.37995064295804509</v>
      </c>
      <c r="D57" s="231">
        <v>0.19404958063718356</v>
      </c>
      <c r="E57" s="231">
        <v>0.14082475927091231</v>
      </c>
      <c r="F57" s="231">
        <v>3.386185702985987</v>
      </c>
      <c r="G57" s="231">
        <v>-1.9862556291834657</v>
      </c>
      <c r="H57" s="231">
        <v>-2.415037379480542</v>
      </c>
      <c r="I57" s="231">
        <v>0.68982536095929847</v>
      </c>
      <c r="J57" s="231">
        <v>0.58889080273527517</v>
      </c>
      <c r="K57" s="231">
        <v>0.31859970472238358</v>
      </c>
      <c r="L57" s="231">
        <v>0.91610091061552268</v>
      </c>
      <c r="M57" s="231">
        <v>-0.10012224451290863</v>
      </c>
      <c r="N57" s="231">
        <v>-0.35311088849793237</v>
      </c>
      <c r="O57" s="190">
        <f t="array" ref="O57">MMULT(MMULT(C57:N57,$C$25:$N$36),TRANSPOSE(C57:N57))</f>
        <v>2.4596147820016207E-3</v>
      </c>
      <c r="P57" s="232">
        <f t="shared" si="3"/>
        <v>4.9594503546276383E-2</v>
      </c>
      <c r="Q57" s="189">
        <f t="array" ref="Q57">MMULT(C57:N57,$Q$10:$Q$21)</f>
        <v>-0.12499999289946004</v>
      </c>
      <c r="R57" s="189">
        <v>-0.125</v>
      </c>
      <c r="S57" s="233">
        <f t="shared" si="1"/>
        <v>-2.762402748353475</v>
      </c>
    </row>
    <row r="58" spans="2:19" ht="16" thickBot="1" x14ac:dyDescent="0.25">
      <c r="B58" s="16"/>
      <c r="C58" s="17"/>
      <c r="D58" s="17"/>
      <c r="E58" s="17"/>
      <c r="F58" s="17"/>
      <c r="G58" s="17"/>
      <c r="H58" s="17"/>
      <c r="I58" s="17"/>
      <c r="J58" s="17"/>
      <c r="K58" s="17"/>
      <c r="L58" s="17"/>
      <c r="M58" s="17"/>
      <c r="N58" s="17"/>
    </row>
    <row r="59" spans="2:19" x14ac:dyDescent="0.2">
      <c r="B59" s="324" t="s">
        <v>122</v>
      </c>
      <c r="C59" s="325"/>
      <c r="D59" s="325"/>
      <c r="E59" s="325"/>
      <c r="F59" s="325"/>
      <c r="G59" s="325"/>
      <c r="H59" s="325"/>
      <c r="I59" s="325"/>
      <c r="J59" s="325"/>
      <c r="K59" s="325"/>
      <c r="L59" s="325"/>
      <c r="M59" s="325"/>
      <c r="N59" s="325"/>
      <c r="O59" s="325"/>
      <c r="P59" s="325"/>
      <c r="Q59" s="325"/>
      <c r="R59" s="325"/>
      <c r="S59" s="326"/>
    </row>
    <row r="60" spans="2:19" x14ac:dyDescent="0.2">
      <c r="B60" s="327"/>
      <c r="C60" s="328"/>
      <c r="D60" s="328"/>
      <c r="E60" s="328"/>
      <c r="F60" s="328"/>
      <c r="G60" s="328"/>
      <c r="H60" s="328"/>
      <c r="I60" s="328"/>
      <c r="J60" s="328"/>
      <c r="K60" s="328"/>
      <c r="L60" s="328"/>
      <c r="M60" s="328"/>
      <c r="N60" s="328"/>
      <c r="O60" s="328"/>
      <c r="P60" s="328"/>
      <c r="Q60" s="328"/>
      <c r="R60" s="328"/>
      <c r="S60" s="329"/>
    </row>
    <row r="61" spans="2:19" x14ac:dyDescent="0.2">
      <c r="B61" s="327"/>
      <c r="C61" s="328"/>
      <c r="D61" s="328"/>
      <c r="E61" s="328"/>
      <c r="F61" s="328"/>
      <c r="G61" s="328"/>
      <c r="H61" s="328"/>
      <c r="I61" s="328"/>
      <c r="J61" s="328"/>
      <c r="K61" s="328"/>
      <c r="L61" s="328"/>
      <c r="M61" s="328"/>
      <c r="N61" s="328"/>
      <c r="O61" s="328"/>
      <c r="P61" s="328"/>
      <c r="Q61" s="328"/>
      <c r="R61" s="328"/>
      <c r="S61" s="329"/>
    </row>
    <row r="62" spans="2:19" ht="16" thickBot="1" x14ac:dyDescent="0.25">
      <c r="B62" s="330"/>
      <c r="C62" s="331"/>
      <c r="D62" s="331"/>
      <c r="E62" s="331"/>
      <c r="F62" s="331"/>
      <c r="G62" s="331"/>
      <c r="H62" s="331"/>
      <c r="I62" s="331"/>
      <c r="J62" s="331"/>
      <c r="K62" s="331"/>
      <c r="L62" s="331"/>
      <c r="M62" s="331"/>
      <c r="N62" s="331"/>
      <c r="O62" s="331"/>
      <c r="P62" s="331"/>
      <c r="Q62" s="331"/>
      <c r="R62" s="331"/>
      <c r="S62" s="332"/>
    </row>
    <row r="63" spans="2:19" x14ac:dyDescent="0.2"/>
    <row r="64" spans="2:19"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spans="2:19" ht="16" thickBot="1" x14ac:dyDescent="0.25"/>
    <row r="82" spans="2:19" x14ac:dyDescent="0.2">
      <c r="B82" s="356" t="s">
        <v>116</v>
      </c>
      <c r="C82" s="357"/>
      <c r="D82" s="357"/>
      <c r="E82" s="357"/>
      <c r="F82" s="357"/>
      <c r="G82" s="357"/>
      <c r="H82" s="357"/>
      <c r="I82" s="357"/>
      <c r="J82" s="357"/>
      <c r="K82" s="357"/>
      <c r="L82" s="357"/>
      <c r="M82" s="357"/>
      <c r="N82" s="357"/>
      <c r="O82" s="357"/>
      <c r="P82" s="357"/>
      <c r="Q82" s="357"/>
      <c r="R82" s="357"/>
      <c r="S82" s="358"/>
    </row>
    <row r="83" spans="2:19" x14ac:dyDescent="0.2">
      <c r="B83" s="359"/>
      <c r="C83" s="360"/>
      <c r="D83" s="360"/>
      <c r="E83" s="360"/>
      <c r="F83" s="360"/>
      <c r="G83" s="360"/>
      <c r="H83" s="360"/>
      <c r="I83" s="360"/>
      <c r="J83" s="360"/>
      <c r="K83" s="360"/>
      <c r="L83" s="360"/>
      <c r="M83" s="360"/>
      <c r="N83" s="360"/>
      <c r="O83" s="360"/>
      <c r="P83" s="360"/>
      <c r="Q83" s="360"/>
      <c r="R83" s="360"/>
      <c r="S83" s="361"/>
    </row>
    <row r="84" spans="2:19" x14ac:dyDescent="0.2">
      <c r="B84" s="359"/>
      <c r="C84" s="360"/>
      <c r="D84" s="360"/>
      <c r="E84" s="360"/>
      <c r="F84" s="360"/>
      <c r="G84" s="360"/>
      <c r="H84" s="360"/>
      <c r="I84" s="360"/>
      <c r="J84" s="360"/>
      <c r="K84" s="360"/>
      <c r="L84" s="360"/>
      <c r="M84" s="360"/>
      <c r="N84" s="360"/>
      <c r="O84" s="360"/>
      <c r="P84" s="360"/>
      <c r="Q84" s="360"/>
      <c r="R84" s="360"/>
      <c r="S84" s="361"/>
    </row>
    <row r="85" spans="2:19" ht="16" thickBot="1" x14ac:dyDescent="0.25">
      <c r="B85" s="362"/>
      <c r="C85" s="363"/>
      <c r="D85" s="363"/>
      <c r="E85" s="363"/>
      <c r="F85" s="363"/>
      <c r="G85" s="363"/>
      <c r="H85" s="363"/>
      <c r="I85" s="363"/>
      <c r="J85" s="363"/>
      <c r="K85" s="363"/>
      <c r="L85" s="363"/>
      <c r="M85" s="363"/>
      <c r="N85" s="363"/>
      <c r="O85" s="363"/>
      <c r="P85" s="363"/>
      <c r="Q85" s="363"/>
      <c r="R85" s="363"/>
      <c r="S85" s="364"/>
    </row>
    <row r="86" spans="2:19" x14ac:dyDescent="0.2"/>
    <row r="87" spans="2:19" x14ac:dyDescent="0.2"/>
    <row r="88" spans="2:19" x14ac:dyDescent="0.2"/>
    <row r="89" spans="2:19" x14ac:dyDescent="0.2"/>
    <row r="90" spans="2:19" x14ac:dyDescent="0.2"/>
    <row r="91" spans="2:19" x14ac:dyDescent="0.2"/>
    <row r="92" spans="2:19" x14ac:dyDescent="0.2"/>
    <row r="93" spans="2:19" x14ac:dyDescent="0.2"/>
    <row r="94" spans="2:19" x14ac:dyDescent="0.2"/>
    <row r="95" spans="2:19" x14ac:dyDescent="0.2"/>
    <row r="96" spans="2:19"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sheetData>
  <mergeCells count="5">
    <mergeCell ref="C19:N19"/>
    <mergeCell ref="B1:N3"/>
    <mergeCell ref="B59:S62"/>
    <mergeCell ref="P29:R31"/>
    <mergeCell ref="B82:S85"/>
  </mergeCells>
  <phoneticPr fontId="10"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5C38F-37BC-4C6F-9D3D-0B0C8C742378}">
  <dimension ref="B1:S79"/>
  <sheetViews>
    <sheetView zoomScale="55" zoomScaleNormal="55" workbookViewId="0">
      <selection activeCell="D20" sqref="D20"/>
    </sheetView>
  </sheetViews>
  <sheetFormatPr baseColWidth="10" defaultColWidth="8.6640625" defaultRowHeight="15" x14ac:dyDescent="0.2"/>
  <cols>
    <col min="2" max="2" width="21.33203125" bestFit="1" customWidth="1"/>
    <col min="3" max="3" width="15.1640625" bestFit="1" customWidth="1"/>
    <col min="4" max="4" width="17.5" bestFit="1" customWidth="1"/>
    <col min="5" max="7" width="12.6640625" bestFit="1" customWidth="1"/>
    <col min="8" max="9" width="12" bestFit="1" customWidth="1"/>
    <col min="10" max="10" width="12.6640625" bestFit="1" customWidth="1"/>
    <col min="11" max="11" width="12" bestFit="1" customWidth="1"/>
    <col min="12" max="12" width="14.6640625" bestFit="1" customWidth="1"/>
    <col min="13" max="13" width="15.33203125" bestFit="1" customWidth="1"/>
    <col min="14" max="14" width="12.6640625" bestFit="1" customWidth="1"/>
    <col min="16" max="16" width="13.5" bestFit="1" customWidth="1"/>
    <col min="17" max="17" width="8.6640625" bestFit="1" customWidth="1"/>
    <col min="18" max="18" width="12.5" bestFit="1" customWidth="1"/>
  </cols>
  <sheetData>
    <row r="1" spans="2:18" x14ac:dyDescent="0.2">
      <c r="B1" s="339" t="s">
        <v>110</v>
      </c>
      <c r="C1" s="339"/>
      <c r="D1" s="339"/>
      <c r="E1" s="339"/>
      <c r="F1" s="339"/>
      <c r="G1" s="339"/>
      <c r="H1" s="339"/>
      <c r="I1" s="339"/>
      <c r="J1" s="339"/>
      <c r="K1" s="339"/>
      <c r="L1" s="339"/>
      <c r="M1" s="339"/>
      <c r="N1" s="339"/>
    </row>
    <row r="2" spans="2:18" x14ac:dyDescent="0.2">
      <c r="B2" s="339"/>
      <c r="C2" s="339"/>
      <c r="D2" s="339"/>
      <c r="E2" s="339"/>
      <c r="F2" s="339"/>
      <c r="G2" s="339"/>
      <c r="H2" s="339"/>
      <c r="I2" s="339"/>
      <c r="J2" s="339"/>
      <c r="K2" s="339"/>
      <c r="L2" s="339"/>
      <c r="M2" s="339"/>
      <c r="N2" s="339"/>
    </row>
    <row r="3" spans="2:18" x14ac:dyDescent="0.2">
      <c r="B3" s="339"/>
      <c r="C3" s="339"/>
      <c r="D3" s="339"/>
      <c r="E3" s="339"/>
      <c r="F3" s="339"/>
      <c r="G3" s="339"/>
      <c r="H3" s="339"/>
      <c r="I3" s="339"/>
      <c r="J3" s="339"/>
      <c r="K3" s="339"/>
      <c r="L3" s="339"/>
      <c r="M3" s="339"/>
      <c r="N3" s="339"/>
    </row>
    <row r="4" spans="2:18" x14ac:dyDescent="0.2">
      <c r="B4" s="4"/>
      <c r="C4" s="4"/>
      <c r="D4" s="4"/>
      <c r="E4" s="4"/>
      <c r="F4" s="4"/>
      <c r="G4" s="4"/>
      <c r="H4" s="4"/>
      <c r="I4" s="4"/>
      <c r="J4" s="4"/>
      <c r="K4" s="4"/>
      <c r="L4" s="4"/>
      <c r="M4" s="4"/>
      <c r="N4" s="4"/>
      <c r="O4" s="4"/>
      <c r="P4" s="4"/>
      <c r="Q4" s="4"/>
      <c r="R4" s="4"/>
    </row>
    <row r="5" spans="2:18" ht="16" x14ac:dyDescent="0.2">
      <c r="B5" s="80" t="s">
        <v>55</v>
      </c>
      <c r="C5" s="81" t="s">
        <v>56</v>
      </c>
      <c r="D5" s="81" t="s">
        <v>53</v>
      </c>
      <c r="E5" s="81" t="s">
        <v>58</v>
      </c>
      <c r="F5" s="81" t="s">
        <v>59</v>
      </c>
      <c r="G5" s="81" t="s">
        <v>60</v>
      </c>
      <c r="H5" s="81" t="s">
        <v>61</v>
      </c>
      <c r="I5" s="81" t="s">
        <v>62</v>
      </c>
      <c r="J5" s="81" t="s">
        <v>63</v>
      </c>
      <c r="K5" s="81" t="s">
        <v>45</v>
      </c>
      <c r="L5" s="81" t="s">
        <v>48</v>
      </c>
      <c r="M5" s="81" t="s">
        <v>64</v>
      </c>
      <c r="N5" s="81" t="s">
        <v>65</v>
      </c>
      <c r="O5" s="4"/>
      <c r="P5" s="4"/>
      <c r="Q5" s="4"/>
      <c r="R5" s="4"/>
    </row>
    <row r="6" spans="2:18" x14ac:dyDescent="0.2">
      <c r="B6" s="81" t="s">
        <v>56</v>
      </c>
      <c r="C6" s="2">
        <v>1</v>
      </c>
      <c r="D6" s="3">
        <v>0.88717269436548307</v>
      </c>
      <c r="E6" s="3">
        <v>0.80499095358502815</v>
      </c>
      <c r="F6" s="3">
        <v>-0.21625660186064127</v>
      </c>
      <c r="G6" s="3">
        <v>0.85497100170860507</v>
      </c>
      <c r="H6" s="3">
        <v>5.6925359407519804E-2</v>
      </c>
      <c r="I6" s="3">
        <v>0.66278287066390984</v>
      </c>
      <c r="J6" s="3">
        <v>0.65135699423669968</v>
      </c>
      <c r="K6" s="3">
        <v>0.74565321873606538</v>
      </c>
      <c r="L6" s="3">
        <v>0.90854758182608986</v>
      </c>
      <c r="M6" s="3">
        <v>0.9518446613855529</v>
      </c>
      <c r="N6" s="3">
        <v>-2.7095629056314314E-2</v>
      </c>
      <c r="O6" s="4"/>
      <c r="P6" s="4"/>
      <c r="Q6" s="4"/>
      <c r="R6" s="4"/>
    </row>
    <row r="7" spans="2:18" x14ac:dyDescent="0.2">
      <c r="B7" s="81" t="s">
        <v>57</v>
      </c>
      <c r="C7" s="3">
        <v>0.88717269436548307</v>
      </c>
      <c r="D7" s="2">
        <v>1</v>
      </c>
      <c r="E7" s="5">
        <v>0.9176881556236739</v>
      </c>
      <c r="F7" s="5">
        <v>-0.23149197884893472</v>
      </c>
      <c r="G7" s="5">
        <v>0.84020556572669713</v>
      </c>
      <c r="H7" s="5">
        <v>4.0427751353754565E-2</v>
      </c>
      <c r="I7" s="5">
        <v>0.71525315584787286</v>
      </c>
      <c r="J7" s="5">
        <v>0.66421757970707263</v>
      </c>
      <c r="K7" s="5">
        <v>0.61384172664802095</v>
      </c>
      <c r="L7" s="5">
        <v>0.92351391824551965</v>
      </c>
      <c r="M7" s="5">
        <v>0.84993219844925494</v>
      </c>
      <c r="N7" s="5">
        <v>7.660951296330698E-2</v>
      </c>
      <c r="O7" s="4"/>
      <c r="P7" s="4"/>
      <c r="Q7" s="4"/>
      <c r="R7" s="4"/>
    </row>
    <row r="8" spans="2:18" x14ac:dyDescent="0.2">
      <c r="B8" s="81" t="s">
        <v>58</v>
      </c>
      <c r="C8" s="5">
        <v>0.80499095358502815</v>
      </c>
      <c r="D8" s="5">
        <v>0.9176881556236739</v>
      </c>
      <c r="E8" s="2">
        <v>1</v>
      </c>
      <c r="F8" s="5">
        <v>-0.10604980086694506</v>
      </c>
      <c r="G8" s="5">
        <v>0.82733174104282858</v>
      </c>
      <c r="H8" s="5">
        <v>0.13258637561259226</v>
      </c>
      <c r="I8" s="5">
        <v>0.79547980436257326</v>
      </c>
      <c r="J8" s="5">
        <v>0.69954258101865685</v>
      </c>
      <c r="K8" s="5">
        <v>0.55088715556343282</v>
      </c>
      <c r="L8" s="5">
        <v>0.83645553401666994</v>
      </c>
      <c r="M8" s="5">
        <v>0.75608073058794167</v>
      </c>
      <c r="N8" s="5">
        <v>0.29108530932894799</v>
      </c>
      <c r="O8" s="4"/>
      <c r="P8" s="4"/>
      <c r="Q8" s="4"/>
      <c r="R8" s="4"/>
    </row>
    <row r="9" spans="2:18" x14ac:dyDescent="0.2">
      <c r="B9" s="81" t="s">
        <v>59</v>
      </c>
      <c r="C9" s="5">
        <v>-0.21625660186064127</v>
      </c>
      <c r="D9" s="5">
        <v>-0.23149197884893472</v>
      </c>
      <c r="E9" s="5">
        <v>-0.10604980086694506</v>
      </c>
      <c r="F9" s="2">
        <v>1</v>
      </c>
      <c r="G9" s="5">
        <v>-1.6632084766367759E-2</v>
      </c>
      <c r="H9" s="5">
        <v>0.78945053561889411</v>
      </c>
      <c r="I9" s="5">
        <v>0.29609302215658001</v>
      </c>
      <c r="J9" s="5">
        <v>-0.10903381006812463</v>
      </c>
      <c r="K9" s="5">
        <v>0.11626206891416763</v>
      </c>
      <c r="L9" s="5">
        <v>-0.22665246610516815</v>
      </c>
      <c r="M9" s="5">
        <v>-0.16509931690245186</v>
      </c>
      <c r="N9" s="5">
        <v>0.67991499447907588</v>
      </c>
      <c r="O9" s="4"/>
      <c r="P9" s="4"/>
      <c r="Q9" s="4" t="s">
        <v>87</v>
      </c>
      <c r="R9" s="4" t="s">
        <v>88</v>
      </c>
    </row>
    <row r="10" spans="2:18" x14ac:dyDescent="0.2">
      <c r="B10" s="81" t="s">
        <v>60</v>
      </c>
      <c r="C10" s="5">
        <v>0.85497100170860507</v>
      </c>
      <c r="D10" s="5">
        <v>0.84020556572669713</v>
      </c>
      <c r="E10" s="5">
        <v>0.82733174104282858</v>
      </c>
      <c r="F10" s="5">
        <v>-1.6632084766367759E-2</v>
      </c>
      <c r="G10" s="2">
        <v>1</v>
      </c>
      <c r="H10" s="5">
        <v>0.20992160130124243</v>
      </c>
      <c r="I10" s="5">
        <v>0.85452060329934609</v>
      </c>
      <c r="J10" s="5">
        <v>0.79076502251734337</v>
      </c>
      <c r="K10" s="5">
        <v>0.74131703541050797</v>
      </c>
      <c r="L10" s="5">
        <v>0.853471168713137</v>
      </c>
      <c r="M10" s="5">
        <v>0.79766011483817967</v>
      </c>
      <c r="N10" s="5">
        <v>0.17616445987811477</v>
      </c>
      <c r="O10" s="4"/>
      <c r="P10" s="7" t="s">
        <v>49</v>
      </c>
      <c r="Q10" s="8">
        <v>0.1220834926574639</v>
      </c>
      <c r="R10" s="8">
        <f>14.9341286867817%-1%</f>
        <v>0.13934128686781699</v>
      </c>
    </row>
    <row r="11" spans="2:18" x14ac:dyDescent="0.2">
      <c r="B11" s="81" t="s">
        <v>61</v>
      </c>
      <c r="C11" s="5">
        <v>5.6925359407519804E-2</v>
      </c>
      <c r="D11" s="5">
        <v>4.0427751353754565E-2</v>
      </c>
      <c r="E11" s="5">
        <v>0.13258637561259226</v>
      </c>
      <c r="F11" s="5">
        <v>0.78945053561889411</v>
      </c>
      <c r="G11" s="5">
        <v>0.20992160130124243</v>
      </c>
      <c r="H11" s="2">
        <v>1</v>
      </c>
      <c r="I11" s="5">
        <v>0.54221211262096225</v>
      </c>
      <c r="J11" s="5">
        <v>0.12232434248292891</v>
      </c>
      <c r="K11" s="5">
        <v>0.39652503653584287</v>
      </c>
      <c r="L11" s="5">
        <v>6.3664797764318742E-2</v>
      </c>
      <c r="M11" s="5">
        <v>0.14011096546665383</v>
      </c>
      <c r="N11" s="5">
        <v>0.59742604580417535</v>
      </c>
      <c r="O11" s="4"/>
      <c r="P11" s="7" t="s">
        <v>53</v>
      </c>
      <c r="Q11" s="8">
        <v>3.9153353093428746E-2</v>
      </c>
      <c r="R11" s="8">
        <f>16.0140901797264%-1%</f>
        <v>0.15014090179726397</v>
      </c>
    </row>
    <row r="12" spans="2:18" x14ac:dyDescent="0.2">
      <c r="B12" s="81" t="s">
        <v>62</v>
      </c>
      <c r="C12" s="5">
        <v>0.66278287066390984</v>
      </c>
      <c r="D12" s="5">
        <v>0.71525315584787286</v>
      </c>
      <c r="E12" s="5">
        <v>0.79547980436257326</v>
      </c>
      <c r="F12" s="5">
        <v>0.29609302215658001</v>
      </c>
      <c r="G12" s="5">
        <v>0.85452060329934609</v>
      </c>
      <c r="H12" s="5">
        <v>0.54221211262096225</v>
      </c>
      <c r="I12" s="2">
        <v>1</v>
      </c>
      <c r="J12" s="5">
        <v>0.65994728032358718</v>
      </c>
      <c r="K12" s="5">
        <v>0.65093061284497356</v>
      </c>
      <c r="L12" s="5">
        <v>0.67269063661567441</v>
      </c>
      <c r="M12" s="5">
        <v>0.63972574148945771</v>
      </c>
      <c r="N12" s="5">
        <v>0.50363212763909726</v>
      </c>
      <c r="O12" s="4"/>
      <c r="P12" s="7" t="s">
        <v>50</v>
      </c>
      <c r="Q12" s="8">
        <v>2.9935289553266721E-2</v>
      </c>
      <c r="R12" s="8">
        <f>18.9935803014204%-1%</f>
        <v>0.179935803014204</v>
      </c>
    </row>
    <row r="13" spans="2:18" x14ac:dyDescent="0.2">
      <c r="B13" s="81" t="s">
        <v>63</v>
      </c>
      <c r="C13" s="5">
        <v>0.65135699423669968</v>
      </c>
      <c r="D13" s="5">
        <v>0.66421757970707263</v>
      </c>
      <c r="E13" s="5">
        <v>0.69954258101865685</v>
      </c>
      <c r="F13" s="5">
        <v>-0.10903381006812463</v>
      </c>
      <c r="G13" s="5">
        <v>0.79076502251734337</v>
      </c>
      <c r="H13" s="5">
        <v>0.12232434248292891</v>
      </c>
      <c r="I13" s="5">
        <v>0.65994728032358718</v>
      </c>
      <c r="J13" s="2">
        <v>1</v>
      </c>
      <c r="K13" s="5">
        <v>0.45930057690392961</v>
      </c>
      <c r="L13" s="5">
        <v>0.69495673999172314</v>
      </c>
      <c r="M13" s="5">
        <v>0.62458693304707225</v>
      </c>
      <c r="N13" s="5">
        <v>0.30314511138163536</v>
      </c>
      <c r="O13" s="4"/>
      <c r="P13" s="7" t="s">
        <v>51</v>
      </c>
      <c r="Q13" s="8">
        <v>3.8300125522241692E-2</v>
      </c>
      <c r="R13" s="8">
        <f>3.02846986357549%-1%</f>
        <v>2.0284698635754904E-2</v>
      </c>
    </row>
    <row r="14" spans="2:18" x14ac:dyDescent="0.2">
      <c r="B14" s="81" t="s">
        <v>45</v>
      </c>
      <c r="C14" s="5">
        <v>0.74565321873606538</v>
      </c>
      <c r="D14" s="5">
        <v>0.61384172664802095</v>
      </c>
      <c r="E14" s="5">
        <v>0.55088715556343282</v>
      </c>
      <c r="F14" s="5">
        <v>0.11626206891416763</v>
      </c>
      <c r="G14" s="5">
        <v>0.74131703541050797</v>
      </c>
      <c r="H14" s="5">
        <v>0.39652503653584287</v>
      </c>
      <c r="I14" s="5">
        <v>0.65093061284497356</v>
      </c>
      <c r="J14" s="5">
        <v>0.45930057690392961</v>
      </c>
      <c r="K14" s="79">
        <v>1</v>
      </c>
      <c r="L14" s="5">
        <v>0.64459895390950617</v>
      </c>
      <c r="M14" s="5">
        <v>0.69978113364999417</v>
      </c>
      <c r="N14" s="5">
        <v>4.0619830109841958E-2</v>
      </c>
      <c r="O14" s="4"/>
      <c r="P14" s="7" t="s">
        <v>52</v>
      </c>
      <c r="Q14" s="8">
        <v>6.9538085699038715E-2</v>
      </c>
      <c r="R14" s="8">
        <f>8.06028070659152%-1%</f>
        <v>7.0602807065915207E-2</v>
      </c>
    </row>
    <row r="15" spans="2:18" x14ac:dyDescent="0.2">
      <c r="B15" s="81" t="s">
        <v>48</v>
      </c>
      <c r="C15" s="5">
        <v>0.90854758182608986</v>
      </c>
      <c r="D15" s="5">
        <v>0.92351391824551965</v>
      </c>
      <c r="E15" s="5">
        <v>0.83645553401666994</v>
      </c>
      <c r="F15" s="5">
        <v>-0.22665246610516815</v>
      </c>
      <c r="G15" s="5">
        <v>0.853471168713137</v>
      </c>
      <c r="H15" s="5">
        <v>6.3664797764318742E-2</v>
      </c>
      <c r="I15" s="5">
        <v>0.67269063661567441</v>
      </c>
      <c r="J15" s="5">
        <v>0.69495673999172314</v>
      </c>
      <c r="K15" s="5">
        <v>0.64459895390950617</v>
      </c>
      <c r="L15" s="2">
        <v>1</v>
      </c>
      <c r="M15" s="5">
        <v>0.90267806750898516</v>
      </c>
      <c r="N15" s="5">
        <v>-2.8365274554307822E-3</v>
      </c>
      <c r="O15" s="4"/>
      <c r="P15" s="7" t="s">
        <v>44</v>
      </c>
      <c r="Q15" s="8">
        <v>4.5960111241542104E-2</v>
      </c>
      <c r="R15" s="8">
        <f>3.13838921766714%-1%</f>
        <v>2.1383892176671394E-2</v>
      </c>
    </row>
    <row r="16" spans="2:18" x14ac:dyDescent="0.2">
      <c r="B16" s="81" t="s">
        <v>64</v>
      </c>
      <c r="C16" s="5">
        <v>0.9518446613855529</v>
      </c>
      <c r="D16" s="5">
        <v>0.84993219844925494</v>
      </c>
      <c r="E16" s="5">
        <v>0.75608073058794167</v>
      </c>
      <c r="F16" s="5">
        <v>-0.16509931690245186</v>
      </c>
      <c r="G16" s="5">
        <v>0.79766011483817967</v>
      </c>
      <c r="H16" s="5">
        <v>0.14011096546665383</v>
      </c>
      <c r="I16" s="5">
        <v>0.63972574148945771</v>
      </c>
      <c r="J16" s="5">
        <v>0.62458693304707225</v>
      </c>
      <c r="K16" s="5">
        <v>0.69978113364999417</v>
      </c>
      <c r="L16" s="5">
        <v>0.90267806750898516</v>
      </c>
      <c r="M16" s="2">
        <v>1</v>
      </c>
      <c r="N16" s="5">
        <v>3.0904993548378494E-2</v>
      </c>
      <c r="O16" s="4"/>
      <c r="P16" s="7" t="s">
        <v>42</v>
      </c>
      <c r="Q16" s="8">
        <v>6.1170127342296141E-2</v>
      </c>
      <c r="R16" s="8">
        <f>6.95581490805734%-1%</f>
        <v>5.9558149080573393E-2</v>
      </c>
    </row>
    <row r="17" spans="2:18" x14ac:dyDescent="0.2">
      <c r="B17" s="81" t="s">
        <v>65</v>
      </c>
      <c r="C17" s="5">
        <v>-2.7095629056314314E-2</v>
      </c>
      <c r="D17" s="5">
        <v>7.660951296330698E-2</v>
      </c>
      <c r="E17" s="5">
        <v>0.29108530932894799</v>
      </c>
      <c r="F17" s="5">
        <v>0.67991499447907588</v>
      </c>
      <c r="G17" s="5">
        <v>0.17616445987811477</v>
      </c>
      <c r="H17" s="5">
        <v>0.59742604580417535</v>
      </c>
      <c r="I17" s="5">
        <v>0.50363212763909726</v>
      </c>
      <c r="J17" s="5">
        <v>0.30314511138163536</v>
      </c>
      <c r="K17" s="5">
        <v>4.0619830109841958E-2</v>
      </c>
      <c r="L17" s="5">
        <v>-2.8365274554307822E-3</v>
      </c>
      <c r="M17" s="5">
        <v>3.0904993548378494E-2</v>
      </c>
      <c r="N17" s="2">
        <v>1</v>
      </c>
      <c r="O17" s="4"/>
      <c r="P17" s="7" t="s">
        <v>43</v>
      </c>
      <c r="Q17" s="8">
        <v>-6.0924444498202557E-2</v>
      </c>
      <c r="R17" s="8">
        <f>15.0806490808547%-1%</f>
        <v>0.14080649080854699</v>
      </c>
    </row>
    <row r="18" spans="2:18" x14ac:dyDescent="0.2">
      <c r="B18" s="4"/>
      <c r="C18" s="4"/>
      <c r="D18" s="4"/>
      <c r="E18" s="4"/>
      <c r="F18" s="4"/>
      <c r="G18" s="4"/>
      <c r="H18" s="4"/>
      <c r="I18" s="4"/>
      <c r="J18" s="4"/>
      <c r="K18" s="4"/>
      <c r="L18" s="4"/>
      <c r="M18" s="4"/>
      <c r="N18" s="4"/>
      <c r="O18" s="4"/>
      <c r="P18" s="7" t="s">
        <v>45</v>
      </c>
      <c r="Q18" s="8">
        <v>6.3989298445557993E-2</v>
      </c>
      <c r="R18" s="8">
        <f>15.4431042666755%-1%</f>
        <v>0.14443104266675499</v>
      </c>
    </row>
    <row r="19" spans="2:18" ht="19" x14ac:dyDescent="0.25">
      <c r="B19" s="4"/>
      <c r="C19" s="365" t="s">
        <v>66</v>
      </c>
      <c r="D19" s="365"/>
      <c r="E19" s="365"/>
      <c r="F19" s="365"/>
      <c r="G19" s="365"/>
      <c r="H19" s="365"/>
      <c r="I19" s="365"/>
      <c r="J19" s="365"/>
      <c r="K19" s="365"/>
      <c r="L19" s="365"/>
      <c r="M19" s="365"/>
      <c r="N19" s="365"/>
      <c r="O19" s="4"/>
      <c r="P19" s="7" t="s">
        <v>48</v>
      </c>
      <c r="Q19" s="8">
        <v>3.9186212382522859E-2</v>
      </c>
      <c r="R19" s="8">
        <f>5.69358100644226%-1%</f>
        <v>4.6935810064422601E-2</v>
      </c>
    </row>
    <row r="20" spans="2:18" x14ac:dyDescent="0.2">
      <c r="B20" s="4"/>
      <c r="C20" s="81" t="s">
        <v>56</v>
      </c>
      <c r="D20" s="81" t="s">
        <v>53</v>
      </c>
      <c r="E20" s="81" t="s">
        <v>58</v>
      </c>
      <c r="F20" s="81" t="s">
        <v>59</v>
      </c>
      <c r="G20" s="81" t="s">
        <v>60</v>
      </c>
      <c r="H20" s="81" t="s">
        <v>61</v>
      </c>
      <c r="I20" s="81" t="s">
        <v>62</v>
      </c>
      <c r="J20" s="81" t="s">
        <v>63</v>
      </c>
      <c r="K20" s="81" t="s">
        <v>45</v>
      </c>
      <c r="L20" s="81" t="s">
        <v>48</v>
      </c>
      <c r="M20" s="81" t="s">
        <v>64</v>
      </c>
      <c r="N20" s="81" t="s">
        <v>65</v>
      </c>
      <c r="O20" s="4"/>
      <c r="P20" s="7" t="s">
        <v>46</v>
      </c>
      <c r="Q20" s="8">
        <v>0.19369837307772778</v>
      </c>
      <c r="R20" s="8">
        <f>22.3775315402786%-1%</f>
        <v>0.21377531540278599</v>
      </c>
    </row>
    <row r="21" spans="2:18" x14ac:dyDescent="0.2">
      <c r="B21" s="4"/>
      <c r="C21" s="9">
        <f>14.9341286867817%-1%</f>
        <v>0.13934128686781699</v>
      </c>
      <c r="D21" s="9">
        <f>16.0140901797264%-1%</f>
        <v>0.15014090179726397</v>
      </c>
      <c r="E21" s="10">
        <f>18.9935803014204%-1%</f>
        <v>0.179935803014204</v>
      </c>
      <c r="F21" s="10">
        <f>3.02846986357549%-1%</f>
        <v>2.0284698635754904E-2</v>
      </c>
      <c r="G21" s="11">
        <f>8.06028070659152%-1%</f>
        <v>7.0602807065915207E-2</v>
      </c>
      <c r="H21" s="10">
        <f>3.13838921766714%-1%</f>
        <v>2.1383892176671394E-2</v>
      </c>
      <c r="I21" s="10">
        <f>6.95581490805734%-1%</f>
        <v>5.9558149080573393E-2</v>
      </c>
      <c r="J21" s="10">
        <f>15.0806490808547%-1%</f>
        <v>0.14080649080854699</v>
      </c>
      <c r="K21" s="10">
        <f>15.4431042666755%-1%</f>
        <v>0.14443104266675499</v>
      </c>
      <c r="L21" s="10">
        <f>5.69358100644226%-1%</f>
        <v>4.6935810064422601E-2</v>
      </c>
      <c r="M21" s="12">
        <f>22.3775315402786%-1%</f>
        <v>0.21377531540278599</v>
      </c>
      <c r="N21" s="13">
        <f>14.9185157097486%-1%</f>
        <v>0.139185157097486</v>
      </c>
      <c r="O21" s="4"/>
      <c r="P21" s="7" t="s">
        <v>47</v>
      </c>
      <c r="Q21" s="8">
        <v>4.0253617007180678E-2</v>
      </c>
      <c r="R21" s="8">
        <f>14.9185157097486%-1%</f>
        <v>0.139185157097486</v>
      </c>
    </row>
    <row r="22" spans="2:18" x14ac:dyDescent="0.2">
      <c r="B22" s="4"/>
      <c r="C22" s="4"/>
      <c r="D22" s="4"/>
      <c r="E22" s="4"/>
      <c r="F22" s="4"/>
      <c r="G22" s="4"/>
      <c r="H22" s="4"/>
      <c r="I22" s="4"/>
      <c r="J22" s="4"/>
      <c r="K22" s="4"/>
      <c r="L22" s="4"/>
      <c r="M22" s="4"/>
      <c r="N22" s="4"/>
      <c r="O22" s="4"/>
      <c r="P22" s="4"/>
      <c r="Q22" s="4"/>
      <c r="R22" s="4"/>
    </row>
    <row r="23" spans="2:18" x14ac:dyDescent="0.2">
      <c r="B23" s="4"/>
      <c r="C23" s="4"/>
      <c r="D23" s="4"/>
      <c r="E23" s="4"/>
      <c r="F23" s="4"/>
      <c r="G23" s="4"/>
      <c r="H23" s="4"/>
      <c r="I23" s="4"/>
      <c r="J23" s="4"/>
      <c r="K23" s="4"/>
      <c r="L23" s="4"/>
      <c r="M23" s="4"/>
      <c r="N23" s="4"/>
      <c r="O23" s="4"/>
      <c r="P23" s="14" t="s">
        <v>85</v>
      </c>
      <c r="Q23" s="15">
        <f>1.2%</f>
        <v>1.2E-2</v>
      </c>
      <c r="R23" s="4"/>
    </row>
    <row r="24" spans="2:18" ht="16" x14ac:dyDescent="0.2">
      <c r="B24" s="80" t="s">
        <v>67</v>
      </c>
      <c r="C24" s="81" t="s">
        <v>56</v>
      </c>
      <c r="D24" s="81" t="s">
        <v>57</v>
      </c>
      <c r="E24" s="81" t="s">
        <v>58</v>
      </c>
      <c r="F24" s="81" t="s">
        <v>59</v>
      </c>
      <c r="G24" s="81" t="s">
        <v>60</v>
      </c>
      <c r="H24" s="81" t="s">
        <v>61</v>
      </c>
      <c r="I24" s="81" t="s">
        <v>62</v>
      </c>
      <c r="J24" s="81" t="s">
        <v>63</v>
      </c>
      <c r="K24" s="81" t="s">
        <v>45</v>
      </c>
      <c r="L24" s="81" t="s">
        <v>48</v>
      </c>
      <c r="M24" s="81" t="s">
        <v>64</v>
      </c>
      <c r="N24" s="82" t="s">
        <v>65</v>
      </c>
      <c r="O24" s="4"/>
      <c r="P24" s="4"/>
      <c r="Q24" s="23"/>
      <c r="R24" s="4"/>
    </row>
    <row r="25" spans="2:18" x14ac:dyDescent="0.2">
      <c r="B25" s="81" t="s">
        <v>56</v>
      </c>
      <c r="C25" s="29">
        <f>C21^2</f>
        <v>1.9415994225979269E-2</v>
      </c>
      <c r="D25" s="31">
        <f>D6*D21*C21</f>
        <v>1.8560385985901998E-2</v>
      </c>
      <c r="E25" s="31">
        <f>E6*E21*C21</f>
        <v>2.0183124692086676E-2</v>
      </c>
      <c r="F25" s="31">
        <f>F6*F21*C21</f>
        <v>-6.1124842264817893E-4</v>
      </c>
      <c r="G25" s="31">
        <f>G6*G21*C21</f>
        <v>8.41110724216859E-3</v>
      </c>
      <c r="H25" s="31">
        <f>H6*H21*C21</f>
        <v>1.6961816256879207E-4</v>
      </c>
      <c r="I25" s="31">
        <f>I6*I21*C21</f>
        <v>5.5003748207705849E-3</v>
      </c>
      <c r="J25" s="31">
        <f>J6*J21*C21</f>
        <v>1.2779726899418004E-2</v>
      </c>
      <c r="K25" s="31">
        <f>K6*K21*C21</f>
        <v>1.5006425637397904E-2</v>
      </c>
      <c r="L25" s="31">
        <f>L6*L21*C21</f>
        <v>5.9419885643066236E-3</v>
      </c>
      <c r="M25" s="31">
        <f>M6*M21*C21</f>
        <v>2.8353289442130416E-2</v>
      </c>
      <c r="N25" s="31">
        <f>N6*N21*C21</f>
        <v>-5.2549910314151531E-4</v>
      </c>
      <c r="O25" s="4"/>
      <c r="P25" s="4"/>
      <c r="Q25" s="4"/>
      <c r="R25" s="4"/>
    </row>
    <row r="26" spans="2:18" x14ac:dyDescent="0.2">
      <c r="B26" s="81" t="s">
        <v>57</v>
      </c>
      <c r="C26" s="31">
        <v>1.8560385985901998E-2</v>
      </c>
      <c r="D26" s="29">
        <f>D21^2</f>
        <v>2.2542290392495664E-2</v>
      </c>
      <c r="E26" s="31">
        <f>E7*E21*D21</f>
        <v>2.4792009682776076E-2</v>
      </c>
      <c r="F26" s="31">
        <f>F7*F21*D21</f>
        <v>-7.0502339304565282E-4</v>
      </c>
      <c r="G26" s="31">
        <f>G7*G21*D21</f>
        <v>8.906489135309472E-3</v>
      </c>
      <c r="H26" s="31">
        <f>H7*H21*D21</f>
        <v>1.2979721136486825E-4</v>
      </c>
      <c r="I26" s="31">
        <f>I7*I21*D21</f>
        <v>6.3958754103234207E-3</v>
      </c>
      <c r="J26" s="31">
        <f>J7*J21*D21</f>
        <v>1.4042099981922405E-2</v>
      </c>
      <c r="K26" s="31">
        <f>K7*K21*D21</f>
        <v>1.3311162135267951E-2</v>
      </c>
      <c r="L26" s="31">
        <f>L7*L21*D21</f>
        <v>6.507988590324019E-3</v>
      </c>
      <c r="M26" s="31">
        <f>M7*M21*D21</f>
        <v>2.7279779654126576E-2</v>
      </c>
      <c r="N26" s="31">
        <f>N7*N21*D21</f>
        <v>1.6009384873179862E-3</v>
      </c>
      <c r="O26" s="4"/>
      <c r="P26" s="4"/>
      <c r="Q26" s="4"/>
      <c r="R26" s="24"/>
    </row>
    <row r="27" spans="2:18" x14ac:dyDescent="0.2">
      <c r="B27" s="81" t="s">
        <v>58</v>
      </c>
      <c r="C27" s="4">
        <v>2.0183124692086676E-2</v>
      </c>
      <c r="D27" s="4">
        <v>2.4792009682776076E-2</v>
      </c>
      <c r="E27" s="29">
        <f>E21^2</f>
        <v>3.2376893206366428E-2</v>
      </c>
      <c r="F27" s="31">
        <f>F8*F21*E21</f>
        <v>-3.8707578537261201E-4</v>
      </c>
      <c r="G27" s="31">
        <f>G8*G21*E21</f>
        <v>1.0510399921929963E-2</v>
      </c>
      <c r="H27" s="31">
        <f>H8*H21*E21</f>
        <v>5.1015628472186392E-4</v>
      </c>
      <c r="I27" s="31">
        <f>I8*I21*E21</f>
        <v>8.5248733800241307E-3</v>
      </c>
      <c r="J27" s="31">
        <f>J8*J21*E21</f>
        <v>1.7723701068958354E-2</v>
      </c>
      <c r="K27" s="31">
        <f>K8*K21*E21</f>
        <v>1.4316629282138149E-2</v>
      </c>
      <c r="L27" s="31">
        <f>L8*L21*E21</f>
        <v>7.0642288973860688E-3</v>
      </c>
      <c r="M27" s="31">
        <f>M8*M21*E21</f>
        <v>2.9083275148778082E-2</v>
      </c>
      <c r="N27" s="31">
        <f>N8*N21*E21</f>
        <v>7.2900548862699279E-3</v>
      </c>
      <c r="O27" s="4"/>
      <c r="P27" s="4"/>
      <c r="Q27" s="4"/>
      <c r="R27" s="4"/>
    </row>
    <row r="28" spans="2:18" x14ac:dyDescent="0.2">
      <c r="B28" s="81" t="s">
        <v>59</v>
      </c>
      <c r="C28" s="4">
        <v>-6.1124842264817893E-4</v>
      </c>
      <c r="D28" s="4">
        <v>-7.0502339304565282E-4</v>
      </c>
      <c r="E28" s="4">
        <v>-3.8707578537261201E-4</v>
      </c>
      <c r="F28" s="29">
        <f>F21^2</f>
        <v>4.1146899874339686E-4</v>
      </c>
      <c r="G28" s="31">
        <f>G9*G21*F21</f>
        <v>-2.381975103720119E-5</v>
      </c>
      <c r="H28" s="31">
        <f>H9*H21*F21</f>
        <v>3.4243664982448025E-4</v>
      </c>
      <c r="I28" s="31">
        <f>I9*I21*F21</f>
        <v>3.5771563704381721E-4</v>
      </c>
      <c r="J28" s="31">
        <f>J9*J21*F21</f>
        <v>-3.1142424718823595E-4</v>
      </c>
      <c r="K28" s="31">
        <f>K9*K21*F21</f>
        <v>3.4061765402681701E-4</v>
      </c>
      <c r="L28" s="31">
        <f>L9*L21*F21</f>
        <v>-2.1579099942020143E-4</v>
      </c>
      <c r="M28" s="31">
        <f>M9*M21*F21</f>
        <v>-7.1593136965960528E-4</v>
      </c>
      <c r="N28" s="31">
        <f>N9*N21*F21</f>
        <v>1.9196236985295203E-3</v>
      </c>
      <c r="O28" s="4"/>
      <c r="P28" s="4"/>
      <c r="Q28" s="4"/>
      <c r="R28" s="4"/>
    </row>
    <row r="29" spans="2:18" x14ac:dyDescent="0.2">
      <c r="B29" s="81" t="s">
        <v>60</v>
      </c>
      <c r="C29" s="4">
        <v>8.41110724216859E-3</v>
      </c>
      <c r="D29" s="4">
        <v>8.906489135309472E-3</v>
      </c>
      <c r="E29" s="4">
        <v>1.0510399921929963E-2</v>
      </c>
      <c r="F29" s="4">
        <v>-2.381975103720119E-5</v>
      </c>
      <c r="G29" s="29">
        <f>G21^2</f>
        <v>4.9847563655868463E-3</v>
      </c>
      <c r="H29" s="31">
        <f>H10*H21*G21</f>
        <v>3.1693182743022731E-4</v>
      </c>
      <c r="I29" s="31">
        <f>I10*I21*G21</f>
        <v>3.5932356450245916E-3</v>
      </c>
      <c r="J29" s="31">
        <f>J10*J21*G21</f>
        <v>7.8612588122888016E-3</v>
      </c>
      <c r="K29" s="31">
        <f>K10*K21*G21</f>
        <v>7.5593855316707717E-3</v>
      </c>
      <c r="L29" s="31">
        <f>L10*L21*G21</f>
        <v>2.8282327097736049E-3</v>
      </c>
      <c r="M29" s="31">
        <f>M10*M21*G21</f>
        <v>1.2039193670942595E-2</v>
      </c>
      <c r="N29" s="31">
        <f>N10*N21*G21</f>
        <v>1.7311439762239371E-3</v>
      </c>
      <c r="O29" s="4"/>
      <c r="P29" s="4"/>
      <c r="Q29" s="4"/>
      <c r="R29" s="25"/>
    </row>
    <row r="30" spans="2:18" x14ac:dyDescent="0.2">
      <c r="B30" s="81" t="s">
        <v>61</v>
      </c>
      <c r="C30" s="4">
        <v>1.6961816256879207E-4</v>
      </c>
      <c r="D30" s="4">
        <v>1.2979721136486825E-4</v>
      </c>
      <c r="E30" s="4">
        <v>5.1015628472186392E-4</v>
      </c>
      <c r="F30" s="4">
        <v>3.4243664982448025E-4</v>
      </c>
      <c r="G30" s="4">
        <v>3.1693182743022731E-4</v>
      </c>
      <c r="H30" s="29">
        <f>H21^2</f>
        <v>4.5727084462350809E-4</v>
      </c>
      <c r="I30" s="31">
        <f>I11*I21*H21</f>
        <v>6.9055323415462418E-4</v>
      </c>
      <c r="J30" s="31">
        <f>J11*J21*H21</f>
        <v>3.6831747193923878E-4</v>
      </c>
      <c r="K30" s="31">
        <f>K11*K21*H21</f>
        <v>1.2246667201752761E-3</v>
      </c>
      <c r="L30" s="31">
        <f>L11*L21*H21</f>
        <v>6.3898466776112422E-5</v>
      </c>
      <c r="M30" s="31">
        <f>M11*M21*H21</f>
        <v>6.4049602304174164E-4</v>
      </c>
      <c r="N30" s="31">
        <f>N11*N21*H21</f>
        <v>1.7781313228184075E-3</v>
      </c>
      <c r="O30" s="4"/>
      <c r="P30" s="4"/>
      <c r="Q30" s="4"/>
      <c r="R30" s="4"/>
    </row>
    <row r="31" spans="2:18" x14ac:dyDescent="0.2">
      <c r="B31" s="81" t="s">
        <v>62</v>
      </c>
      <c r="C31" s="4">
        <v>5.5003748207705849E-3</v>
      </c>
      <c r="D31" s="4">
        <v>6.3958754103234207E-3</v>
      </c>
      <c r="E31" s="4">
        <v>8.5248733800241307E-3</v>
      </c>
      <c r="F31" s="4">
        <v>3.5771563704381721E-4</v>
      </c>
      <c r="G31" s="4">
        <v>3.5932356450245916E-3</v>
      </c>
      <c r="H31" s="4">
        <v>6.9055323415462418E-4</v>
      </c>
      <c r="I31" s="29">
        <f>I21^2</f>
        <v>3.5471731219038054E-3</v>
      </c>
      <c r="J31" s="31">
        <f>J12*J21*I21</f>
        <v>5.5344327045398697E-3</v>
      </c>
      <c r="K31" s="31">
        <f>K12*K21*I21</f>
        <v>5.5993347952574416E-3</v>
      </c>
      <c r="L31" s="31">
        <f>L12*L21*I21</f>
        <v>1.8804461143622877E-3</v>
      </c>
      <c r="M31" s="31">
        <f>M12*M21*I21</f>
        <v>8.1450278704947501E-3</v>
      </c>
      <c r="N31" s="31">
        <f>N12*N21*I21</f>
        <v>4.1749140909270628E-3</v>
      </c>
      <c r="O31" s="4"/>
      <c r="P31" s="4"/>
      <c r="Q31" s="4"/>
      <c r="R31" s="4"/>
    </row>
    <row r="32" spans="2:18" x14ac:dyDescent="0.2">
      <c r="B32" s="81" t="s">
        <v>63</v>
      </c>
      <c r="C32" s="4">
        <v>1.2779726899418004E-2</v>
      </c>
      <c r="D32" s="4">
        <v>1.4042099981922405E-2</v>
      </c>
      <c r="E32" s="4">
        <v>1.7723701068958354E-2</v>
      </c>
      <c r="F32" s="4">
        <v>-3.1142424718823595E-4</v>
      </c>
      <c r="G32" s="4">
        <v>7.8612588122888016E-3</v>
      </c>
      <c r="H32" s="4">
        <v>3.6831747193923878E-4</v>
      </c>
      <c r="I32" s="4">
        <v>5.5344327045398697E-3</v>
      </c>
      <c r="J32" s="29">
        <f>J21^2</f>
        <v>1.9826467853817427E-2</v>
      </c>
      <c r="K32" s="31">
        <f>K13*K21*J21</f>
        <v>9.3407169621925797E-3</v>
      </c>
      <c r="L32" s="31">
        <f>L13*L21*J21</f>
        <v>4.5928764627288328E-3</v>
      </c>
      <c r="M32" s="31">
        <f>M13*M21*J21</f>
        <v>1.8800661281081897E-2</v>
      </c>
      <c r="N32" s="31">
        <f>N13*N21*J21</f>
        <v>5.9410905017310304E-3</v>
      </c>
      <c r="O32" s="4"/>
      <c r="P32" s="4"/>
      <c r="Q32" s="4"/>
      <c r="R32" s="4"/>
    </row>
    <row r="33" spans="2:19" x14ac:dyDescent="0.2">
      <c r="B33" s="81" t="s">
        <v>45</v>
      </c>
      <c r="C33" s="4">
        <v>1.5006425637397904E-2</v>
      </c>
      <c r="D33" s="4">
        <v>1.3311162135267951E-2</v>
      </c>
      <c r="E33" s="4">
        <v>1.4316629282138149E-2</v>
      </c>
      <c r="F33" s="4">
        <v>3.4061765402681701E-4</v>
      </c>
      <c r="G33" s="4">
        <v>7.5593855316707717E-3</v>
      </c>
      <c r="H33" s="4">
        <v>1.2246667201752761E-3</v>
      </c>
      <c r="I33" s="4">
        <v>5.5993347952574416E-3</v>
      </c>
      <c r="J33" s="4">
        <v>9.3407169621925797E-3</v>
      </c>
      <c r="K33" s="29">
        <f>K21^2</f>
        <v>2.0860326085806003E-2</v>
      </c>
      <c r="L33" s="31">
        <f>L14*L21*K21</f>
        <v>4.3697285643493015E-3</v>
      </c>
      <c r="M33" s="31">
        <f>M14*M21*K21</f>
        <v>2.1606296518194228E-2</v>
      </c>
      <c r="N33" s="31">
        <f>N14*N21*K21</f>
        <v>8.1656652685466549E-4</v>
      </c>
      <c r="O33" s="4"/>
      <c r="P33" s="4"/>
      <c r="Q33" s="4"/>
      <c r="R33" s="4"/>
    </row>
    <row r="34" spans="2:19" x14ac:dyDescent="0.2">
      <c r="B34" s="81" t="s">
        <v>48</v>
      </c>
      <c r="C34" s="4">
        <v>5.9419885643066236E-3</v>
      </c>
      <c r="D34" s="4">
        <v>6.507988590324019E-3</v>
      </c>
      <c r="E34" s="4">
        <v>7.0642288973860688E-3</v>
      </c>
      <c r="F34" s="4">
        <v>-2.1579099942020143E-4</v>
      </c>
      <c r="G34" s="4">
        <v>2.8282327097736049E-3</v>
      </c>
      <c r="H34" s="4">
        <v>6.3898466776112422E-5</v>
      </c>
      <c r="I34" s="4">
        <v>1.8804461143622877E-3</v>
      </c>
      <c r="J34" s="4">
        <v>4.5928764627288328E-3</v>
      </c>
      <c r="K34" s="4">
        <v>4.3697285643493015E-3</v>
      </c>
      <c r="L34" s="29">
        <f>L21^2</f>
        <v>2.202970266403554E-3</v>
      </c>
      <c r="M34" s="31">
        <f>M15*M21*L21</f>
        <v>9.0572168132859263E-3</v>
      </c>
      <c r="N34" s="31">
        <f>N15*N21*L21</f>
        <v>-1.8530376067994674E-5</v>
      </c>
      <c r="O34" s="4"/>
      <c r="P34" s="4"/>
      <c r="Q34" s="4"/>
      <c r="R34" s="4"/>
    </row>
    <row r="35" spans="2:19" x14ac:dyDescent="0.2">
      <c r="B35" s="81" t="s">
        <v>64</v>
      </c>
      <c r="C35" s="4">
        <v>2.8353289442130416E-2</v>
      </c>
      <c r="D35" s="4">
        <v>2.7279779654126576E-2</v>
      </c>
      <c r="E35" s="4">
        <v>2.9083275148778082E-2</v>
      </c>
      <c r="F35" s="4">
        <v>-7.1593136965960528E-4</v>
      </c>
      <c r="G35" s="4">
        <v>1.2039193670942595E-2</v>
      </c>
      <c r="H35" s="4">
        <v>6.4049602304174164E-4</v>
      </c>
      <c r="I35" s="4">
        <v>8.1450278704947501E-3</v>
      </c>
      <c r="J35" s="4">
        <v>1.8800661281081897E-2</v>
      </c>
      <c r="K35" s="4">
        <v>2.1606296518194228E-2</v>
      </c>
      <c r="L35" s="4">
        <v>9.0572168132859263E-3</v>
      </c>
      <c r="M35" s="29">
        <f>M21^2</f>
        <v>4.5699885475560628E-2</v>
      </c>
      <c r="N35" s="31">
        <f>N16*N21*M21</f>
        <v>9.1955802129963242E-4</v>
      </c>
      <c r="O35" s="4"/>
      <c r="P35" s="4"/>
      <c r="Q35" s="4"/>
      <c r="R35" s="4"/>
    </row>
    <row r="36" spans="2:19" x14ac:dyDescent="0.2">
      <c r="B36" s="82" t="s">
        <v>65</v>
      </c>
      <c r="C36" s="4">
        <v>-5.2549910314151531E-4</v>
      </c>
      <c r="D36" s="4">
        <v>1.6009384873179862E-3</v>
      </c>
      <c r="E36" s="4">
        <v>7.2900548862699279E-3</v>
      </c>
      <c r="F36" s="4">
        <v>1.9196236985295203E-3</v>
      </c>
      <c r="G36" s="4">
        <v>1.7311439762239371E-3</v>
      </c>
      <c r="H36" s="4">
        <v>1.7781313228184075E-3</v>
      </c>
      <c r="I36" s="4">
        <v>4.1749140909270628E-3</v>
      </c>
      <c r="J36" s="4">
        <v>5.9410905017310304E-3</v>
      </c>
      <c r="K36" s="4">
        <v>8.1656652685466549E-4</v>
      </c>
      <c r="L36" s="4">
        <v>-1.8530376067994674E-5</v>
      </c>
      <c r="M36" s="4">
        <v>9.1955802129963242E-4</v>
      </c>
      <c r="N36" s="29">
        <f>N21^2</f>
        <v>1.9372507956251856E-2</v>
      </c>
      <c r="O36" s="4"/>
      <c r="P36" s="4"/>
      <c r="Q36" s="4"/>
      <c r="R36" s="4"/>
    </row>
    <row r="39" spans="2:19" x14ac:dyDescent="0.2">
      <c r="B39" s="83" t="s">
        <v>68</v>
      </c>
      <c r="C39" s="6" t="s">
        <v>69</v>
      </c>
      <c r="D39" s="6" t="s">
        <v>70</v>
      </c>
      <c r="E39" s="6" t="s">
        <v>71</v>
      </c>
      <c r="F39" s="6" t="s">
        <v>72</v>
      </c>
      <c r="G39" s="6" t="s">
        <v>73</v>
      </c>
      <c r="H39" s="6" t="s">
        <v>74</v>
      </c>
      <c r="I39" s="6" t="s">
        <v>75</v>
      </c>
      <c r="J39" s="6" t="s">
        <v>76</v>
      </c>
      <c r="K39" s="6" t="s">
        <v>77</v>
      </c>
      <c r="L39" s="6" t="s">
        <v>78</v>
      </c>
      <c r="M39" s="6" t="s">
        <v>79</v>
      </c>
      <c r="N39" s="6" t="s">
        <v>80</v>
      </c>
      <c r="O39" s="6" t="s">
        <v>81</v>
      </c>
      <c r="P39" s="6" t="s">
        <v>82</v>
      </c>
      <c r="Q39" s="6" t="s">
        <v>83</v>
      </c>
      <c r="R39" s="6" t="s">
        <v>84</v>
      </c>
      <c r="S39" s="4"/>
    </row>
    <row r="40" spans="2:19" x14ac:dyDescent="0.2">
      <c r="B40" s="16">
        <f>SUM(C40:N40)</f>
        <v>1.0000000243358613</v>
      </c>
      <c r="C40" s="17">
        <v>7.3430064436976472E-2</v>
      </c>
      <c r="D40" s="17">
        <v>0</v>
      </c>
      <c r="E40" s="17">
        <v>0</v>
      </c>
      <c r="F40" s="17">
        <v>0.41378938974718349</v>
      </c>
      <c r="G40" s="17">
        <v>0</v>
      </c>
      <c r="H40" s="17">
        <v>0.51278057015170142</v>
      </c>
      <c r="I40" s="17">
        <v>0</v>
      </c>
      <c r="J40" s="17">
        <v>0</v>
      </c>
      <c r="K40" s="17">
        <v>0</v>
      </c>
      <c r="L40" s="17">
        <v>0</v>
      </c>
      <c r="M40" s="17">
        <v>0</v>
      </c>
      <c r="N40" s="17">
        <v>0</v>
      </c>
      <c r="O40" s="4">
        <f t="array" ref="O40">MMULT(MMULT(C40:N40,$C$25:$N$36),TRANSPOSE(C40:N40))</f>
        <v>4.1632649670717475E-4</v>
      </c>
      <c r="P40" s="18">
        <f t="array" ref="P40">SQRT(O40)</f>
        <v>2.0404080393567722E-2</v>
      </c>
      <c r="Q40" s="19">
        <f t="array" ref="Q40">MMULT(C40:N40,$Q$10:$Q$21)</f>
        <v>4.8380236346291218E-2</v>
      </c>
      <c r="R40" s="17">
        <f t="array" ref="R40">(Q40-$Q$23)/P40</f>
        <v>1.7829882868801032</v>
      </c>
      <c r="S40" s="4"/>
    </row>
    <row r="41" spans="2:19" x14ac:dyDescent="0.2">
      <c r="B41" s="16"/>
      <c r="C41" s="17"/>
      <c r="D41" s="17"/>
      <c r="E41" s="17"/>
      <c r="F41" s="17"/>
      <c r="G41" s="17"/>
      <c r="H41" s="17"/>
      <c r="I41" s="17"/>
      <c r="J41" s="17"/>
      <c r="K41" s="17"/>
      <c r="L41" s="17"/>
      <c r="M41" s="17"/>
      <c r="N41" s="17"/>
      <c r="O41" s="4"/>
      <c r="P41" s="18"/>
      <c r="Q41" s="19"/>
      <c r="R41" s="20"/>
      <c r="S41" s="4"/>
    </row>
    <row r="42" spans="2:19" x14ac:dyDescent="0.2">
      <c r="B42" s="16"/>
      <c r="C42" s="17"/>
      <c r="D42" s="17"/>
      <c r="E42" s="17"/>
      <c r="F42" s="17"/>
      <c r="G42" s="17"/>
      <c r="H42" s="17"/>
      <c r="I42" s="17"/>
      <c r="J42" s="17"/>
      <c r="K42" s="17"/>
      <c r="L42" s="17"/>
      <c r="M42" s="17"/>
      <c r="N42" s="17"/>
      <c r="O42" s="4"/>
      <c r="P42" s="18"/>
      <c r="Q42" s="19"/>
      <c r="R42" s="20" t="s">
        <v>86</v>
      </c>
      <c r="S42" s="4"/>
    </row>
    <row r="43" spans="2:19" x14ac:dyDescent="0.2">
      <c r="B43" s="41"/>
      <c r="C43" s="42"/>
      <c r="D43" s="42"/>
      <c r="E43" s="42"/>
      <c r="F43" s="42"/>
      <c r="G43" s="42"/>
      <c r="H43" s="42"/>
      <c r="I43" s="42"/>
      <c r="J43" s="42"/>
      <c r="K43" s="42"/>
      <c r="L43" s="42"/>
      <c r="M43" s="42"/>
      <c r="N43" s="42"/>
      <c r="O43" s="4"/>
      <c r="P43" s="43"/>
      <c r="Q43" s="44"/>
      <c r="R43" s="44"/>
      <c r="S43" s="41"/>
    </row>
    <row r="44" spans="2:19" x14ac:dyDescent="0.2">
      <c r="B44" s="45">
        <f t="shared" ref="B44:B52" si="0">SUM(C44:N44)</f>
        <v>1.0325331945208691</v>
      </c>
      <c r="C44" s="46">
        <v>0</v>
      </c>
      <c r="D44" s="46">
        <v>0</v>
      </c>
      <c r="E44" s="46">
        <v>0</v>
      </c>
      <c r="F44" s="46">
        <v>0</v>
      </c>
      <c r="G44" s="46">
        <v>0</v>
      </c>
      <c r="H44" s="46">
        <v>0</v>
      </c>
      <c r="I44" s="46">
        <v>0</v>
      </c>
      <c r="J44" s="46">
        <v>0</v>
      </c>
      <c r="K44" s="46">
        <v>0</v>
      </c>
      <c r="L44" s="46">
        <v>0</v>
      </c>
      <c r="M44" s="46">
        <v>1.0325331945208691</v>
      </c>
      <c r="N44" s="46">
        <v>0</v>
      </c>
      <c r="O44" s="34">
        <f t="array" ref="O44">MMULT(MMULT(C44:N44,$C$25:$N$36),TRANSPOSE(C44:N44))</f>
        <v>4.872178116154266E-2</v>
      </c>
      <c r="P44" s="47">
        <f t="array" ref="P44">SQRT(O44)</f>
        <v>0.22073010932254497</v>
      </c>
      <c r="Q44" s="48">
        <f t="array" ref="Q44">MMULT(C44:N44,$Q$10:$Q$21)</f>
        <v>0.19999999992744136</v>
      </c>
      <c r="R44" s="48">
        <v>0.2</v>
      </c>
      <c r="S44" s="45">
        <f t="shared" ref="S44:S52" si="1">(Q44-$Q$22)/P44</f>
        <v>0.90608390736212863</v>
      </c>
    </row>
    <row r="45" spans="2:19" x14ac:dyDescent="0.2">
      <c r="B45" s="37">
        <f t="shared" si="0"/>
        <v>0.99999999999994615</v>
      </c>
      <c r="C45" s="38">
        <v>0.61018566003700492</v>
      </c>
      <c r="D45" s="38">
        <v>0</v>
      </c>
      <c r="E45" s="38">
        <v>0</v>
      </c>
      <c r="F45" s="38">
        <v>0</v>
      </c>
      <c r="G45" s="38">
        <v>0</v>
      </c>
      <c r="H45" s="38">
        <v>0</v>
      </c>
      <c r="I45" s="38">
        <v>0</v>
      </c>
      <c r="J45" s="38">
        <v>0</v>
      </c>
      <c r="K45" s="38">
        <v>0</v>
      </c>
      <c r="L45" s="38">
        <v>0</v>
      </c>
      <c r="M45" s="38">
        <v>0.38981433996294124</v>
      </c>
      <c r="N45" s="38">
        <v>0</v>
      </c>
      <c r="O45" s="4">
        <f t="array" ref="O45">MMULT(MMULT(C45:N45,$C$25:$N$36),TRANSPOSE(C45:N45))</f>
        <v>2.7661603050167349E-2</v>
      </c>
      <c r="P45" s="39">
        <f t="shared" ref="P45:P52" si="2">SQRT(O45)</f>
        <v>0.16631777731249101</v>
      </c>
      <c r="Q45" s="40">
        <f t="array" ref="Q45">MMULT(C45:N45,$Q$10:$Q$21)</f>
        <v>0.15000000000000746</v>
      </c>
      <c r="R45" s="40">
        <v>0.15</v>
      </c>
      <c r="S45" s="37">
        <f t="shared" si="1"/>
        <v>0.90188795463623583</v>
      </c>
    </row>
    <row r="46" spans="2:19" x14ac:dyDescent="0.2">
      <c r="B46" s="37">
        <f t="shared" si="0"/>
        <v>1.0000000000000693</v>
      </c>
      <c r="C46" s="38">
        <v>0.57857282496385032</v>
      </c>
      <c r="D46" s="38">
        <v>0</v>
      </c>
      <c r="E46" s="38">
        <v>0</v>
      </c>
      <c r="F46" s="38">
        <v>0</v>
      </c>
      <c r="G46" s="38">
        <v>0.40624565818204167</v>
      </c>
      <c r="H46" s="38">
        <v>0</v>
      </c>
      <c r="I46" s="38">
        <v>0</v>
      </c>
      <c r="J46" s="38">
        <v>0</v>
      </c>
      <c r="K46" s="38">
        <v>0</v>
      </c>
      <c r="L46" s="38">
        <v>0</v>
      </c>
      <c r="M46" s="38">
        <v>3.2920800038196852E-3</v>
      </c>
      <c r="N46" s="38">
        <v>1.1889436850357742E-2</v>
      </c>
      <c r="O46" s="4">
        <f t="array" ref="O46">MMULT(MMULT(C46:N46,$C$25:$N$36),TRANSPOSE(C46:N46))</f>
        <v>1.1429047727673414E-2</v>
      </c>
      <c r="P46" s="39">
        <f t="shared" si="2"/>
        <v>0.10690672442682646</v>
      </c>
      <c r="Q46" s="40">
        <f t="array" ref="Q46">MMULT(C46:N46,$Q$10:$Q$21)</f>
        <v>9.9999999999994524E-2</v>
      </c>
      <c r="R46" s="40">
        <v>0.1</v>
      </c>
      <c r="S46" s="37">
        <f t="shared" si="1"/>
        <v>0.93539485505835207</v>
      </c>
    </row>
    <row r="47" spans="2:19" x14ac:dyDescent="0.2">
      <c r="B47" s="37">
        <f t="shared" si="0"/>
        <v>1.0000000000000164</v>
      </c>
      <c r="C47" s="38">
        <v>2.7878790229228824E-3</v>
      </c>
      <c r="D47" s="38">
        <v>0</v>
      </c>
      <c r="E47" s="38">
        <v>0</v>
      </c>
      <c r="F47" s="38">
        <v>0.20983624509396928</v>
      </c>
      <c r="G47" s="38">
        <v>0.35205912962307623</v>
      </c>
      <c r="H47" s="38">
        <v>0</v>
      </c>
      <c r="I47" s="38">
        <v>0</v>
      </c>
      <c r="J47" s="38">
        <v>0</v>
      </c>
      <c r="K47" s="38">
        <v>0</v>
      </c>
      <c r="L47" s="38">
        <v>0.35759639151164108</v>
      </c>
      <c r="M47" s="38">
        <v>0</v>
      </c>
      <c r="N47" s="38">
        <v>7.7720354748406842E-2</v>
      </c>
      <c r="O47" s="4">
        <f t="array" ref="O47">MMULT(MMULT(C47:N47,$C$25:$N$36),TRANSPOSE(C47:N47))</f>
        <v>1.8947822842753934E-3</v>
      </c>
      <c r="P47" s="39">
        <f t="shared" si="2"/>
        <v>4.3529096984378089E-2</v>
      </c>
      <c r="Q47" s="40">
        <f t="array" ref="Q47">MMULT(C47:N47,$Q$10:$Q$21)</f>
        <v>5.00000000000018E-2</v>
      </c>
      <c r="R47" s="40">
        <v>0.05</v>
      </c>
      <c r="S47" s="37">
        <f t="shared" si="1"/>
        <v>1.1486569550924985</v>
      </c>
    </row>
    <row r="48" spans="2:19" x14ac:dyDescent="0.2">
      <c r="B48" s="37">
        <f t="shared" si="0"/>
        <v>0.99999999354295355</v>
      </c>
      <c r="C48" s="38">
        <v>0</v>
      </c>
      <c r="D48" s="38">
        <v>0</v>
      </c>
      <c r="E48" s="38">
        <v>0</v>
      </c>
      <c r="F48" s="38">
        <v>0.24496154422510896</v>
      </c>
      <c r="G48" s="38">
        <v>0</v>
      </c>
      <c r="H48" s="38">
        <v>2.8010800198194064E-2</v>
      </c>
      <c r="I48" s="38">
        <v>0</v>
      </c>
      <c r="J48" s="38">
        <v>0.39239393436800024</v>
      </c>
      <c r="K48" s="38">
        <v>0</v>
      </c>
      <c r="L48" s="38">
        <v>0.21947843870458103</v>
      </c>
      <c r="M48" s="38">
        <v>0</v>
      </c>
      <c r="N48" s="38">
        <v>0.11515527604706915</v>
      </c>
      <c r="O48" s="4">
        <f t="array" ref="O48">MMULT(MMULT(C48:N48,$C$25:$N$36),TRANSPOSE(C48:N48))</f>
        <v>4.8181523876334731E-3</v>
      </c>
      <c r="P48" s="39">
        <f t="shared" si="2"/>
        <v>6.9412912254374348E-2</v>
      </c>
      <c r="Q48" s="40">
        <f t="array" ref="Q48">MMULT(C48:N48,$Q$10:$Q$21)</f>
        <v>-9.9999999999753064E-7</v>
      </c>
      <c r="R48" s="40">
        <v>0</v>
      </c>
      <c r="S48" s="37">
        <f t="shared" si="1"/>
        <v>-1.4406541485147259E-5</v>
      </c>
    </row>
    <row r="49" spans="2:19" x14ac:dyDescent="0.2">
      <c r="B49" s="37">
        <f t="shared" si="0"/>
        <v>0.99999999999996769</v>
      </c>
      <c r="C49" s="38">
        <v>0</v>
      </c>
      <c r="D49" s="38">
        <v>0</v>
      </c>
      <c r="E49" s="38">
        <v>0</v>
      </c>
      <c r="F49" s="38">
        <v>-3.3345546699165105E-7</v>
      </c>
      <c r="G49" s="38">
        <v>0</v>
      </c>
      <c r="H49" s="38">
        <v>2.9581861226100761E-2</v>
      </c>
      <c r="I49" s="38">
        <v>0</v>
      </c>
      <c r="J49" s="38">
        <v>0.89369597552825863</v>
      </c>
      <c r="K49" s="38">
        <v>0</v>
      </c>
      <c r="L49" s="38">
        <v>0</v>
      </c>
      <c r="M49" s="38">
        <v>0</v>
      </c>
      <c r="N49" s="38">
        <v>7.6722496701075338E-2</v>
      </c>
      <c r="O49" s="4">
        <f t="array" ref="O49">MMULT(MMULT(C49:N49,$C$25:$N$36),TRANSPOSE(C49:N49))</f>
        <v>1.6791950963603537E-2</v>
      </c>
      <c r="P49" s="39">
        <f t="shared" si="2"/>
        <v>0.12958376041620159</v>
      </c>
      <c r="Q49" s="40">
        <f t="array" ref="Q49">MMULT(C49:N49,$Q$10:$Q$21)</f>
        <v>-5.0000000000001404E-2</v>
      </c>
      <c r="R49" s="40">
        <v>-0.05</v>
      </c>
      <c r="S49" s="37">
        <f t="shared" si="1"/>
        <v>-0.38585081833873069</v>
      </c>
    </row>
    <row r="50" spans="2:19" x14ac:dyDescent="0.2">
      <c r="B50" s="45">
        <f t="shared" si="0"/>
        <v>0.99999999999998346</v>
      </c>
      <c r="C50" s="46">
        <v>0</v>
      </c>
      <c r="D50" s="46">
        <v>0</v>
      </c>
      <c r="E50" s="46">
        <v>0</v>
      </c>
      <c r="F50" s="46">
        <v>0</v>
      </c>
      <c r="G50" s="46">
        <v>0</v>
      </c>
      <c r="H50" s="46">
        <v>0</v>
      </c>
      <c r="I50" s="46">
        <v>0</v>
      </c>
      <c r="J50" s="46">
        <v>0.99999999999998346</v>
      </c>
      <c r="K50" s="46">
        <v>0</v>
      </c>
      <c r="L50" s="46">
        <v>0</v>
      </c>
      <c r="M50" s="46">
        <v>0</v>
      </c>
      <c r="N50" s="46">
        <v>0</v>
      </c>
      <c r="O50" s="34">
        <f t="array" ref="O50">MMULT(MMULT(C50:N50,$C$25:$N$36),TRANSPOSE(C50:N50))</f>
        <v>1.9826467853816768E-2</v>
      </c>
      <c r="P50" s="47">
        <f t="shared" si="2"/>
        <v>0.14080649080854465</v>
      </c>
      <c r="Q50" s="48">
        <f t="array" ref="Q50">MMULT(C50:N50,$Q$10:$Q$21)</f>
        <v>-6.0924444498201551E-2</v>
      </c>
      <c r="R50" s="48">
        <v>-0.1</v>
      </c>
      <c r="S50" s="45">
        <f t="shared" si="1"/>
        <v>-0.43268207415978321</v>
      </c>
    </row>
    <row r="51" spans="2:19" x14ac:dyDescent="0.2">
      <c r="B51" s="45">
        <f t="shared" si="0"/>
        <v>1.0000000011296952</v>
      </c>
      <c r="C51" s="46">
        <v>0</v>
      </c>
      <c r="D51" s="46">
        <v>0</v>
      </c>
      <c r="E51" s="46">
        <v>0</v>
      </c>
      <c r="F51" s="46">
        <v>-4.2632201647204429E-7</v>
      </c>
      <c r="G51" s="46">
        <v>0</v>
      </c>
      <c r="H51" s="46">
        <v>0</v>
      </c>
      <c r="I51" s="46">
        <v>0</v>
      </c>
      <c r="J51" s="46">
        <v>1.0000004274517118</v>
      </c>
      <c r="K51" s="46">
        <v>0</v>
      </c>
      <c r="L51" s="46">
        <v>0</v>
      </c>
      <c r="M51" s="46">
        <v>0</v>
      </c>
      <c r="N51" s="46">
        <v>0</v>
      </c>
      <c r="O51" s="34">
        <f t="array" ref="O51">MMULT(MMULT(C51:N51,$C$25:$N$36),TRANSPOSE(C51:N51))</f>
        <v>1.9826485069070511E-2</v>
      </c>
      <c r="P51" s="47">
        <f t="shared" si="2"/>
        <v>0.14080655193942684</v>
      </c>
      <c r="Q51" s="48">
        <f t="array" ref="Q51">MMULT(C51:N51,$Q$10:$Q$21)</f>
        <v>-6.0924486868647397E-2</v>
      </c>
      <c r="R51" s="48">
        <v>-0.15</v>
      </c>
      <c r="S51" s="45">
        <f t="shared" si="1"/>
        <v>-0.43268218722418772</v>
      </c>
    </row>
    <row r="52" spans="2:19" x14ac:dyDescent="0.2">
      <c r="B52" s="45">
        <f t="shared" si="0"/>
        <v>0.99999999999999967</v>
      </c>
      <c r="C52" s="46">
        <v>-2.4884624066080208</v>
      </c>
      <c r="D52" s="46">
        <v>9.0613587803218085E-2</v>
      </c>
      <c r="E52" s="46">
        <v>8.2353579522335962E-2</v>
      </c>
      <c r="F52" s="46">
        <v>0.4727557555456392</v>
      </c>
      <c r="G52" s="46">
        <v>0.82105462693128795</v>
      </c>
      <c r="H52" s="46">
        <v>0.19788418087362522</v>
      </c>
      <c r="I52" s="46">
        <v>-9.8599132706328099E-2</v>
      </c>
      <c r="J52" s="46">
        <v>0.21258823695493326</v>
      </c>
      <c r="K52" s="46">
        <v>6.1444503598627201E-2</v>
      </c>
      <c r="L52" s="46">
        <v>1.575754046424346</v>
      </c>
      <c r="M52" s="46">
        <v>-0.23544819779960169</v>
      </c>
      <c r="N52" s="46">
        <v>0.3080612194599377</v>
      </c>
      <c r="O52" s="34">
        <f t="array" ref="O52">MMULT(MMULT(C52:N52,$C$25:$N$36),TRANSPOSE(C52:N52))</f>
        <v>6.5346808135134382E-2</v>
      </c>
      <c r="P52" s="47">
        <f t="shared" si="2"/>
        <v>0.25563021757048671</v>
      </c>
      <c r="Q52" s="48">
        <f t="array" ref="Q52">MMULT(C52:N52,$Q$10:$Q$21)</f>
        <v>-0.20000000000000295</v>
      </c>
      <c r="R52" s="48">
        <v>-0.2</v>
      </c>
      <c r="S52" s="45">
        <f t="shared" si="1"/>
        <v>-0.7823801188326085</v>
      </c>
    </row>
    <row r="54" spans="2:19" ht="14" customHeight="1" x14ac:dyDescent="0.2">
      <c r="B54" s="366" t="s">
        <v>123</v>
      </c>
      <c r="C54" s="366"/>
      <c r="D54" s="366"/>
      <c r="E54" s="366"/>
      <c r="F54" s="366"/>
      <c r="G54" s="366"/>
      <c r="H54" s="366"/>
      <c r="I54" s="366"/>
      <c r="J54" s="366"/>
      <c r="K54" s="366"/>
      <c r="L54" s="366"/>
      <c r="M54" s="366"/>
      <c r="N54" s="366"/>
      <c r="O54" s="366"/>
      <c r="P54" s="366"/>
      <c r="Q54" s="366"/>
      <c r="R54" s="366"/>
      <c r="S54" s="366"/>
    </row>
    <row r="55" spans="2:19" ht="14" customHeight="1" x14ac:dyDescent="0.2">
      <c r="B55" s="366"/>
      <c r="C55" s="366"/>
      <c r="D55" s="366"/>
      <c r="E55" s="366"/>
      <c r="F55" s="366"/>
      <c r="G55" s="366"/>
      <c r="H55" s="366"/>
      <c r="I55" s="366"/>
      <c r="J55" s="366"/>
      <c r="K55" s="366"/>
      <c r="L55" s="366"/>
      <c r="M55" s="366"/>
      <c r="N55" s="366"/>
      <c r="O55" s="366"/>
      <c r="P55" s="366"/>
      <c r="Q55" s="366"/>
      <c r="R55" s="366"/>
      <c r="S55" s="366"/>
    </row>
    <row r="56" spans="2:19" ht="14" customHeight="1" x14ac:dyDescent="0.2">
      <c r="B56" s="366"/>
      <c r="C56" s="366"/>
      <c r="D56" s="366"/>
      <c r="E56" s="366"/>
      <c r="F56" s="366"/>
      <c r="G56" s="366"/>
      <c r="H56" s="366"/>
      <c r="I56" s="366"/>
      <c r="J56" s="366"/>
      <c r="K56" s="366"/>
      <c r="L56" s="366"/>
      <c r="M56" s="366"/>
      <c r="N56" s="366"/>
      <c r="O56" s="366"/>
      <c r="P56" s="366"/>
      <c r="Q56" s="366"/>
      <c r="R56" s="366"/>
      <c r="S56" s="366"/>
    </row>
    <row r="57" spans="2:19" ht="14" customHeight="1" x14ac:dyDescent="0.2">
      <c r="B57" s="366"/>
      <c r="C57" s="366"/>
      <c r="D57" s="366"/>
      <c r="E57" s="366"/>
      <c r="F57" s="366"/>
      <c r="G57" s="366"/>
      <c r="H57" s="366"/>
      <c r="I57" s="366"/>
      <c r="J57" s="366"/>
      <c r="K57" s="366"/>
      <c r="L57" s="366"/>
      <c r="M57" s="366"/>
      <c r="N57" s="366"/>
      <c r="O57" s="366"/>
      <c r="P57" s="366"/>
      <c r="Q57" s="366"/>
      <c r="R57" s="366"/>
      <c r="S57" s="366"/>
    </row>
    <row r="76" spans="2:19" x14ac:dyDescent="0.2">
      <c r="B76" s="345" t="s">
        <v>107</v>
      </c>
      <c r="C76" s="346"/>
      <c r="D76" s="346"/>
      <c r="E76" s="346"/>
      <c r="F76" s="346"/>
      <c r="G76" s="346"/>
      <c r="H76" s="346"/>
      <c r="I76" s="346"/>
      <c r="J76" s="346"/>
      <c r="K76" s="346"/>
      <c r="L76" s="346"/>
      <c r="M76" s="346"/>
      <c r="N76" s="346"/>
      <c r="O76" s="346"/>
      <c r="P76" s="346"/>
      <c r="Q76" s="346"/>
      <c r="R76" s="346"/>
      <c r="S76" s="346"/>
    </row>
    <row r="77" spans="2:19" x14ac:dyDescent="0.2">
      <c r="B77" s="346"/>
      <c r="C77" s="346"/>
      <c r="D77" s="346"/>
      <c r="E77" s="346"/>
      <c r="F77" s="346"/>
      <c r="G77" s="346"/>
      <c r="H77" s="346"/>
      <c r="I77" s="346"/>
      <c r="J77" s="346"/>
      <c r="K77" s="346"/>
      <c r="L77" s="346"/>
      <c r="M77" s="346"/>
      <c r="N77" s="346"/>
      <c r="O77" s="346"/>
      <c r="P77" s="346"/>
      <c r="Q77" s="346"/>
      <c r="R77" s="346"/>
      <c r="S77" s="346"/>
    </row>
    <row r="78" spans="2:19" x14ac:dyDescent="0.2">
      <c r="B78" s="346"/>
      <c r="C78" s="346"/>
      <c r="D78" s="346"/>
      <c r="E78" s="346"/>
      <c r="F78" s="346"/>
      <c r="G78" s="346"/>
      <c r="H78" s="346"/>
      <c r="I78" s="346"/>
      <c r="J78" s="346"/>
      <c r="K78" s="346"/>
      <c r="L78" s="346"/>
      <c r="M78" s="346"/>
      <c r="N78" s="346"/>
      <c r="O78" s="346"/>
      <c r="P78" s="346"/>
      <c r="Q78" s="346"/>
      <c r="R78" s="346"/>
      <c r="S78" s="346"/>
    </row>
    <row r="79" spans="2:19" x14ac:dyDescent="0.2">
      <c r="B79" s="346"/>
      <c r="C79" s="346"/>
      <c r="D79" s="346"/>
      <c r="E79" s="346"/>
      <c r="F79" s="346"/>
      <c r="G79" s="346"/>
      <c r="H79" s="346"/>
      <c r="I79" s="346"/>
      <c r="J79" s="346"/>
      <c r="K79" s="346"/>
      <c r="L79" s="346"/>
      <c r="M79" s="346"/>
      <c r="N79" s="346"/>
      <c r="O79" s="346"/>
      <c r="P79" s="346"/>
      <c r="Q79" s="346"/>
      <c r="R79" s="346"/>
      <c r="S79" s="346"/>
    </row>
  </sheetData>
  <mergeCells count="4">
    <mergeCell ref="C19:N19"/>
    <mergeCell ref="B1:N3"/>
    <mergeCell ref="B54:S57"/>
    <mergeCell ref="B76:S79"/>
  </mergeCells>
  <phoneticPr fontId="10"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7AB50-7845-404A-A102-232BA38F63D0}">
  <dimension ref="A1:T108"/>
  <sheetViews>
    <sheetView showGridLines="0" zoomScale="55" zoomScaleNormal="55" workbookViewId="0">
      <selection activeCell="R90" sqref="R90"/>
    </sheetView>
  </sheetViews>
  <sheetFormatPr baseColWidth="10" defaultColWidth="0" defaultRowHeight="15" zeroHeight="1" x14ac:dyDescent="0.2"/>
  <cols>
    <col min="1" max="1" width="8.6640625" customWidth="1"/>
    <col min="2" max="2" width="26.83203125" bestFit="1" customWidth="1"/>
    <col min="3" max="3" width="18.5" bestFit="1" customWidth="1"/>
    <col min="4" max="4" width="21.6640625" bestFit="1" customWidth="1"/>
    <col min="5" max="11" width="16.6640625" bestFit="1" customWidth="1"/>
    <col min="12" max="12" width="17.33203125" bestFit="1" customWidth="1"/>
    <col min="13" max="13" width="19.1640625" bestFit="1" customWidth="1"/>
    <col min="14" max="14" width="16.6640625" bestFit="1" customWidth="1"/>
    <col min="15" max="15" width="16" bestFit="1" customWidth="1"/>
    <col min="16" max="16" width="17" bestFit="1" customWidth="1"/>
    <col min="17" max="17" width="10.5" bestFit="1" customWidth="1"/>
    <col min="18" max="18" width="17.83203125" bestFit="1" customWidth="1"/>
    <col min="19" max="19" width="8.1640625" bestFit="1" customWidth="1"/>
    <col min="20" max="20" width="8.6640625" customWidth="1"/>
    <col min="21" max="16384" width="8.6640625" hidden="1"/>
  </cols>
  <sheetData>
    <row r="1" spans="2:19" ht="14" customHeight="1" x14ac:dyDescent="0.2">
      <c r="B1" s="339" t="s">
        <v>128</v>
      </c>
      <c r="C1" s="339"/>
      <c r="D1" s="339"/>
      <c r="E1" s="339"/>
      <c r="F1" s="339"/>
      <c r="G1" s="339"/>
      <c r="H1" s="339"/>
      <c r="I1" s="339"/>
      <c r="J1" s="339"/>
      <c r="K1" s="339"/>
      <c r="L1" s="339"/>
      <c r="M1" s="339"/>
      <c r="N1" s="339"/>
    </row>
    <row r="2" spans="2:19" ht="14" customHeight="1" x14ac:dyDescent="0.2">
      <c r="B2" s="339"/>
      <c r="C2" s="339"/>
      <c r="D2" s="339"/>
      <c r="E2" s="339"/>
      <c r="F2" s="339"/>
      <c r="G2" s="339"/>
      <c r="H2" s="339"/>
      <c r="I2" s="339"/>
      <c r="J2" s="339"/>
      <c r="K2" s="339"/>
      <c r="L2" s="339"/>
      <c r="M2" s="339"/>
      <c r="N2" s="339"/>
    </row>
    <row r="3" spans="2:19" ht="14" customHeight="1" x14ac:dyDescent="0.2">
      <c r="B3" s="339"/>
      <c r="C3" s="339"/>
      <c r="D3" s="339"/>
      <c r="E3" s="339"/>
      <c r="F3" s="339"/>
      <c r="G3" s="339"/>
      <c r="H3" s="339"/>
      <c r="I3" s="339"/>
      <c r="J3" s="339"/>
      <c r="K3" s="339"/>
      <c r="L3" s="339"/>
      <c r="M3" s="339"/>
      <c r="N3" s="339"/>
    </row>
    <row r="4" spans="2:19" ht="14" customHeight="1" thickBot="1" x14ac:dyDescent="0.25">
      <c r="B4" s="85"/>
      <c r="C4" s="85"/>
      <c r="D4" s="85"/>
      <c r="E4" s="85"/>
      <c r="F4" s="85"/>
      <c r="G4" s="85"/>
      <c r="H4" s="85"/>
      <c r="I4" s="85"/>
      <c r="J4" s="85"/>
      <c r="K4" s="85"/>
      <c r="L4" s="85"/>
      <c r="M4" s="85"/>
      <c r="N4" s="85"/>
    </row>
    <row r="5" spans="2:19" ht="16" x14ac:dyDescent="0.2">
      <c r="B5" s="161" t="s">
        <v>55</v>
      </c>
      <c r="C5" s="162" t="s">
        <v>56</v>
      </c>
      <c r="D5" s="162" t="s">
        <v>53</v>
      </c>
      <c r="E5" s="162" t="s">
        <v>58</v>
      </c>
      <c r="F5" s="162" t="s">
        <v>59</v>
      </c>
      <c r="G5" s="162" t="s">
        <v>60</v>
      </c>
      <c r="H5" s="162" t="s">
        <v>61</v>
      </c>
      <c r="I5" s="162" t="s">
        <v>62</v>
      </c>
      <c r="J5" s="162" t="s">
        <v>63</v>
      </c>
      <c r="K5" s="162" t="s">
        <v>45</v>
      </c>
      <c r="L5" s="162" t="s">
        <v>48</v>
      </c>
      <c r="M5" s="162" t="s">
        <v>64</v>
      </c>
      <c r="N5" s="163" t="s">
        <v>65</v>
      </c>
    </row>
    <row r="6" spans="2:19" x14ac:dyDescent="0.2">
      <c r="B6" s="147" t="s">
        <v>56</v>
      </c>
      <c r="C6" s="157">
        <v>1</v>
      </c>
      <c r="D6" s="158">
        <v>0.88717269436548307</v>
      </c>
      <c r="E6" s="158">
        <v>0.80499095358502815</v>
      </c>
      <c r="F6" s="158">
        <v>-0.21625660186064127</v>
      </c>
      <c r="G6" s="158">
        <v>0.85497100170860507</v>
      </c>
      <c r="H6" s="158">
        <v>5.6925359407519804E-2</v>
      </c>
      <c r="I6" s="158">
        <v>0.66278287066390984</v>
      </c>
      <c r="J6" s="158">
        <v>0.65135699423669968</v>
      </c>
      <c r="K6" s="158">
        <v>0.74565321873606538</v>
      </c>
      <c r="L6" s="158">
        <v>0.90854758182608986</v>
      </c>
      <c r="M6" s="158">
        <v>0.9518446613855529</v>
      </c>
      <c r="N6" s="164">
        <v>-2.7095629056314314E-2</v>
      </c>
    </row>
    <row r="7" spans="2:19" x14ac:dyDescent="0.2">
      <c r="B7" s="147" t="s">
        <v>57</v>
      </c>
      <c r="C7" s="158">
        <v>0.88717269436548307</v>
      </c>
      <c r="D7" s="157">
        <v>1</v>
      </c>
      <c r="E7" s="159">
        <v>0.9176881556236739</v>
      </c>
      <c r="F7" s="159">
        <v>-0.23149197884893472</v>
      </c>
      <c r="G7" s="159">
        <v>0.84020556572669713</v>
      </c>
      <c r="H7" s="159">
        <v>4.0427751353754565E-2</v>
      </c>
      <c r="I7" s="159">
        <v>0.71525315584787286</v>
      </c>
      <c r="J7" s="159">
        <v>0.66421757970707263</v>
      </c>
      <c r="K7" s="159">
        <v>0.61384172664802095</v>
      </c>
      <c r="L7" s="159">
        <v>0.92351391824551965</v>
      </c>
      <c r="M7" s="159">
        <v>0.84993219844925494</v>
      </c>
      <c r="N7" s="165">
        <v>7.660951296330698E-2</v>
      </c>
    </row>
    <row r="8" spans="2:19" ht="16" thickBot="1" x14ac:dyDescent="0.25">
      <c r="B8" s="147" t="s">
        <v>58</v>
      </c>
      <c r="C8" s="159">
        <v>0.80499095358502815</v>
      </c>
      <c r="D8" s="159">
        <v>0.9176881556236739</v>
      </c>
      <c r="E8" s="157">
        <v>1</v>
      </c>
      <c r="F8" s="159">
        <v>-0.10604980086694506</v>
      </c>
      <c r="G8" s="159">
        <v>0.82733174104282858</v>
      </c>
      <c r="H8" s="159">
        <v>0.13258637561259226</v>
      </c>
      <c r="I8" s="159">
        <v>0.79547980436257326</v>
      </c>
      <c r="J8" s="159">
        <v>0.69954258101865685</v>
      </c>
      <c r="K8" s="159">
        <v>0.55088715556343282</v>
      </c>
      <c r="L8" s="159">
        <v>0.83645553401666994</v>
      </c>
      <c r="M8" s="159">
        <v>0.75608073058794167</v>
      </c>
      <c r="N8" s="165">
        <v>0.29108530932894799</v>
      </c>
    </row>
    <row r="9" spans="2:19" x14ac:dyDescent="0.2">
      <c r="B9" s="147" t="s">
        <v>59</v>
      </c>
      <c r="C9" s="159">
        <v>-0.21625660186064127</v>
      </c>
      <c r="D9" s="159">
        <v>-0.23149197884893472</v>
      </c>
      <c r="E9" s="159">
        <v>-0.10604980086694506</v>
      </c>
      <c r="F9" s="157">
        <v>1</v>
      </c>
      <c r="G9" s="159">
        <v>-1.6632084766367759E-2</v>
      </c>
      <c r="H9" s="159">
        <v>0.78945053561889411</v>
      </c>
      <c r="I9" s="159">
        <v>0.29609302215658001</v>
      </c>
      <c r="J9" s="159">
        <v>-0.10903381006812463</v>
      </c>
      <c r="K9" s="159">
        <v>0.11626206891416763</v>
      </c>
      <c r="L9" s="159">
        <v>-0.22665246610516815</v>
      </c>
      <c r="M9" s="159">
        <v>-0.16509931690245186</v>
      </c>
      <c r="N9" s="165">
        <v>0.67991499447907588</v>
      </c>
      <c r="P9" s="215"/>
      <c r="Q9" s="216" t="s">
        <v>87</v>
      </c>
      <c r="R9" s="137" t="s">
        <v>88</v>
      </c>
    </row>
    <row r="10" spans="2:19" x14ac:dyDescent="0.2">
      <c r="B10" s="147" t="s">
        <v>60</v>
      </c>
      <c r="C10" s="159">
        <v>0.85497100170860507</v>
      </c>
      <c r="D10" s="159">
        <v>0.84020556572669713</v>
      </c>
      <c r="E10" s="159">
        <v>0.82733174104282858</v>
      </c>
      <c r="F10" s="159">
        <v>-1.6632084766367759E-2</v>
      </c>
      <c r="G10" s="157">
        <v>1</v>
      </c>
      <c r="H10" s="159">
        <v>0.20992160130124243</v>
      </c>
      <c r="I10" s="159">
        <v>0.85452060329934609</v>
      </c>
      <c r="J10" s="159">
        <v>0.79076502251734337</v>
      </c>
      <c r="K10" s="159">
        <v>0.74131703541050797</v>
      </c>
      <c r="L10" s="159">
        <v>0.853471168713137</v>
      </c>
      <c r="M10" s="159">
        <v>0.79766011483817967</v>
      </c>
      <c r="N10" s="165">
        <v>0.17616445987811477</v>
      </c>
      <c r="P10" s="134" t="s">
        <v>49</v>
      </c>
      <c r="Q10" s="235">
        <v>0.13208349265746391</v>
      </c>
      <c r="R10" s="107">
        <v>0.14934128686781739</v>
      </c>
      <c r="S10" s="1"/>
    </row>
    <row r="11" spans="2:19" x14ac:dyDescent="0.2">
      <c r="B11" s="147" t="s">
        <v>61</v>
      </c>
      <c r="C11" s="159">
        <v>5.6925359407519804E-2</v>
      </c>
      <c r="D11" s="159">
        <v>4.0427751353754565E-2</v>
      </c>
      <c r="E11" s="159">
        <v>0.13258637561259226</v>
      </c>
      <c r="F11" s="159">
        <v>0.78945053561889411</v>
      </c>
      <c r="G11" s="159">
        <v>0.20992160130124243</v>
      </c>
      <c r="H11" s="157">
        <v>1</v>
      </c>
      <c r="I11" s="159">
        <v>0.54221211262096225</v>
      </c>
      <c r="J11" s="159">
        <v>0.12232434248292891</v>
      </c>
      <c r="K11" s="159">
        <v>0.39652503653584287</v>
      </c>
      <c r="L11" s="159">
        <v>6.3664797764318742E-2</v>
      </c>
      <c r="M11" s="159">
        <v>0.14011096546665383</v>
      </c>
      <c r="N11" s="165">
        <v>0.59742604580417535</v>
      </c>
      <c r="P11" s="134" t="s">
        <v>53</v>
      </c>
      <c r="Q11" s="235">
        <v>4.9153353093428748E-2</v>
      </c>
      <c r="R11" s="107">
        <v>0.16014090179726354</v>
      </c>
      <c r="S11" s="1"/>
    </row>
    <row r="12" spans="2:19" x14ac:dyDescent="0.2">
      <c r="B12" s="147" t="s">
        <v>62</v>
      </c>
      <c r="C12" s="159">
        <v>0.66278287066390984</v>
      </c>
      <c r="D12" s="159">
        <v>0.71525315584787286</v>
      </c>
      <c r="E12" s="159">
        <v>0.79547980436257326</v>
      </c>
      <c r="F12" s="159">
        <v>0.29609302215658001</v>
      </c>
      <c r="G12" s="159">
        <v>0.85452060329934609</v>
      </c>
      <c r="H12" s="159">
        <v>0.54221211262096225</v>
      </c>
      <c r="I12" s="157">
        <v>1</v>
      </c>
      <c r="J12" s="159">
        <v>0.65994728032358718</v>
      </c>
      <c r="K12" s="159">
        <v>0.65093061284497356</v>
      </c>
      <c r="L12" s="159">
        <v>0.67269063661567441</v>
      </c>
      <c r="M12" s="159">
        <v>0.63972574148945771</v>
      </c>
      <c r="N12" s="165">
        <v>0.50363212763909726</v>
      </c>
      <c r="P12" s="134" t="s">
        <v>50</v>
      </c>
      <c r="Q12" s="235">
        <v>3.9935289553266723E-2</v>
      </c>
      <c r="R12" s="107">
        <v>0.18993580301420432</v>
      </c>
      <c r="S12" s="1"/>
    </row>
    <row r="13" spans="2:19" x14ac:dyDescent="0.2">
      <c r="B13" s="147" t="s">
        <v>63</v>
      </c>
      <c r="C13" s="159">
        <v>0.65135699423669968</v>
      </c>
      <c r="D13" s="159">
        <v>0.66421757970707263</v>
      </c>
      <c r="E13" s="159">
        <v>0.69954258101865685</v>
      </c>
      <c r="F13" s="159">
        <v>-0.10903381006812463</v>
      </c>
      <c r="G13" s="159">
        <v>0.79076502251734337</v>
      </c>
      <c r="H13" s="159">
        <v>0.12232434248292891</v>
      </c>
      <c r="I13" s="159">
        <v>0.65994728032358718</v>
      </c>
      <c r="J13" s="157">
        <v>1</v>
      </c>
      <c r="K13" s="159">
        <v>0.45930057690392961</v>
      </c>
      <c r="L13" s="159">
        <v>0.69495673999172314</v>
      </c>
      <c r="M13" s="159">
        <v>0.62458693304707225</v>
      </c>
      <c r="N13" s="165">
        <v>0.30314511138163536</v>
      </c>
      <c r="P13" s="134" t="s">
        <v>51</v>
      </c>
      <c r="Q13" s="235">
        <v>4.8300125522241694E-2</v>
      </c>
      <c r="R13" s="107">
        <v>3.0284698635754941E-2</v>
      </c>
      <c r="S13" s="1"/>
    </row>
    <row r="14" spans="2:19" x14ac:dyDescent="0.2">
      <c r="B14" s="147" t="s">
        <v>45</v>
      </c>
      <c r="C14" s="159">
        <v>0.74565321873606538</v>
      </c>
      <c r="D14" s="159">
        <v>0.61384172664802095</v>
      </c>
      <c r="E14" s="159">
        <v>0.55088715556343282</v>
      </c>
      <c r="F14" s="159">
        <v>0.11626206891416763</v>
      </c>
      <c r="G14" s="159">
        <v>0.74131703541050797</v>
      </c>
      <c r="H14" s="159">
        <v>0.39652503653584287</v>
      </c>
      <c r="I14" s="159">
        <v>0.65093061284497356</v>
      </c>
      <c r="J14" s="159">
        <v>0.45930057690392961</v>
      </c>
      <c r="K14" s="160">
        <v>1</v>
      </c>
      <c r="L14" s="159">
        <v>0.64459895390950617</v>
      </c>
      <c r="M14" s="159">
        <v>0.69978113364999417</v>
      </c>
      <c r="N14" s="165">
        <v>4.0619830109841958E-2</v>
      </c>
      <c r="P14" s="134" t="s">
        <v>52</v>
      </c>
      <c r="Q14" s="235">
        <v>7.953808569903871E-2</v>
      </c>
      <c r="R14" s="107">
        <v>8.0602807065915244E-2</v>
      </c>
      <c r="S14" s="1"/>
    </row>
    <row r="15" spans="2:19" x14ac:dyDescent="0.2">
      <c r="B15" s="147" t="s">
        <v>48</v>
      </c>
      <c r="C15" s="159">
        <v>0.90854758182608986</v>
      </c>
      <c r="D15" s="159">
        <v>0.92351391824551965</v>
      </c>
      <c r="E15" s="159">
        <v>0.83645553401666994</v>
      </c>
      <c r="F15" s="159">
        <v>-0.22665246610516815</v>
      </c>
      <c r="G15" s="159">
        <v>0.853471168713137</v>
      </c>
      <c r="H15" s="159">
        <v>6.3664797764318742E-2</v>
      </c>
      <c r="I15" s="159">
        <v>0.67269063661567441</v>
      </c>
      <c r="J15" s="159">
        <v>0.69495673999172314</v>
      </c>
      <c r="K15" s="159">
        <v>0.64459895390950617</v>
      </c>
      <c r="L15" s="157">
        <v>1</v>
      </c>
      <c r="M15" s="159">
        <v>0.90267806750898516</v>
      </c>
      <c r="N15" s="165">
        <v>-2.8365274554307822E-3</v>
      </c>
      <c r="P15" s="134" t="s">
        <v>44</v>
      </c>
      <c r="Q15" s="235">
        <v>5.5960111241542106E-2</v>
      </c>
      <c r="R15" s="107">
        <v>3.1383892176671424E-2</v>
      </c>
      <c r="S15" s="1"/>
    </row>
    <row r="16" spans="2:19" x14ac:dyDescent="0.2">
      <c r="B16" s="147" t="s">
        <v>64</v>
      </c>
      <c r="C16" s="159">
        <v>0.9518446613855529</v>
      </c>
      <c r="D16" s="159">
        <v>0.84993219844925494</v>
      </c>
      <c r="E16" s="159">
        <v>0.75608073058794167</v>
      </c>
      <c r="F16" s="159">
        <v>-0.16509931690245186</v>
      </c>
      <c r="G16" s="159">
        <v>0.79766011483817967</v>
      </c>
      <c r="H16" s="159">
        <v>0.14011096546665383</v>
      </c>
      <c r="I16" s="159">
        <v>0.63972574148945771</v>
      </c>
      <c r="J16" s="159">
        <v>0.62458693304707225</v>
      </c>
      <c r="K16" s="159">
        <v>0.69978113364999417</v>
      </c>
      <c r="L16" s="159">
        <v>0.90267806750898516</v>
      </c>
      <c r="M16" s="157">
        <v>1</v>
      </c>
      <c r="N16" s="165">
        <v>3.0904993548378494E-2</v>
      </c>
      <c r="P16" s="134" t="s">
        <v>42</v>
      </c>
      <c r="Q16" s="235">
        <v>7.1170127342296136E-2</v>
      </c>
      <c r="R16" s="107">
        <v>6.9558149080573367E-2</v>
      </c>
      <c r="S16" s="1"/>
    </row>
    <row r="17" spans="2:19" ht="16" thickBot="1" x14ac:dyDescent="0.25">
      <c r="B17" s="166" t="s">
        <v>65</v>
      </c>
      <c r="C17" s="167">
        <v>-2.7095629056314314E-2</v>
      </c>
      <c r="D17" s="167">
        <v>7.660951296330698E-2</v>
      </c>
      <c r="E17" s="167">
        <v>0.29108530932894799</v>
      </c>
      <c r="F17" s="167">
        <v>0.67991499447907588</v>
      </c>
      <c r="G17" s="167">
        <v>0.17616445987811477</v>
      </c>
      <c r="H17" s="167">
        <v>0.59742604580417535</v>
      </c>
      <c r="I17" s="167">
        <v>0.50363212763909726</v>
      </c>
      <c r="J17" s="167">
        <v>0.30314511138163536</v>
      </c>
      <c r="K17" s="167">
        <v>4.0619830109841958E-2</v>
      </c>
      <c r="L17" s="167">
        <v>-2.8365274554307822E-3</v>
      </c>
      <c r="M17" s="167">
        <v>3.0904993548378494E-2</v>
      </c>
      <c r="N17" s="168">
        <v>1</v>
      </c>
      <c r="P17" s="134" t="s">
        <v>43</v>
      </c>
      <c r="Q17" s="235">
        <v>-5.0924444498202555E-2</v>
      </c>
      <c r="R17" s="107">
        <v>0.15080649080854716</v>
      </c>
      <c r="S17" s="1"/>
    </row>
    <row r="18" spans="2:19" ht="16" thickBot="1" x14ac:dyDescent="0.25">
      <c r="B18" s="4"/>
      <c r="C18" s="4"/>
      <c r="D18" s="4"/>
      <c r="E18" s="4"/>
      <c r="F18" s="4"/>
      <c r="G18" s="4"/>
      <c r="H18" s="4"/>
      <c r="I18" s="4"/>
      <c r="J18" s="4"/>
      <c r="K18" s="4"/>
      <c r="L18" s="4"/>
      <c r="M18" s="4"/>
      <c r="N18" s="4"/>
      <c r="P18" s="134" t="s">
        <v>45</v>
      </c>
      <c r="Q18" s="235">
        <v>7.3989298445557988E-2</v>
      </c>
      <c r="R18" s="107">
        <v>0.15443104266675542</v>
      </c>
      <c r="S18" s="1"/>
    </row>
    <row r="19" spans="2:19" ht="19" x14ac:dyDescent="0.25">
      <c r="B19" s="4"/>
      <c r="C19" s="336" t="s">
        <v>66</v>
      </c>
      <c r="D19" s="337"/>
      <c r="E19" s="337"/>
      <c r="F19" s="337"/>
      <c r="G19" s="337"/>
      <c r="H19" s="337"/>
      <c r="I19" s="337"/>
      <c r="J19" s="337"/>
      <c r="K19" s="337"/>
      <c r="L19" s="337"/>
      <c r="M19" s="337"/>
      <c r="N19" s="338"/>
      <c r="P19" s="134" t="s">
        <v>48</v>
      </c>
      <c r="Q19" s="235">
        <v>4.9186212382522861E-2</v>
      </c>
      <c r="R19" s="107">
        <v>5.6935810064422637E-2</v>
      </c>
      <c r="S19" s="1"/>
    </row>
    <row r="20" spans="2:19" ht="16" thickBot="1" x14ac:dyDescent="0.25">
      <c r="B20" s="4"/>
      <c r="C20" s="147" t="s">
        <v>56</v>
      </c>
      <c r="D20" s="156" t="s">
        <v>53</v>
      </c>
      <c r="E20" s="156" t="s">
        <v>58</v>
      </c>
      <c r="F20" s="156" t="s">
        <v>59</v>
      </c>
      <c r="G20" s="156" t="s">
        <v>60</v>
      </c>
      <c r="H20" s="156" t="s">
        <v>61</v>
      </c>
      <c r="I20" s="156" t="s">
        <v>62</v>
      </c>
      <c r="J20" s="156" t="s">
        <v>63</v>
      </c>
      <c r="K20" s="156" t="s">
        <v>45</v>
      </c>
      <c r="L20" s="156" t="s">
        <v>48</v>
      </c>
      <c r="M20" s="156" t="s">
        <v>64</v>
      </c>
      <c r="N20" s="169" t="s">
        <v>65</v>
      </c>
      <c r="P20" s="134" t="s">
        <v>46</v>
      </c>
      <c r="Q20" s="235">
        <v>0.20369837307772778</v>
      </c>
      <c r="R20" s="107">
        <v>0.2237753154027865</v>
      </c>
      <c r="S20" s="1"/>
    </row>
    <row r="21" spans="2:19" ht="16" thickBot="1" x14ac:dyDescent="0.25">
      <c r="B21" s="4"/>
      <c r="C21" s="284">
        <v>0.14934128686781739</v>
      </c>
      <c r="D21" s="285">
        <v>0.16014090179726354</v>
      </c>
      <c r="E21" s="285">
        <v>0.18993580301420432</v>
      </c>
      <c r="F21" s="285">
        <v>3.0284698635754941E-2</v>
      </c>
      <c r="G21" s="285">
        <v>8.0602807065915244E-2</v>
      </c>
      <c r="H21" s="285">
        <v>3.1383892176671424E-2</v>
      </c>
      <c r="I21" s="285">
        <v>6.9558149080573367E-2</v>
      </c>
      <c r="J21" s="285">
        <v>0.15080649080854716</v>
      </c>
      <c r="K21" s="285">
        <v>0.15443104266675542</v>
      </c>
      <c r="L21" s="285">
        <v>5.6935810064422637E-2</v>
      </c>
      <c r="M21" s="285">
        <v>0.2237753154027865</v>
      </c>
      <c r="N21" s="286">
        <v>0.14918515709748575</v>
      </c>
      <c r="P21" s="134" t="s">
        <v>47</v>
      </c>
      <c r="Q21" s="235">
        <v>5.025361700718068E-2</v>
      </c>
      <c r="R21" s="107">
        <v>0.14918515709748575</v>
      </c>
      <c r="S21" s="1"/>
    </row>
    <row r="22" spans="2:19" x14ac:dyDescent="0.2">
      <c r="P22" s="138"/>
      <c r="Q22" s="76"/>
      <c r="R22" s="217"/>
    </row>
    <row r="23" spans="2:19" ht="16" thickBot="1" x14ac:dyDescent="0.25">
      <c r="P23" s="135" t="s">
        <v>85</v>
      </c>
      <c r="Q23" s="218">
        <f>1.2%</f>
        <v>1.2E-2</v>
      </c>
      <c r="R23" s="219"/>
    </row>
    <row r="24" spans="2:19" ht="17" thickBot="1" x14ac:dyDescent="0.25">
      <c r="B24" s="161" t="s">
        <v>67</v>
      </c>
      <c r="C24" s="162" t="s">
        <v>56</v>
      </c>
      <c r="D24" s="162" t="s">
        <v>57</v>
      </c>
      <c r="E24" s="162" t="s">
        <v>58</v>
      </c>
      <c r="F24" s="162" t="s">
        <v>59</v>
      </c>
      <c r="G24" s="162" t="s">
        <v>60</v>
      </c>
      <c r="H24" s="162" t="s">
        <v>61</v>
      </c>
      <c r="I24" s="162" t="s">
        <v>62</v>
      </c>
      <c r="J24" s="162" t="s">
        <v>63</v>
      </c>
      <c r="K24" s="162" t="s">
        <v>45</v>
      </c>
      <c r="L24" s="162" t="s">
        <v>48</v>
      </c>
      <c r="M24" s="162" t="s">
        <v>64</v>
      </c>
      <c r="N24" s="163" t="s">
        <v>65</v>
      </c>
    </row>
    <row r="25" spans="2:19" x14ac:dyDescent="0.2">
      <c r="B25" s="147" t="s">
        <v>56</v>
      </c>
      <c r="C25" s="29">
        <f>C21^2</f>
        <v>2.2302819963335729E-2</v>
      </c>
      <c r="D25" s="31">
        <f>D6*D21*C21</f>
        <v>2.1217310188226719E-2</v>
      </c>
      <c r="E25" s="31">
        <f>E6*E21*C21</f>
        <v>2.2833775477865085E-2</v>
      </c>
      <c r="F25" s="31">
        <f>F6*F21*C21</f>
        <v>-9.7807581477083122E-4</v>
      </c>
      <c r="G25" s="31">
        <f>G6*G21*C21</f>
        <v>1.0291565465272769E-2</v>
      </c>
      <c r="H25" s="31">
        <f>H6*H21*C21</f>
        <v>2.6680408433899975E-4</v>
      </c>
      <c r="I25" s="31">
        <f>I6*I21*C21</f>
        <v>6.8849244991500578E-3</v>
      </c>
      <c r="J25" s="31">
        <f>J6*J21*C21</f>
        <v>1.4669624742935407E-2</v>
      </c>
      <c r="K25" s="31">
        <f>K6*K21*C21</f>
        <v>1.7196948468328456E-2</v>
      </c>
      <c r="L25" s="31">
        <f>L6*L21*C21</f>
        <v>7.7252593821629627E-3</v>
      </c>
      <c r="M25" s="31">
        <f>M6*M21*C21</f>
        <v>3.1809595435447917E-2</v>
      </c>
      <c r="N25" s="170">
        <f>N6*N21*C21</f>
        <v>-6.0367715812772896E-4</v>
      </c>
      <c r="Q25" s="133" t="s">
        <v>85</v>
      </c>
      <c r="R25" s="237">
        <v>0</v>
      </c>
      <c r="S25" s="238">
        <f>1.2%</f>
        <v>1.2E-2</v>
      </c>
    </row>
    <row r="26" spans="2:19" x14ac:dyDescent="0.2">
      <c r="B26" s="147" t="s">
        <v>57</v>
      </c>
      <c r="C26" s="31">
        <v>2.1217310188226719E-2</v>
      </c>
      <c r="D26" s="29">
        <f>D21^2</f>
        <v>2.5645108428440803E-2</v>
      </c>
      <c r="E26" s="31">
        <f>E7*E21*D21</f>
        <v>2.7912853322866173E-2</v>
      </c>
      <c r="F26" s="31">
        <f>F7*F21*D21</f>
        <v>-1.1226941858381186E-3</v>
      </c>
      <c r="G26" s="31">
        <f>G7*G21*D21</f>
        <v>1.0845210619742085E-2</v>
      </c>
      <c r="H26" s="31">
        <f>H7*H21*D21</f>
        <v>2.0318360371806576E-4</v>
      </c>
      <c r="I26" s="31">
        <f>I7*I21*D21</f>
        <v>7.9672798050949515E-3</v>
      </c>
      <c r="J26" s="31">
        <f>J7*J21*D21</f>
        <v>1.604104546928024E-2</v>
      </c>
      <c r="K26" s="31">
        <f>K7*K21*D21</f>
        <v>1.5180751818051336E-2</v>
      </c>
      <c r="L26" s="31">
        <f>L7*L21*D21</f>
        <v>8.4203708458118476E-3</v>
      </c>
      <c r="M26" s="31">
        <f>M7*M21*D21</f>
        <v>3.045781397933324E-2</v>
      </c>
      <c r="N26" s="170">
        <f>N7*N21*D21</f>
        <v>1.8302507232095075E-3</v>
      </c>
      <c r="Q26" s="138" t="s">
        <v>92</v>
      </c>
      <c r="R26" s="142">
        <v>2.6282510169715233E-2</v>
      </c>
      <c r="S26" s="143">
        <v>0.10400258552316251</v>
      </c>
    </row>
    <row r="27" spans="2:19" ht="16" thickBot="1" x14ac:dyDescent="0.25">
      <c r="B27" s="147" t="s">
        <v>58</v>
      </c>
      <c r="C27" s="76">
        <v>2.2833775477865085E-2</v>
      </c>
      <c r="D27" s="76">
        <v>2.7912853322866173E-2</v>
      </c>
      <c r="E27" s="29">
        <f>E21^2</f>
        <v>3.6075609266650627E-2</v>
      </c>
      <c r="F27" s="31">
        <f>F8*F21*E21</f>
        <v>-6.1001420875388818E-4</v>
      </c>
      <c r="G27" s="31">
        <f>G8*G21*E21</f>
        <v>1.2665918540794628E-2</v>
      </c>
      <c r="H27" s="31">
        <f>H8*H21*E21</f>
        <v>7.9033740953102498E-4</v>
      </c>
      <c r="I27" s="31">
        <f>I8*I21*E21</f>
        <v>1.0509547382044133E-2</v>
      </c>
      <c r="J27" s="31">
        <f>J8*J21*E21</f>
        <v>2.0037384247686394E-2</v>
      </c>
      <c r="K27" s="31">
        <f>K8*K21*E21</f>
        <v>1.6158613287457227E-2</v>
      </c>
      <c r="L27" s="31">
        <f>L8*L21*E21</f>
        <v>9.0455546134968149E-3</v>
      </c>
      <c r="M27" s="31">
        <f>M8*M21*E21</f>
        <v>3.2135657122370133E-2</v>
      </c>
      <c r="N27" s="170">
        <f>N8*N21*E21</f>
        <v>8.2480776510774449E-3</v>
      </c>
      <c r="Q27" s="144" t="s">
        <v>93</v>
      </c>
      <c r="R27" s="145">
        <v>0.05</v>
      </c>
      <c r="S27" s="146">
        <f>S25+(S26-S25)/R26*R27</f>
        <v>0.18702625306538473</v>
      </c>
    </row>
    <row r="28" spans="2:19" x14ac:dyDescent="0.2">
      <c r="B28" s="147" t="s">
        <v>59</v>
      </c>
      <c r="C28" s="76">
        <v>-9.7807581477083122E-4</v>
      </c>
      <c r="D28" s="76">
        <v>-1.1226941858381186E-3</v>
      </c>
      <c r="E28" s="76">
        <v>-6.1001420875388818E-4</v>
      </c>
      <c r="F28" s="29">
        <f>F21^2</f>
        <v>9.1716297145849721E-4</v>
      </c>
      <c r="G28" s="31">
        <f>G9*G21*F21</f>
        <v>-4.0599446504177133E-5</v>
      </c>
      <c r="H28" s="31">
        <f>H9*H21*F21</f>
        <v>7.5033461673991594E-4</v>
      </c>
      <c r="I28" s="31">
        <f>I9*I21*F21</f>
        <v>6.2373404003862804E-4</v>
      </c>
      <c r="J28" s="31">
        <f>J9*J21*F21</f>
        <v>-4.9797148973023243E-4</v>
      </c>
      <c r="K28" s="31">
        <f>K9*K21*F21</f>
        <v>5.4374578958384209E-4</v>
      </c>
      <c r="L28" s="31">
        <f>L9*L21*F21</f>
        <v>-3.908131867281104E-4</v>
      </c>
      <c r="M28" s="31">
        <f>M9*M21*F21</f>
        <v>-1.1188727856692681E-3</v>
      </c>
      <c r="N28" s="170">
        <f>N9*N21*F21</f>
        <v>3.071874658781882E-3</v>
      </c>
    </row>
    <row r="29" spans="2:19" x14ac:dyDescent="0.2">
      <c r="B29" s="147" t="s">
        <v>60</v>
      </c>
      <c r="C29" s="76">
        <v>1.0291565465272769E-2</v>
      </c>
      <c r="D29" s="76">
        <v>1.0845210619742085E-2</v>
      </c>
      <c r="E29" s="76">
        <v>1.2665918540794628E-2</v>
      </c>
      <c r="F29" s="76">
        <v>-4.0599446504177133E-5</v>
      </c>
      <c r="G29" s="29">
        <f>G21^2</f>
        <v>6.4968125069051561E-3</v>
      </c>
      <c r="H29" s="31">
        <f>H10*H21*G21</f>
        <v>5.3102393959454793E-4</v>
      </c>
      <c r="I29" s="31">
        <f>I10*I21*G21</f>
        <v>4.7909398930776987E-3</v>
      </c>
      <c r="J29" s="31">
        <f>J10*J21*G21</f>
        <v>9.6120860964812992E-3</v>
      </c>
      <c r="K29" s="31">
        <f>K10*K21*G21</f>
        <v>9.2275997951791703E-3</v>
      </c>
      <c r="L29" s="31">
        <f>L10*L21*G21</f>
        <v>3.916738035956476E-3</v>
      </c>
      <c r="M29" s="31">
        <f>M10*M21*G21</f>
        <v>1.4387330540684954E-2</v>
      </c>
      <c r="N29" s="170">
        <f>N10*N21*G21</f>
        <v>2.1183322561694946E-3</v>
      </c>
    </row>
    <row r="30" spans="2:19" x14ac:dyDescent="0.2">
      <c r="B30" s="147" t="s">
        <v>61</v>
      </c>
      <c r="C30" s="76">
        <v>2.6680408433899975E-4</v>
      </c>
      <c r="D30" s="76">
        <v>2.0318360371806576E-4</v>
      </c>
      <c r="E30" s="76">
        <v>7.9033740953102498E-4</v>
      </c>
      <c r="F30" s="76">
        <v>7.5033461673991594E-4</v>
      </c>
      <c r="G30" s="76">
        <v>5.3102393959454793E-4</v>
      </c>
      <c r="H30" s="29">
        <f>H21^2</f>
        <v>9.8494868815693771E-4</v>
      </c>
      <c r="I30" s="31">
        <f>I11*I21*H21</f>
        <v>1.1836519973161589E-3</v>
      </c>
      <c r="J30" s="31">
        <f>J11*J21*H21</f>
        <v>5.7894822574474541E-4</v>
      </c>
      <c r="K30" s="31">
        <f>K11*K21*H21</f>
        <v>1.9218169547986479E-3</v>
      </c>
      <c r="L30" s="31">
        <f>L11*L21*H21</f>
        <v>1.1376054681752172E-4</v>
      </c>
      <c r="M30" s="31">
        <f>M11*M21*H21</f>
        <v>9.8399095571172061E-4</v>
      </c>
      <c r="N30" s="170">
        <f>N11*N21*H21</f>
        <v>2.7971552492627792E-3</v>
      </c>
    </row>
    <row r="31" spans="2:19" x14ac:dyDescent="0.2">
      <c r="B31" s="147" t="s">
        <v>62</v>
      </c>
      <c r="C31" s="76">
        <v>6.8849244991500578E-3</v>
      </c>
      <c r="D31" s="76">
        <v>7.9672798050949515E-3</v>
      </c>
      <c r="E31" s="76">
        <v>1.0509547382044133E-2</v>
      </c>
      <c r="F31" s="76">
        <v>6.2373404003862804E-4</v>
      </c>
      <c r="G31" s="76">
        <v>4.7909398930776987E-3</v>
      </c>
      <c r="H31" s="76">
        <v>1.1836519973161589E-3</v>
      </c>
      <c r="I31" s="29">
        <f>I21^2</f>
        <v>4.8383361035152696E-3</v>
      </c>
      <c r="J31" s="31">
        <f>J12*J21*I21</f>
        <v>6.9227284242506333E-3</v>
      </c>
      <c r="K31" s="31">
        <f>K12*K21*I21</f>
        <v>6.9922559525203484E-3</v>
      </c>
      <c r="L31" s="31">
        <f>L12*L21*I21</f>
        <v>2.6640900697535658E-3</v>
      </c>
      <c r="M31" s="31">
        <f>M12*M21*I21</f>
        <v>9.9575849770487095E-3</v>
      </c>
      <c r="N31" s="170">
        <f>N12*N21*I21</f>
        <v>5.2262124451358085E-3</v>
      </c>
    </row>
    <row r="32" spans="2:19" x14ac:dyDescent="0.2">
      <c r="B32" s="147" t="s">
        <v>63</v>
      </c>
      <c r="C32" s="76">
        <v>1.4669624742935407E-2</v>
      </c>
      <c r="D32" s="76">
        <v>1.604104546928024E-2</v>
      </c>
      <c r="E32" s="76">
        <v>2.0037384247686394E-2</v>
      </c>
      <c r="F32" s="76">
        <v>-4.9797148973023243E-4</v>
      </c>
      <c r="G32" s="76">
        <v>9.6120860964812992E-3</v>
      </c>
      <c r="H32" s="76">
        <v>5.7894822574474541E-4</v>
      </c>
      <c r="I32" s="76">
        <v>6.9227284242506333E-3</v>
      </c>
      <c r="J32" s="29">
        <f>J21^2</f>
        <v>2.2742597669988419E-2</v>
      </c>
      <c r="K32" s="31">
        <f>K13*K21*J21</f>
        <v>1.0696744656681615E-2</v>
      </c>
      <c r="L32" s="31">
        <f>L13*L21*J21</f>
        <v>5.9670999104602575E-3</v>
      </c>
      <c r="M32" s="31">
        <f>M13*M21*J21</f>
        <v>2.1077791602944956E-2</v>
      </c>
      <c r="N32" s="170">
        <f>N13*N21*J21</f>
        <v>6.8201860057732107E-3</v>
      </c>
    </row>
    <row r="33" spans="2:19" x14ac:dyDescent="0.2">
      <c r="B33" s="147" t="s">
        <v>45</v>
      </c>
      <c r="C33" s="76">
        <v>1.7196948468328456E-2</v>
      </c>
      <c r="D33" s="76">
        <v>1.5180751818051336E-2</v>
      </c>
      <c r="E33" s="76">
        <v>1.6158613287457227E-2</v>
      </c>
      <c r="F33" s="76">
        <v>5.4374578958384209E-4</v>
      </c>
      <c r="G33" s="76">
        <v>9.2275997951791703E-3</v>
      </c>
      <c r="H33" s="76">
        <v>1.9218169547986479E-3</v>
      </c>
      <c r="I33" s="76">
        <v>6.9922559525203484E-3</v>
      </c>
      <c r="J33" s="76">
        <v>1.0696744656681615E-2</v>
      </c>
      <c r="K33" s="29">
        <f>K21^2</f>
        <v>2.3848946939141233E-2</v>
      </c>
      <c r="L33" s="31">
        <f>L14*L21*K21</f>
        <v>5.667737190574988E-3</v>
      </c>
      <c r="M33" s="31">
        <f>M14*M21*K21</f>
        <v>2.4182935144864737E-2</v>
      </c>
      <c r="N33" s="170">
        <f>N14*N21*K21</f>
        <v>9.3583292837387533E-4</v>
      </c>
    </row>
    <row r="34" spans="2:19" x14ac:dyDescent="0.2">
      <c r="B34" s="147" t="s">
        <v>48</v>
      </c>
      <c r="C34" s="76">
        <v>7.7252593821629627E-3</v>
      </c>
      <c r="D34" s="76">
        <v>8.4203708458118476E-3</v>
      </c>
      <c r="E34" s="76">
        <v>9.0455546134968149E-3</v>
      </c>
      <c r="F34" s="76">
        <v>-3.908131867281104E-4</v>
      </c>
      <c r="G34" s="76">
        <v>3.916738035956476E-3</v>
      </c>
      <c r="H34" s="76">
        <v>1.1376054681752172E-4</v>
      </c>
      <c r="I34" s="76">
        <v>2.6640900697535658E-3</v>
      </c>
      <c r="J34" s="76">
        <v>5.9670999104602575E-3</v>
      </c>
      <c r="K34" s="76">
        <v>5.667737190574988E-3</v>
      </c>
      <c r="L34" s="29">
        <f>L21^2</f>
        <v>3.2416864676920103E-3</v>
      </c>
      <c r="M34" s="31">
        <f>M15*M21*L21</f>
        <v>1.1500866769185183E-2</v>
      </c>
      <c r="N34" s="170">
        <f>N15*N21*L21</f>
        <v>-2.4093401147398578E-5</v>
      </c>
    </row>
    <row r="35" spans="2:19" x14ac:dyDescent="0.2">
      <c r="B35" s="147" t="s">
        <v>64</v>
      </c>
      <c r="C35" s="76">
        <v>3.1809595435447917E-2</v>
      </c>
      <c r="D35" s="76">
        <v>3.045781397933324E-2</v>
      </c>
      <c r="E35" s="76">
        <v>3.2135657122370133E-2</v>
      </c>
      <c r="F35" s="76">
        <v>-1.1188727856692681E-3</v>
      </c>
      <c r="G35" s="76">
        <v>1.4387330540684954E-2</v>
      </c>
      <c r="H35" s="76">
        <v>9.8399095571172061E-4</v>
      </c>
      <c r="I35" s="76">
        <v>9.9575849770487095E-3</v>
      </c>
      <c r="J35" s="76">
        <v>2.1077791602944956E-2</v>
      </c>
      <c r="K35" s="76">
        <v>2.4182935144864737E-2</v>
      </c>
      <c r="L35" s="76">
        <v>1.1500866769185183E-2</v>
      </c>
      <c r="M35" s="29">
        <f>M21^2</f>
        <v>5.0075391783616578E-2</v>
      </c>
      <c r="N35" s="170">
        <f>N16*N21*M21</f>
        <v>1.0317309319090064E-3</v>
      </c>
    </row>
    <row r="36" spans="2:19" ht="16" thickBot="1" x14ac:dyDescent="0.25">
      <c r="B36" s="166" t="s">
        <v>65</v>
      </c>
      <c r="C36" s="152">
        <v>-6.0367715812772896E-4</v>
      </c>
      <c r="D36" s="152">
        <v>1.8302507232095075E-3</v>
      </c>
      <c r="E36" s="152">
        <v>8.2480776510774449E-3</v>
      </c>
      <c r="F36" s="152">
        <v>3.071874658781882E-3</v>
      </c>
      <c r="G36" s="152">
        <v>2.1183322561694946E-3</v>
      </c>
      <c r="H36" s="152">
        <v>2.7971552492627792E-3</v>
      </c>
      <c r="I36" s="152">
        <v>5.2262124451358085E-3</v>
      </c>
      <c r="J36" s="152">
        <v>6.8201860057732107E-3</v>
      </c>
      <c r="K36" s="152">
        <v>9.3583292837387533E-4</v>
      </c>
      <c r="L36" s="152">
        <v>-2.4093401147398578E-5</v>
      </c>
      <c r="M36" s="152">
        <v>1.0317309319090064E-3</v>
      </c>
      <c r="N36" s="171">
        <f>N21^2</f>
        <v>2.2256211098201504E-2</v>
      </c>
    </row>
    <row r="37" spans="2:19" x14ac:dyDescent="0.2"/>
    <row r="38" spans="2:19" x14ac:dyDescent="0.2"/>
    <row r="39" spans="2:19" ht="16" thickBot="1" x14ac:dyDescent="0.25"/>
    <row r="40" spans="2:19" x14ac:dyDescent="0.2">
      <c r="B40" s="193" t="s">
        <v>68</v>
      </c>
      <c r="C40" s="194" t="s">
        <v>69</v>
      </c>
      <c r="D40" s="194" t="s">
        <v>70</v>
      </c>
      <c r="E40" s="194" t="s">
        <v>71</v>
      </c>
      <c r="F40" s="194" t="s">
        <v>72</v>
      </c>
      <c r="G40" s="194" t="s">
        <v>73</v>
      </c>
      <c r="H40" s="194" t="s">
        <v>74</v>
      </c>
      <c r="I40" s="194" t="s">
        <v>75</v>
      </c>
      <c r="J40" s="194" t="s">
        <v>76</v>
      </c>
      <c r="K40" s="194" t="s">
        <v>77</v>
      </c>
      <c r="L40" s="194" t="s">
        <v>78</v>
      </c>
      <c r="M40" s="194" t="s">
        <v>79</v>
      </c>
      <c r="N40" s="194" t="s">
        <v>80</v>
      </c>
      <c r="O40" s="194" t="s">
        <v>81</v>
      </c>
      <c r="P40" s="194" t="s">
        <v>82</v>
      </c>
      <c r="Q40" s="194" t="s">
        <v>83</v>
      </c>
      <c r="R40" s="195" t="s">
        <v>84</v>
      </c>
      <c r="S40" s="4"/>
    </row>
    <row r="41" spans="2:19" ht="16" thickBot="1" x14ac:dyDescent="0.25">
      <c r="B41" s="239">
        <f>SUM(C41:N41)</f>
        <v>1.000000076422551</v>
      </c>
      <c r="C41" s="240">
        <v>0.14344369615716299</v>
      </c>
      <c r="D41" s="240">
        <v>-2.6135031387942091E-2</v>
      </c>
      <c r="E41" s="240">
        <v>-3.3372811011567177E-3</v>
      </c>
      <c r="F41" s="240">
        <v>0.40197238763532855</v>
      </c>
      <c r="G41" s="240">
        <v>3.623784418361737E-2</v>
      </c>
      <c r="H41" s="240">
        <v>0.38711989129875041</v>
      </c>
      <c r="I41" s="240">
        <v>-0.13810699651154051</v>
      </c>
      <c r="J41" s="240">
        <v>8.9663274550898717E-3</v>
      </c>
      <c r="K41" s="240">
        <v>-7.7683174607013114E-2</v>
      </c>
      <c r="L41" s="240">
        <v>0.43476122748981355</v>
      </c>
      <c r="M41" s="240">
        <v>-0.11539012206605938</v>
      </c>
      <c r="N41" s="240">
        <v>-5.1848692123500247E-2</v>
      </c>
      <c r="O41" s="167">
        <f t="array" ref="O41">MMULT(MMULT(C41:N41,$C$25:$N$36),TRANSPOSE(C41:N41))</f>
        <v>2.1571030743818546E-4</v>
      </c>
      <c r="P41" s="191">
        <f>SQRT(O41)</f>
        <v>1.4687079608900656E-2</v>
      </c>
      <c r="Q41" s="109">
        <f>MMULT(C41:N41,$Q$10:$Q$21)</f>
        <v>4.0729994648479192E-2</v>
      </c>
      <c r="R41" s="241">
        <f>(Q41-$Q$23)/P41</f>
        <v>1.9561407314132251</v>
      </c>
      <c r="S41" s="4"/>
    </row>
    <row r="42" spans="2:19" x14ac:dyDescent="0.2">
      <c r="B42" s="16"/>
      <c r="C42" s="17"/>
      <c r="D42" s="17"/>
      <c r="E42" s="17"/>
      <c r="F42" s="17"/>
      <c r="G42" s="17"/>
      <c r="H42" s="17"/>
      <c r="I42" s="17"/>
      <c r="J42" s="17"/>
      <c r="K42" s="17"/>
      <c r="L42" s="17"/>
      <c r="M42" s="17"/>
      <c r="N42" s="17"/>
      <c r="O42" s="4"/>
      <c r="P42" s="18"/>
      <c r="Q42" s="19"/>
      <c r="R42" s="20"/>
      <c r="S42" s="4"/>
    </row>
    <row r="43" spans="2:19" ht="16" thickBot="1" x14ac:dyDescent="0.25">
      <c r="B43" s="16"/>
      <c r="C43" s="17"/>
      <c r="D43" s="17"/>
      <c r="E43" s="17"/>
      <c r="F43" s="17"/>
      <c r="G43" s="17"/>
      <c r="H43" s="17"/>
      <c r="I43" s="17"/>
      <c r="J43" s="17"/>
      <c r="K43" s="17"/>
      <c r="L43" s="17"/>
      <c r="M43" s="17"/>
      <c r="N43" s="17"/>
      <c r="O43" s="4"/>
      <c r="P43" s="18"/>
      <c r="Q43" s="19"/>
      <c r="R43" s="20" t="s">
        <v>86</v>
      </c>
      <c r="S43" s="4"/>
    </row>
    <row r="44" spans="2:19" x14ac:dyDescent="0.2">
      <c r="B44" s="220">
        <f t="shared" ref="B44:B49" si="0">SUM(C44:N44)</f>
        <v>1.0000000973348726</v>
      </c>
      <c r="C44" s="221">
        <v>0.60836619252154556</v>
      </c>
      <c r="D44" s="221">
        <v>-0.26346189427335981</v>
      </c>
      <c r="E44" s="221">
        <v>-0.14889427765378235</v>
      </c>
      <c r="F44" s="221">
        <v>-1.6211260520241126</v>
      </c>
      <c r="G44" s="221">
        <v>1.9502359720996776</v>
      </c>
      <c r="H44" s="221">
        <v>2.2509525322602206</v>
      </c>
      <c r="I44" s="221">
        <v>-0.82428607798875198</v>
      </c>
      <c r="J44" s="221">
        <v>-0.5976124832981079</v>
      </c>
      <c r="K44" s="221">
        <v>-0.4587112125195133</v>
      </c>
      <c r="L44" s="221">
        <v>-0.11143415832243692</v>
      </c>
      <c r="M44" s="221">
        <v>-4.849360258962962E-2</v>
      </c>
      <c r="N44" s="221">
        <v>0.26446515912312335</v>
      </c>
      <c r="O44" s="174">
        <f t="array" ref="O44">MMULT(MMULT(C44:N44,$C$25:$N$36),TRANSPOSE(C44:N44))</f>
        <v>3.2258313353405207E-3</v>
      </c>
      <c r="P44" s="222">
        <f t="shared" ref="P44:P49" si="1">SQRT(O44)</f>
        <v>5.6796402485901523E-2</v>
      </c>
      <c r="Q44" s="173">
        <f t="shared" ref="Q44" si="2">MMULT(C44:N44,$Q$10:$Q$21)</f>
        <v>0.20000001458793504</v>
      </c>
      <c r="R44" s="173">
        <v>0.2</v>
      </c>
      <c r="S44" s="176">
        <f t="shared" ref="S44" si="3">(R44-$Q$23)/P44</f>
        <v>3.3100688031546879</v>
      </c>
    </row>
    <row r="45" spans="2:19" x14ac:dyDescent="0.2">
      <c r="B45" s="224">
        <f t="shared" si="0"/>
        <v>0.99999999174278076</v>
      </c>
      <c r="C45" s="225">
        <v>0.53535049616674268</v>
      </c>
      <c r="D45" s="225">
        <v>-0.22629447538058359</v>
      </c>
      <c r="E45" s="225">
        <v>-0.12599891970867041</v>
      </c>
      <c r="F45" s="225">
        <v>-1.3036769274566473</v>
      </c>
      <c r="G45" s="225">
        <v>1.6498056328708113</v>
      </c>
      <c r="H45" s="225">
        <v>1.9584200051332861</v>
      </c>
      <c r="I45" s="225">
        <v>-0.71658929307857222</v>
      </c>
      <c r="J45" s="225">
        <v>-0.50241421235560457</v>
      </c>
      <c r="K45" s="225">
        <v>-0.39889131074822592</v>
      </c>
      <c r="L45" s="225">
        <v>-2.5553922972712386E-2</v>
      </c>
      <c r="M45" s="225">
        <v>-5.8982460395951682E-2</v>
      </c>
      <c r="N45" s="225">
        <v>0.21482537966890891</v>
      </c>
      <c r="O45" s="179">
        <f t="array" ref="O45">MMULT(MMULT(C45:N45,$C$25:$N$36),TRANSPOSE(C45:N45))</f>
        <v>2.3550221265637682E-3</v>
      </c>
      <c r="P45" s="226">
        <f t="shared" si="1"/>
        <v>4.8528570209349545E-2</v>
      </c>
      <c r="Q45" s="178">
        <f>MMULT(C45:N45,$Q$10:$Q$21)</f>
        <v>0.17499999729989718</v>
      </c>
      <c r="R45" s="178">
        <v>0.17499999999999999</v>
      </c>
      <c r="S45" s="181">
        <f>(R45-$Q$23)/P45</f>
        <v>3.3588461250110413</v>
      </c>
    </row>
    <row r="46" spans="2:19" x14ac:dyDescent="0.2">
      <c r="B46" s="224">
        <f t="shared" si="0"/>
        <v>1.0000000074738697</v>
      </c>
      <c r="C46" s="225">
        <v>0.46239792903399995</v>
      </c>
      <c r="D46" s="225">
        <v>-0.18912269960556335</v>
      </c>
      <c r="E46" s="225">
        <v>-0.10311504814776175</v>
      </c>
      <c r="F46" s="225">
        <v>-0.98618230681697905</v>
      </c>
      <c r="G46" s="225">
        <v>1.3493799677930018</v>
      </c>
      <c r="H46" s="225">
        <v>1.665834850309087</v>
      </c>
      <c r="I46" s="225">
        <v>-0.60891917406492369</v>
      </c>
      <c r="J46" s="225">
        <v>-0.40721916780872158</v>
      </c>
      <c r="K46" s="225">
        <v>-0.33907138887659405</v>
      </c>
      <c r="L46" s="225">
        <v>6.0329283270127668E-2</v>
      </c>
      <c r="M46" s="225">
        <v>-6.9502500466549821E-2</v>
      </c>
      <c r="N46" s="225">
        <v>0.16519026285474644</v>
      </c>
      <c r="O46" s="179">
        <f t="array" ref="O46">MMULT(MMULT(C46:N46,$C$25:$N$36),TRANSPOSE(C46:N46))</f>
        <v>1.6325419328430373E-3</v>
      </c>
      <c r="P46" s="226">
        <f t="shared" si="1"/>
        <v>4.0404726615125577E-2</v>
      </c>
      <c r="Q46" s="178">
        <f t="shared" ref="Q46:Q49" si="4">MMULT(C46:N46,$Q$10:$Q$21)</f>
        <v>0.1499999946098908</v>
      </c>
      <c r="R46" s="178">
        <v>0.15</v>
      </c>
      <c r="S46" s="181">
        <f>(R46-$Q$23)/P46</f>
        <v>3.4154419930746283</v>
      </c>
    </row>
    <row r="47" spans="2:19" x14ac:dyDescent="0.2">
      <c r="B47" s="224">
        <f t="shared" si="0"/>
        <v>0.99999998807279278</v>
      </c>
      <c r="C47" s="225">
        <v>0.38942600259757915</v>
      </c>
      <c r="D47" s="225">
        <v>-0.15194186542944735</v>
      </c>
      <c r="E47" s="225">
        <v>-8.0230310450138134E-2</v>
      </c>
      <c r="F47" s="225">
        <v>-0.66870928787357409</v>
      </c>
      <c r="G47" s="225">
        <v>1.0489443999914549</v>
      </c>
      <c r="H47" s="225">
        <v>1.373288112510723</v>
      </c>
      <c r="I47" s="225">
        <v>-0.50123261229108296</v>
      </c>
      <c r="J47" s="225">
        <v>-0.31202161264029604</v>
      </c>
      <c r="K47" s="225">
        <v>-0.27925369488202145</v>
      </c>
      <c r="L47" s="225">
        <v>0.14619107961827893</v>
      </c>
      <c r="M47" s="225">
        <v>-8.0012247460848729E-2</v>
      </c>
      <c r="N47" s="225">
        <v>0.11555202438216554</v>
      </c>
      <c r="O47" s="179">
        <f t="array" ref="O47">MMULT(MMULT(C47:N47,$C$25:$N$36),TRANSPOSE(C47:N47))</f>
        <v>1.0583904775906116E-3</v>
      </c>
      <c r="P47" s="226">
        <f t="shared" si="1"/>
        <v>3.2532913758079089E-2</v>
      </c>
      <c r="Q47" s="178">
        <f t="shared" si="4"/>
        <v>0.12499999780726721</v>
      </c>
      <c r="R47" s="178">
        <v>0.125</v>
      </c>
      <c r="S47" s="181">
        <f>(R47-$Q$23)/P47</f>
        <v>3.4734054514848998</v>
      </c>
    </row>
    <row r="48" spans="2:19" x14ac:dyDescent="0.2">
      <c r="B48" s="242">
        <f>SUM(C48:N48)</f>
        <v>1.0000000243320528</v>
      </c>
      <c r="C48" s="243">
        <v>0.32813167782400304</v>
      </c>
      <c r="D48" s="243">
        <v>-0.12072520383905587</v>
      </c>
      <c r="E48" s="243">
        <v>-6.100267474799656E-2</v>
      </c>
      <c r="F48" s="243">
        <v>-0.40207027629519171</v>
      </c>
      <c r="G48" s="243">
        <v>0.79661566859887867</v>
      </c>
      <c r="H48" s="243">
        <v>1.1275715893603131</v>
      </c>
      <c r="I48" s="243">
        <v>-0.41078689651996891</v>
      </c>
      <c r="J48" s="243">
        <v>-0.23206742995749366</v>
      </c>
      <c r="K48" s="243">
        <v>-0.22901063715037304</v>
      </c>
      <c r="L48" s="243">
        <v>0.21832104037171821</v>
      </c>
      <c r="M48" s="243">
        <v>-8.8838581171738054E-2</v>
      </c>
      <c r="N48" s="243">
        <v>7.3861747858957591E-2</v>
      </c>
      <c r="O48" s="186">
        <f t="array" ref="O48">MMULT(MMULT(C48:N48,$C$25:$N$36),TRANSPOSE(C48:N48))</f>
        <v>6.9077034082118459E-4</v>
      </c>
      <c r="P48" s="244">
        <f>SQRT(O48)</f>
        <v>2.6282510169715233E-2</v>
      </c>
      <c r="Q48" s="245">
        <f>MMULT(C48:N48,$Q$10:$Q$21)</f>
        <v>0.10400258552316251</v>
      </c>
      <c r="R48" s="228" t="s">
        <v>111</v>
      </c>
      <c r="S48" s="246">
        <f>(Q48-$Q$23)/P48</f>
        <v>3.5005250613076941</v>
      </c>
    </row>
    <row r="49" spans="2:19" x14ac:dyDescent="0.2">
      <c r="B49" s="224">
        <f t="shared" si="0"/>
        <v>1.0000000393102528</v>
      </c>
      <c r="C49" s="225">
        <v>0.31644486177812436</v>
      </c>
      <c r="D49" s="225">
        <v>-0.11477091595481642</v>
      </c>
      <c r="E49" s="225">
        <v>-5.7338513620558397E-2</v>
      </c>
      <c r="F49" s="225">
        <v>-0.35124347510259407</v>
      </c>
      <c r="G49" s="225">
        <v>0.74851980638550941</v>
      </c>
      <c r="H49" s="225">
        <v>1.0807417833385953</v>
      </c>
      <c r="I49" s="225">
        <v>-0.39354906419622543</v>
      </c>
      <c r="J49" s="225">
        <v>-0.21682552701008148</v>
      </c>
      <c r="K49" s="225">
        <v>-0.21943415823641479</v>
      </c>
      <c r="L49" s="225">
        <v>0.2320628216314764</v>
      </c>
      <c r="M49" s="225">
        <v>-9.0519681452290529E-2</v>
      </c>
      <c r="N49" s="225">
        <v>6.5912101749528454E-2</v>
      </c>
      <c r="O49" s="179">
        <f t="array" ref="O49">MMULT(MMULT(C49:N49,$C$25:$N$36),TRANSPOSE(C49:N49))</f>
        <v>6.3256751655178995E-4</v>
      </c>
      <c r="P49" s="226">
        <f t="shared" si="1"/>
        <v>2.5150894945345184E-2</v>
      </c>
      <c r="Q49" s="178">
        <f t="shared" si="4"/>
        <v>0.1000000000505884</v>
      </c>
      <c r="R49" s="178">
        <v>0.1</v>
      </c>
      <c r="S49" s="181">
        <f>(R49-$Q$23)/P49</f>
        <v>3.4988814589393629</v>
      </c>
    </row>
    <row r="50" spans="2:19" x14ac:dyDescent="0.2">
      <c r="B50" s="224">
        <f t="shared" ref="B50:B54" si="5">SUM(C50:N50)</f>
        <v>1.0000000135322975</v>
      </c>
      <c r="C50" s="225">
        <v>0.24345747886955832</v>
      </c>
      <c r="D50" s="225">
        <v>-7.7596488350381007E-2</v>
      </c>
      <c r="E50" s="225">
        <v>-3.4447858290209681E-2</v>
      </c>
      <c r="F50" s="225">
        <v>-3.3772555918511346E-2</v>
      </c>
      <c r="G50" s="225">
        <v>0.44809448940810365</v>
      </c>
      <c r="H50" s="225">
        <v>0.78819651042497563</v>
      </c>
      <c r="I50" s="225">
        <v>-0.28587115733950541</v>
      </c>
      <c r="J50" s="225">
        <v>-0.12162903351747589</v>
      </c>
      <c r="K50" s="225">
        <v>-0.15961520362087145</v>
      </c>
      <c r="L50" s="225">
        <v>0.31793221645382624</v>
      </c>
      <c r="M50" s="225">
        <v>-0.10102253796548435</v>
      </c>
      <c r="N50" s="225">
        <v>1.6274153378272819E-2</v>
      </c>
      <c r="O50" s="179">
        <f t="array" ref="O50">MMULT(MMULT(C50:N50,$C$25:$N$36),TRANSPOSE(C50:N50))</f>
        <v>3.550731106871087E-4</v>
      </c>
      <c r="P50" s="226">
        <f t="shared" ref="P50:P54" si="6">SQRT(O50)</f>
        <v>1.8843383737723665E-2</v>
      </c>
      <c r="Q50" s="178">
        <f t="shared" ref="Q50:Q54" si="7">MMULT(C50:N50,$Q$10:$Q$21)</f>
        <v>7.5000002273196004E-2</v>
      </c>
      <c r="R50" s="178">
        <v>7.4999999999999997E-2</v>
      </c>
      <c r="S50" s="181">
        <f t="shared" ref="S50:S58" si="8">(R50-$Q$23)/P50</f>
        <v>3.3433485661005053</v>
      </c>
    </row>
    <row r="51" spans="2:19" x14ac:dyDescent="0.2">
      <c r="B51" s="224">
        <f t="shared" ref="B51" si="9">SUM(C51:N51)</f>
        <v>0.99999998029926929</v>
      </c>
      <c r="C51" s="225">
        <v>0.17047020240701546</v>
      </c>
      <c r="D51" s="225">
        <v>-4.0427974490727887E-2</v>
      </c>
      <c r="E51" s="225">
        <v>-1.1556613250654605E-2</v>
      </c>
      <c r="F51" s="225">
        <v>0.2837215670921559</v>
      </c>
      <c r="G51" s="225">
        <v>0.14766385167798082</v>
      </c>
      <c r="H51" s="225">
        <v>0.49561148321958221</v>
      </c>
      <c r="I51" s="225">
        <v>-0.17817791478056297</v>
      </c>
      <c r="J51" s="225">
        <v>-2.6433132383311544E-2</v>
      </c>
      <c r="K51" s="225">
        <v>-9.9795235143304406E-2</v>
      </c>
      <c r="L51" s="225">
        <v>0.4038152548454344</v>
      </c>
      <c r="M51" s="225">
        <v>-0.11152523420512009</v>
      </c>
      <c r="N51" s="225">
        <v>-3.3366274689217941E-2</v>
      </c>
      <c r="O51" s="179">
        <f t="array" ref="O51">MMULT(MMULT(C51:N51,$C$25:$N$36),TRANSPOSE(C51:N51))</f>
        <v>2.2590721839659621E-4</v>
      </c>
      <c r="P51" s="226">
        <f t="shared" ref="P51" si="10">SQRT(O51)</f>
        <v>1.5030210191364465E-2</v>
      </c>
      <c r="Q51" s="178">
        <f t="shared" ref="Q51" si="11">MMULT(C51:N51,$Q$10:$Q$21)</f>
        <v>5.0000000049647463E-2</v>
      </c>
      <c r="R51" s="178">
        <v>0.05</v>
      </c>
      <c r="S51" s="181">
        <f t="shared" ref="S51" si="12">(R51-$Q$23)/P51</f>
        <v>2.5282414228533359</v>
      </c>
    </row>
    <row r="52" spans="2:19" x14ac:dyDescent="0.2">
      <c r="B52" s="247">
        <v>1</v>
      </c>
      <c r="C52" s="248">
        <v>0.14344369600000001</v>
      </c>
      <c r="D52" s="248">
        <v>-2.6135031E-2</v>
      </c>
      <c r="E52" s="248">
        <v>-3.3372810000000001E-3</v>
      </c>
      <c r="F52" s="248">
        <v>0.40197238800000001</v>
      </c>
      <c r="G52" s="248">
        <v>3.6237843999999998E-2</v>
      </c>
      <c r="H52" s="248">
        <v>0.38711989099999999</v>
      </c>
      <c r="I52" s="248">
        <v>-0.13810700000000001</v>
      </c>
      <c r="J52" s="248">
        <v>8.9663269999999996E-3</v>
      </c>
      <c r="K52" s="248">
        <v>-7.7683169999999996E-2</v>
      </c>
      <c r="L52" s="248">
        <v>0.43476122699999997</v>
      </c>
      <c r="M52" s="248">
        <v>-0.115390122</v>
      </c>
      <c r="N52" s="248">
        <v>-5.1848692000000002E-2</v>
      </c>
      <c r="O52" s="248">
        <v>2.1599999999999999E-4</v>
      </c>
      <c r="P52" s="249">
        <v>1.469E-2</v>
      </c>
      <c r="Q52" s="250">
        <v>4.07E-2</v>
      </c>
      <c r="R52" s="228" t="s">
        <v>91</v>
      </c>
      <c r="S52" s="251">
        <v>1.96</v>
      </c>
    </row>
    <row r="53" spans="2:19" x14ac:dyDescent="0.2">
      <c r="B53" s="224">
        <f t="shared" si="5"/>
        <v>0.99999999125666672</v>
      </c>
      <c r="C53" s="225">
        <v>8.5463269259979213E-2</v>
      </c>
      <c r="D53" s="225">
        <v>-7.1355621027287611E-3</v>
      </c>
      <c r="E53" s="225">
        <v>5.4584780010377325E-3</v>
      </c>
      <c r="F53" s="225">
        <v>0.72644388169125929</v>
      </c>
      <c r="G53" s="225">
        <v>-0.18715072587906467</v>
      </c>
      <c r="H53" s="225">
        <v>4.2710971010346661E-2</v>
      </c>
      <c r="I53" s="225">
        <v>-7.9605214760069959E-3</v>
      </c>
      <c r="J53" s="225">
        <v>7.0113485877245238E-2</v>
      </c>
      <c r="K53" s="225">
        <v>-3.5466145928271291E-2</v>
      </c>
      <c r="L53" s="225">
        <v>0.50755784377209145</v>
      </c>
      <c r="M53" s="225">
        <v>-0.11012808147680599</v>
      </c>
      <c r="N53" s="225">
        <v>-8.9906901492415314E-2</v>
      </c>
      <c r="O53" s="179">
        <f t="array" ref="O53">MMULT(MMULT(C53:N53,$C$25:$N$36),TRANSPOSE(C53:N53))</f>
        <v>2.4986000030886434E-4</v>
      </c>
      <c r="P53" s="226">
        <f t="shared" si="6"/>
        <v>1.5806960501907517E-2</v>
      </c>
      <c r="Q53" s="178">
        <f t="shared" si="7"/>
        <v>2.5000000055838734E-2</v>
      </c>
      <c r="R53" s="178">
        <v>2.5000000000000001E-2</v>
      </c>
      <c r="S53" s="181">
        <f t="shared" si="8"/>
        <v>0.82242250168406605</v>
      </c>
    </row>
    <row r="54" spans="2:19" x14ac:dyDescent="0.2">
      <c r="B54" s="224">
        <f t="shared" si="5"/>
        <v>1.0000000447311264</v>
      </c>
      <c r="C54" s="225">
        <v>2.4494143125381802E-2</v>
      </c>
      <c r="D54" s="225">
        <v>3.3915665990081251E-2</v>
      </c>
      <c r="E54" s="225">
        <v>3.4224944367209562E-2</v>
      </c>
      <c r="F54" s="225">
        <v>0.91868426976400608</v>
      </c>
      <c r="G54" s="225">
        <v>-0.45318978067848048</v>
      </c>
      <c r="H54" s="225">
        <v>-8.9507405557855815E-2</v>
      </c>
      <c r="I54" s="225">
        <v>3.7192956498982042E-2</v>
      </c>
      <c r="J54" s="225">
        <v>0.16396102015274397</v>
      </c>
      <c r="K54" s="225">
        <v>1.9844225417284794E-2</v>
      </c>
      <c r="L54" s="225">
        <v>0.57555522293285344</v>
      </c>
      <c r="M54" s="225">
        <v>-0.13252996358789271</v>
      </c>
      <c r="N54" s="225">
        <v>-0.13264525369318766</v>
      </c>
      <c r="O54" s="179">
        <f t="array" ref="O54">MMULT(MMULT(C54:N54,$C$25:$N$36),TRANSPOSE(C54:N54))</f>
        <v>4.1256121643699163E-4</v>
      </c>
      <c r="P54" s="226">
        <f t="shared" si="6"/>
        <v>2.0311603000181734E-2</v>
      </c>
      <c r="Q54" s="178">
        <f t="shared" si="7"/>
        <v>8.8780388856485315E-10</v>
      </c>
      <c r="R54" s="178">
        <v>0</v>
      </c>
      <c r="S54" s="181">
        <f t="shared" si="8"/>
        <v>-0.59079532028528881</v>
      </c>
    </row>
    <row r="55" spans="2:19" x14ac:dyDescent="0.2">
      <c r="B55" s="224">
        <f t="shared" ref="B55:B58" si="13">SUM(C55:N55)</f>
        <v>1.0000000485214349</v>
      </c>
      <c r="C55" s="225">
        <v>-4.8482481045347005E-2</v>
      </c>
      <c r="D55" s="225">
        <v>7.1084224307834037E-2</v>
      </c>
      <c r="E55" s="225">
        <v>5.7117839928376019E-2</v>
      </c>
      <c r="F55" s="225">
        <v>1.2361420015807905</v>
      </c>
      <c r="G55" s="225">
        <v>-0.75361076175569286</v>
      </c>
      <c r="H55" s="225">
        <v>-0.38204632992475346</v>
      </c>
      <c r="I55" s="225">
        <v>0.14485936552998183</v>
      </c>
      <c r="J55" s="225">
        <v>0.25915618593359746</v>
      </c>
      <c r="K55" s="225">
        <v>7.9662423293797177E-2</v>
      </c>
      <c r="L55" s="225">
        <v>0.66143748173105665</v>
      </c>
      <c r="M55" s="225">
        <v>-0.14303880254850185</v>
      </c>
      <c r="N55" s="225">
        <v>-0.18228109850970339</v>
      </c>
      <c r="O55" s="179">
        <f t="array" ref="O55">MMULT(MMULT(C55:N55,$C$25:$N$36),TRANSPOSE(C55:N55))</f>
        <v>7.2838104534696279E-4</v>
      </c>
      <c r="P55" s="226">
        <f t="shared" ref="P55:P58" si="14">SQRT(O55)</f>
        <v>2.6988535442794274E-2</v>
      </c>
      <c r="Q55" s="178">
        <f t="shared" ref="Q55:Q57" si="15">MMULT(C55:N55,$Q$10:$Q$21)</f>
        <v>-2.4999998538336732E-2</v>
      </c>
      <c r="R55" s="178">
        <v>-2.5000000000000001E-2</v>
      </c>
      <c r="S55" s="181">
        <f t="shared" si="8"/>
        <v>-1.3709524949372054</v>
      </c>
    </row>
    <row r="56" spans="2:19" x14ac:dyDescent="0.2">
      <c r="B56" s="224">
        <f t="shared" si="13"/>
        <v>1.0000000523120005</v>
      </c>
      <c r="C56" s="225">
        <v>-0.12147240182530944</v>
      </c>
      <c r="D56" s="225">
        <v>0.10825879228186876</v>
      </c>
      <c r="E56" s="225">
        <v>8.000608841644391E-2</v>
      </c>
      <c r="F56" s="225">
        <v>1.5536115596012681</v>
      </c>
      <c r="G56" s="225">
        <v>-1.0540432716641075</v>
      </c>
      <c r="H56" s="225">
        <v>-0.67460066784667694</v>
      </c>
      <c r="I56" s="225">
        <v>0.2525522781220364</v>
      </c>
      <c r="J56" s="225">
        <v>0.35435214376166418</v>
      </c>
      <c r="K56" s="225">
        <v>0.13948498046756713</v>
      </c>
      <c r="L56" s="225">
        <v>0.74731226354990277</v>
      </c>
      <c r="M56" s="225">
        <v>-0.153541712865467</v>
      </c>
      <c r="N56" s="225">
        <v>-0.23191999968718963</v>
      </c>
      <c r="O56" s="179">
        <f t="array" ref="O56">MMULT(MMULT(C56:N56,$C$25:$N$36),TRANSPOSE(C56:N56))</f>
        <v>1.1925294344088946E-3</v>
      </c>
      <c r="P56" s="226">
        <f t="shared" si="14"/>
        <v>3.4533019480041047E-2</v>
      </c>
      <c r="Q56" s="178">
        <f t="shared" si="15"/>
        <v>-4.9999997966639911E-2</v>
      </c>
      <c r="R56" s="178">
        <v>-0.05</v>
      </c>
      <c r="S56" s="181">
        <f t="shared" si="8"/>
        <v>-1.7953831125550421</v>
      </c>
    </row>
    <row r="57" spans="2:19" x14ac:dyDescent="0.2">
      <c r="B57" s="224">
        <f t="shared" si="13"/>
        <v>1.0000000552672392</v>
      </c>
      <c r="C57" s="225">
        <v>-0.19444132624173333</v>
      </c>
      <c r="D57" s="225">
        <v>0.14542584248320384</v>
      </c>
      <c r="E57" s="225">
        <v>0.1028932969895817</v>
      </c>
      <c r="F57" s="225">
        <v>1.8710727931162092</v>
      </c>
      <c r="G57" s="225">
        <v>-1.3544858534260875</v>
      </c>
      <c r="H57" s="225">
        <v>-0.96716965038484604</v>
      </c>
      <c r="I57" s="225">
        <v>0.36025041606336683</v>
      </c>
      <c r="J57" s="225">
        <v>0.44954638242324213</v>
      </c>
      <c r="K57" s="225">
        <v>0.19930439018133159</v>
      </c>
      <c r="L57" s="225">
        <v>0.83321322417769617</v>
      </c>
      <c r="M57" s="225">
        <v>-0.16405475983858386</v>
      </c>
      <c r="N57" s="225">
        <v>-0.28155470027614143</v>
      </c>
      <c r="O57" s="179">
        <f t="array" ref="O57">MMULT(MMULT(C57:N57,$C$25:$N$36),TRANSPOSE(C57:N57))</f>
        <v>1.8050063812221984E-3</v>
      </c>
      <c r="P57" s="226">
        <f t="shared" si="14"/>
        <v>4.2485366671622338E-2</v>
      </c>
      <c r="Q57" s="178">
        <f t="shared" si="15"/>
        <v>-7.4999997391050399E-2</v>
      </c>
      <c r="R57" s="178">
        <v>-7.4999999999999997E-2</v>
      </c>
      <c r="S57" s="181">
        <f t="shared" si="8"/>
        <v>-2.0477638965067646</v>
      </c>
    </row>
    <row r="58" spans="2:19" ht="16" thickBot="1" x14ac:dyDescent="0.25">
      <c r="B58" s="230">
        <f t="shared" si="13"/>
        <v>1.0000000590557625</v>
      </c>
      <c r="C58" s="231">
        <v>-0.26743254748145862</v>
      </c>
      <c r="D58" s="231">
        <v>0.18260980533156509</v>
      </c>
      <c r="E58" s="231">
        <v>0.12577752243649462</v>
      </c>
      <c r="F58" s="231">
        <v>2.1885521043542968</v>
      </c>
      <c r="G58" s="231">
        <v>-1.6549155494005807</v>
      </c>
      <c r="H58" s="231">
        <v>-1.2597139032108933</v>
      </c>
      <c r="I58" s="231">
        <v>0.46793870589725522</v>
      </c>
      <c r="J58" s="231">
        <v>0.54474477705438618</v>
      </c>
      <c r="K58" s="231">
        <v>0.25912113953162902</v>
      </c>
      <c r="L58" s="231">
        <v>0.91907035551388139</v>
      </c>
      <c r="M58" s="231">
        <v>-0.17455495549141575</v>
      </c>
      <c r="N58" s="231">
        <v>-0.33119739547939753</v>
      </c>
      <c r="O58" s="190">
        <f t="array" ref="O58">MMULT(MMULT(C58:N58,$C$25:$N$36),TRANSPOSE(C58:N58))</f>
        <v>2.5658118914876861E-3</v>
      </c>
      <c r="P58" s="232">
        <f t="shared" si="14"/>
        <v>5.065384379775819E-2</v>
      </c>
      <c r="Q58" s="189">
        <v>-0.1</v>
      </c>
      <c r="R58" s="189">
        <v>-0.1</v>
      </c>
      <c r="S58" s="192">
        <f t="shared" si="8"/>
        <v>-2.211085903908379</v>
      </c>
    </row>
    <row r="59" spans="2:19" x14ac:dyDescent="0.2"/>
    <row r="60" spans="2:19" ht="16" thickBot="1" x14ac:dyDescent="0.25"/>
    <row r="61" spans="2:19" x14ac:dyDescent="0.2">
      <c r="B61" s="324" t="s">
        <v>124</v>
      </c>
      <c r="C61" s="325"/>
      <c r="D61" s="325"/>
      <c r="E61" s="325"/>
      <c r="F61" s="325"/>
      <c r="G61" s="325"/>
      <c r="H61" s="325"/>
      <c r="I61" s="325"/>
      <c r="J61" s="325"/>
      <c r="K61" s="325"/>
      <c r="L61" s="325"/>
      <c r="M61" s="325"/>
      <c r="N61" s="325"/>
      <c r="O61" s="325"/>
      <c r="P61" s="325"/>
      <c r="Q61" s="325"/>
      <c r="R61" s="325"/>
      <c r="S61" s="326"/>
    </row>
    <row r="62" spans="2:19" x14ac:dyDescent="0.2">
      <c r="B62" s="327"/>
      <c r="C62" s="328"/>
      <c r="D62" s="328"/>
      <c r="E62" s="328"/>
      <c r="F62" s="328"/>
      <c r="G62" s="328"/>
      <c r="H62" s="328"/>
      <c r="I62" s="328"/>
      <c r="J62" s="328"/>
      <c r="K62" s="328"/>
      <c r="L62" s="328"/>
      <c r="M62" s="328"/>
      <c r="N62" s="328"/>
      <c r="O62" s="328"/>
      <c r="P62" s="328"/>
      <c r="Q62" s="328"/>
      <c r="R62" s="328"/>
      <c r="S62" s="329"/>
    </row>
    <row r="63" spans="2:19" x14ac:dyDescent="0.2">
      <c r="B63" s="327"/>
      <c r="C63" s="328"/>
      <c r="D63" s="328"/>
      <c r="E63" s="328"/>
      <c r="F63" s="328"/>
      <c r="G63" s="328"/>
      <c r="H63" s="328"/>
      <c r="I63" s="328"/>
      <c r="J63" s="328"/>
      <c r="K63" s="328"/>
      <c r="L63" s="328"/>
      <c r="M63" s="328"/>
      <c r="N63" s="328"/>
      <c r="O63" s="328"/>
      <c r="P63" s="328"/>
      <c r="Q63" s="328"/>
      <c r="R63" s="328"/>
      <c r="S63" s="329"/>
    </row>
    <row r="64" spans="2:19" ht="16" thickBot="1" x14ac:dyDescent="0.25">
      <c r="B64" s="330"/>
      <c r="C64" s="331"/>
      <c r="D64" s="331"/>
      <c r="E64" s="331"/>
      <c r="F64" s="331"/>
      <c r="G64" s="331"/>
      <c r="H64" s="331"/>
      <c r="I64" s="331"/>
      <c r="J64" s="331"/>
      <c r="K64" s="331"/>
      <c r="L64" s="331"/>
      <c r="M64" s="331"/>
      <c r="N64" s="331"/>
      <c r="O64" s="331"/>
      <c r="P64" s="331"/>
      <c r="Q64" s="331"/>
      <c r="R64" s="331"/>
      <c r="S64" s="332"/>
    </row>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spans="2:19" x14ac:dyDescent="0.2"/>
    <row r="82" spans="2:19" ht="16" thickBot="1" x14ac:dyDescent="0.25"/>
    <row r="83" spans="2:19" x14ac:dyDescent="0.2">
      <c r="B83" s="356" t="s">
        <v>115</v>
      </c>
      <c r="C83" s="357"/>
      <c r="D83" s="357"/>
      <c r="E83" s="357"/>
      <c r="F83" s="357"/>
      <c r="G83" s="357"/>
      <c r="H83" s="357"/>
      <c r="I83" s="357"/>
      <c r="J83" s="357"/>
      <c r="K83" s="357"/>
      <c r="L83" s="357"/>
      <c r="M83" s="357"/>
      <c r="N83" s="357"/>
      <c r="O83" s="357"/>
      <c r="P83" s="357"/>
      <c r="Q83" s="357"/>
      <c r="R83" s="357"/>
      <c r="S83" s="358"/>
    </row>
    <row r="84" spans="2:19" x14ac:dyDescent="0.2">
      <c r="B84" s="359"/>
      <c r="C84" s="360"/>
      <c r="D84" s="360"/>
      <c r="E84" s="360"/>
      <c r="F84" s="360"/>
      <c r="G84" s="360"/>
      <c r="H84" s="360"/>
      <c r="I84" s="360"/>
      <c r="J84" s="360"/>
      <c r="K84" s="360"/>
      <c r="L84" s="360"/>
      <c r="M84" s="360"/>
      <c r="N84" s="360"/>
      <c r="O84" s="360"/>
      <c r="P84" s="360"/>
      <c r="Q84" s="360"/>
      <c r="R84" s="360"/>
      <c r="S84" s="361"/>
    </row>
    <row r="85" spans="2:19" x14ac:dyDescent="0.2">
      <c r="B85" s="359"/>
      <c r="C85" s="360"/>
      <c r="D85" s="360"/>
      <c r="E85" s="360"/>
      <c r="F85" s="360"/>
      <c r="G85" s="360"/>
      <c r="H85" s="360"/>
      <c r="I85" s="360"/>
      <c r="J85" s="360"/>
      <c r="K85" s="360"/>
      <c r="L85" s="360"/>
      <c r="M85" s="360"/>
      <c r="N85" s="360"/>
      <c r="O85" s="360"/>
      <c r="P85" s="360"/>
      <c r="Q85" s="360"/>
      <c r="R85" s="360"/>
      <c r="S85" s="361"/>
    </row>
    <row r="86" spans="2:19" ht="16" thickBot="1" x14ac:dyDescent="0.25">
      <c r="B86" s="362"/>
      <c r="C86" s="363"/>
      <c r="D86" s="363"/>
      <c r="E86" s="363"/>
      <c r="F86" s="363"/>
      <c r="G86" s="363"/>
      <c r="H86" s="363"/>
      <c r="I86" s="363"/>
      <c r="J86" s="363"/>
      <c r="K86" s="363"/>
      <c r="L86" s="363"/>
      <c r="M86" s="363"/>
      <c r="N86" s="363"/>
      <c r="O86" s="363"/>
      <c r="P86" s="363"/>
      <c r="Q86" s="363"/>
      <c r="R86" s="363"/>
      <c r="S86" s="364"/>
    </row>
    <row r="87" spans="2:19" x14ac:dyDescent="0.2"/>
    <row r="88" spans="2:19" x14ac:dyDescent="0.2"/>
    <row r="89" spans="2:19" x14ac:dyDescent="0.2"/>
    <row r="90" spans="2:19" x14ac:dyDescent="0.2"/>
    <row r="91" spans="2:19" x14ac:dyDescent="0.2"/>
    <row r="92" spans="2:19" x14ac:dyDescent="0.2"/>
    <row r="93" spans="2:19" x14ac:dyDescent="0.2"/>
    <row r="94" spans="2:19" x14ac:dyDescent="0.2"/>
    <row r="95" spans="2:19" x14ac:dyDescent="0.2"/>
    <row r="96" spans="2:19"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sheetData>
  <mergeCells count="4">
    <mergeCell ref="C19:N19"/>
    <mergeCell ref="B1:N3"/>
    <mergeCell ref="B61:S64"/>
    <mergeCell ref="B83:S86"/>
  </mergeCells>
  <phoneticPr fontId="10"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07CF1-3705-4F3E-82D6-3E3B85F6E2D9}">
  <dimension ref="B1:S78"/>
  <sheetViews>
    <sheetView topLeftCell="B1" zoomScale="70" zoomScaleNormal="70" workbookViewId="0">
      <selection activeCell="D20" sqref="D20"/>
    </sheetView>
  </sheetViews>
  <sheetFormatPr baseColWidth="10" defaultColWidth="8.6640625" defaultRowHeight="15" x14ac:dyDescent="0.2"/>
  <cols>
    <col min="2" max="2" width="21.33203125" bestFit="1" customWidth="1"/>
    <col min="3" max="3" width="15.1640625" bestFit="1" customWidth="1"/>
    <col min="4" max="4" width="17.5" bestFit="1" customWidth="1"/>
    <col min="5" max="7" width="12.6640625" bestFit="1" customWidth="1"/>
    <col min="8" max="9" width="12" bestFit="1" customWidth="1"/>
    <col min="10" max="10" width="12.6640625" bestFit="1" customWidth="1"/>
    <col min="11" max="11" width="12" bestFit="1" customWidth="1"/>
    <col min="12" max="12" width="14.6640625" bestFit="1" customWidth="1"/>
    <col min="13" max="13" width="15.33203125" bestFit="1" customWidth="1"/>
    <col min="14" max="14" width="12.6640625" bestFit="1" customWidth="1"/>
    <col min="16" max="16" width="13.5" bestFit="1" customWidth="1"/>
    <col min="17" max="17" width="8.6640625" bestFit="1" customWidth="1"/>
    <col min="18" max="18" width="12.5" bestFit="1" customWidth="1"/>
    <col min="19" max="19" width="6.6640625" bestFit="1" customWidth="1"/>
  </cols>
  <sheetData>
    <row r="1" spans="2:19" x14ac:dyDescent="0.2">
      <c r="B1" s="339" t="s">
        <v>127</v>
      </c>
      <c r="C1" s="339"/>
      <c r="D1" s="339"/>
      <c r="E1" s="339"/>
      <c r="F1" s="339"/>
      <c r="G1" s="339"/>
      <c r="H1" s="339"/>
      <c r="I1" s="339"/>
      <c r="J1" s="339"/>
      <c r="K1" s="339"/>
      <c r="L1" s="339"/>
      <c r="M1" s="339"/>
      <c r="N1" s="339"/>
    </row>
    <row r="2" spans="2:19" x14ac:dyDescent="0.2">
      <c r="B2" s="339"/>
      <c r="C2" s="339"/>
      <c r="D2" s="339"/>
      <c r="E2" s="339"/>
      <c r="F2" s="339"/>
      <c r="G2" s="339"/>
      <c r="H2" s="339"/>
      <c r="I2" s="339"/>
      <c r="J2" s="339"/>
      <c r="K2" s="339"/>
      <c r="L2" s="339"/>
      <c r="M2" s="339"/>
      <c r="N2" s="339"/>
    </row>
    <row r="3" spans="2:19" x14ac:dyDescent="0.2">
      <c r="B3" s="339"/>
      <c r="C3" s="339"/>
      <c r="D3" s="339"/>
      <c r="E3" s="339"/>
      <c r="F3" s="339"/>
      <c r="G3" s="339"/>
      <c r="H3" s="339"/>
      <c r="I3" s="339"/>
      <c r="J3" s="339"/>
      <c r="K3" s="339"/>
      <c r="L3" s="339"/>
      <c r="M3" s="339"/>
      <c r="N3" s="339"/>
    </row>
    <row r="5" spans="2:19" ht="16" x14ac:dyDescent="0.2">
      <c r="B5" s="80" t="s">
        <v>55</v>
      </c>
      <c r="C5" s="81" t="s">
        <v>56</v>
      </c>
      <c r="D5" s="81" t="s">
        <v>53</v>
      </c>
      <c r="E5" s="81" t="s">
        <v>58</v>
      </c>
      <c r="F5" s="81" t="s">
        <v>59</v>
      </c>
      <c r="G5" s="81" t="s">
        <v>60</v>
      </c>
      <c r="H5" s="81" t="s">
        <v>61</v>
      </c>
      <c r="I5" s="81" t="s">
        <v>62</v>
      </c>
      <c r="J5" s="81" t="s">
        <v>63</v>
      </c>
      <c r="K5" s="81" t="s">
        <v>45</v>
      </c>
      <c r="L5" s="81" t="s">
        <v>48</v>
      </c>
      <c r="M5" s="81" t="s">
        <v>64</v>
      </c>
      <c r="N5" s="81" t="s">
        <v>65</v>
      </c>
    </row>
    <row r="6" spans="2:19" x14ac:dyDescent="0.2">
      <c r="B6" s="81" t="s">
        <v>56</v>
      </c>
      <c r="C6" s="2">
        <v>1</v>
      </c>
      <c r="D6" s="3">
        <v>0.88717269436548307</v>
      </c>
      <c r="E6" s="3">
        <v>0.80499095358502815</v>
      </c>
      <c r="F6" s="3">
        <v>-0.21625660186064127</v>
      </c>
      <c r="G6" s="3">
        <v>0.85497100170860507</v>
      </c>
      <c r="H6" s="3">
        <v>5.6925359407519804E-2</v>
      </c>
      <c r="I6" s="3">
        <v>0.66278287066390984</v>
      </c>
      <c r="J6" s="3">
        <v>0.65135699423669968</v>
      </c>
      <c r="K6" s="3">
        <v>0.74565321873606538</v>
      </c>
      <c r="L6" s="3">
        <v>0.90854758182608986</v>
      </c>
      <c r="M6" s="3">
        <v>0.9518446613855529</v>
      </c>
      <c r="N6" s="3">
        <v>-2.7095629056314314E-2</v>
      </c>
    </row>
    <row r="7" spans="2:19" x14ac:dyDescent="0.2">
      <c r="B7" s="81" t="s">
        <v>57</v>
      </c>
      <c r="C7" s="3">
        <v>0.88717269436548307</v>
      </c>
      <c r="D7" s="2">
        <v>1</v>
      </c>
      <c r="E7" s="5">
        <v>0.9176881556236739</v>
      </c>
      <c r="F7" s="5">
        <v>-0.23149197884893472</v>
      </c>
      <c r="G7" s="5">
        <v>0.84020556572669713</v>
      </c>
      <c r="H7" s="5">
        <v>4.0427751353754565E-2</v>
      </c>
      <c r="I7" s="5">
        <v>0.71525315584787286</v>
      </c>
      <c r="J7" s="5">
        <v>0.66421757970707263</v>
      </c>
      <c r="K7" s="5">
        <v>0.61384172664802095</v>
      </c>
      <c r="L7" s="5">
        <v>0.92351391824551965</v>
      </c>
      <c r="M7" s="5">
        <v>0.84993219844925494</v>
      </c>
      <c r="N7" s="5">
        <v>7.660951296330698E-2</v>
      </c>
    </row>
    <row r="8" spans="2:19" x14ac:dyDescent="0.2">
      <c r="B8" s="81" t="s">
        <v>58</v>
      </c>
      <c r="C8" s="5">
        <v>0.80499095358502815</v>
      </c>
      <c r="D8" s="5">
        <v>0.9176881556236739</v>
      </c>
      <c r="E8" s="2">
        <v>1</v>
      </c>
      <c r="F8" s="5">
        <v>-0.10604980086694506</v>
      </c>
      <c r="G8" s="5">
        <v>0.82733174104282858</v>
      </c>
      <c r="H8" s="5">
        <v>0.13258637561259226</v>
      </c>
      <c r="I8" s="5">
        <v>0.79547980436257326</v>
      </c>
      <c r="J8" s="5">
        <v>0.69954258101865685</v>
      </c>
      <c r="K8" s="5">
        <v>0.55088715556343282</v>
      </c>
      <c r="L8" s="5">
        <v>0.83645553401666994</v>
      </c>
      <c r="M8" s="5">
        <v>0.75608073058794167</v>
      </c>
      <c r="N8" s="5">
        <v>0.29108530932894799</v>
      </c>
    </row>
    <row r="9" spans="2:19" x14ac:dyDescent="0.2">
      <c r="B9" s="81" t="s">
        <v>59</v>
      </c>
      <c r="C9" s="5">
        <v>-0.21625660186064127</v>
      </c>
      <c r="D9" s="5">
        <v>-0.23149197884893472</v>
      </c>
      <c r="E9" s="5">
        <v>-0.10604980086694506</v>
      </c>
      <c r="F9" s="2">
        <v>1</v>
      </c>
      <c r="G9" s="5">
        <v>-1.6632084766367759E-2</v>
      </c>
      <c r="H9" s="5">
        <v>0.78945053561889411</v>
      </c>
      <c r="I9" s="5">
        <v>0.29609302215658001</v>
      </c>
      <c r="J9" s="5">
        <v>-0.10903381006812463</v>
      </c>
      <c r="K9" s="5">
        <v>0.11626206891416763</v>
      </c>
      <c r="L9" s="5">
        <v>-0.22665246610516815</v>
      </c>
      <c r="M9" s="5">
        <v>-0.16509931690245186</v>
      </c>
      <c r="N9" s="5">
        <v>0.67991499447907588</v>
      </c>
      <c r="P9" s="4"/>
      <c r="Q9" s="4" t="s">
        <v>87</v>
      </c>
      <c r="R9" s="4" t="s">
        <v>88</v>
      </c>
    </row>
    <row r="10" spans="2:19" x14ac:dyDescent="0.2">
      <c r="B10" s="81" t="s">
        <v>60</v>
      </c>
      <c r="C10" s="5">
        <v>0.85497100170860507</v>
      </c>
      <c r="D10" s="5">
        <v>0.84020556572669713</v>
      </c>
      <c r="E10" s="5">
        <v>0.82733174104282858</v>
      </c>
      <c r="F10" s="5">
        <v>-1.6632084766367759E-2</v>
      </c>
      <c r="G10" s="2">
        <v>1</v>
      </c>
      <c r="H10" s="5">
        <v>0.20992160130124243</v>
      </c>
      <c r="I10" s="5">
        <v>0.85452060329934609</v>
      </c>
      <c r="J10" s="5">
        <v>0.79076502251734337</v>
      </c>
      <c r="K10" s="5">
        <v>0.74131703541050797</v>
      </c>
      <c r="L10" s="5">
        <v>0.853471168713137</v>
      </c>
      <c r="M10" s="5">
        <v>0.79766011483817967</v>
      </c>
      <c r="N10" s="5">
        <v>0.17616445987811477</v>
      </c>
      <c r="P10" s="7" t="s">
        <v>49</v>
      </c>
      <c r="Q10" s="84">
        <v>0.13208349265746391</v>
      </c>
      <c r="R10" s="8">
        <v>0.14934128686781739</v>
      </c>
      <c r="S10" s="1"/>
    </row>
    <row r="11" spans="2:19" x14ac:dyDescent="0.2">
      <c r="B11" s="81" t="s">
        <v>61</v>
      </c>
      <c r="C11" s="5">
        <v>5.6925359407519804E-2</v>
      </c>
      <c r="D11" s="5">
        <v>4.0427751353754565E-2</v>
      </c>
      <c r="E11" s="5">
        <v>0.13258637561259226</v>
      </c>
      <c r="F11" s="5">
        <v>0.78945053561889411</v>
      </c>
      <c r="G11" s="5">
        <v>0.20992160130124243</v>
      </c>
      <c r="H11" s="2">
        <v>1</v>
      </c>
      <c r="I11" s="5">
        <v>0.54221211262096225</v>
      </c>
      <c r="J11" s="5">
        <v>0.12232434248292891</v>
      </c>
      <c r="K11" s="5">
        <v>0.39652503653584287</v>
      </c>
      <c r="L11" s="5">
        <v>6.3664797764318742E-2</v>
      </c>
      <c r="M11" s="5">
        <v>0.14011096546665383</v>
      </c>
      <c r="N11" s="5">
        <v>0.59742604580417535</v>
      </c>
      <c r="P11" s="7" t="s">
        <v>53</v>
      </c>
      <c r="Q11" s="84">
        <v>4.9153353093428748E-2</v>
      </c>
      <c r="R11" s="8">
        <v>0.16014090179726354</v>
      </c>
      <c r="S11" s="1"/>
    </row>
    <row r="12" spans="2:19" x14ac:dyDescent="0.2">
      <c r="B12" s="81" t="s">
        <v>62</v>
      </c>
      <c r="C12" s="5">
        <v>0.66278287066390984</v>
      </c>
      <c r="D12" s="5">
        <v>0.71525315584787286</v>
      </c>
      <c r="E12" s="5">
        <v>0.79547980436257326</v>
      </c>
      <c r="F12" s="5">
        <v>0.29609302215658001</v>
      </c>
      <c r="G12" s="5">
        <v>0.85452060329934609</v>
      </c>
      <c r="H12" s="5">
        <v>0.54221211262096225</v>
      </c>
      <c r="I12" s="2">
        <v>1</v>
      </c>
      <c r="J12" s="5">
        <v>0.65994728032358718</v>
      </c>
      <c r="K12" s="5">
        <v>0.65093061284497356</v>
      </c>
      <c r="L12" s="5">
        <v>0.67269063661567441</v>
      </c>
      <c r="M12" s="5">
        <v>0.63972574148945771</v>
      </c>
      <c r="N12" s="5">
        <v>0.50363212763909726</v>
      </c>
      <c r="P12" s="7" t="s">
        <v>50</v>
      </c>
      <c r="Q12" s="84">
        <v>3.9935289553266723E-2</v>
      </c>
      <c r="R12" s="8">
        <v>0.18993580301420432</v>
      </c>
      <c r="S12" s="1"/>
    </row>
    <row r="13" spans="2:19" x14ac:dyDescent="0.2">
      <c r="B13" s="81" t="s">
        <v>63</v>
      </c>
      <c r="C13" s="5">
        <v>0.65135699423669968</v>
      </c>
      <c r="D13" s="5">
        <v>0.66421757970707263</v>
      </c>
      <c r="E13" s="5">
        <v>0.69954258101865685</v>
      </c>
      <c r="F13" s="5">
        <v>-0.10903381006812463</v>
      </c>
      <c r="G13" s="5">
        <v>0.79076502251734337</v>
      </c>
      <c r="H13" s="5">
        <v>0.12232434248292891</v>
      </c>
      <c r="I13" s="5">
        <v>0.65994728032358718</v>
      </c>
      <c r="J13" s="2">
        <v>1</v>
      </c>
      <c r="K13" s="5">
        <v>0.45930057690392961</v>
      </c>
      <c r="L13" s="5">
        <v>0.69495673999172314</v>
      </c>
      <c r="M13" s="5">
        <v>0.62458693304707225</v>
      </c>
      <c r="N13" s="5">
        <v>0.30314511138163536</v>
      </c>
      <c r="P13" s="7" t="s">
        <v>51</v>
      </c>
      <c r="Q13" s="84">
        <v>4.8300125522241694E-2</v>
      </c>
      <c r="R13" s="8">
        <v>3.0284698635754941E-2</v>
      </c>
      <c r="S13" s="1"/>
    </row>
    <row r="14" spans="2:19" x14ac:dyDescent="0.2">
      <c r="B14" s="81" t="s">
        <v>45</v>
      </c>
      <c r="C14" s="5">
        <v>0.74565321873606538</v>
      </c>
      <c r="D14" s="5">
        <v>0.61384172664802095</v>
      </c>
      <c r="E14" s="5">
        <v>0.55088715556343282</v>
      </c>
      <c r="F14" s="5">
        <v>0.11626206891416763</v>
      </c>
      <c r="G14" s="5">
        <v>0.74131703541050797</v>
      </c>
      <c r="H14" s="5">
        <v>0.39652503653584287</v>
      </c>
      <c r="I14" s="5">
        <v>0.65093061284497356</v>
      </c>
      <c r="J14" s="5">
        <v>0.45930057690392961</v>
      </c>
      <c r="K14" s="79">
        <v>1</v>
      </c>
      <c r="L14" s="5">
        <v>0.64459895390950617</v>
      </c>
      <c r="M14" s="5">
        <v>0.69978113364999417</v>
      </c>
      <c r="N14" s="5">
        <v>4.0619830109841958E-2</v>
      </c>
      <c r="P14" s="7" t="s">
        <v>52</v>
      </c>
      <c r="Q14" s="84">
        <v>7.953808569903871E-2</v>
      </c>
      <c r="R14" s="8">
        <v>8.0602807065915244E-2</v>
      </c>
      <c r="S14" s="1"/>
    </row>
    <row r="15" spans="2:19" x14ac:dyDescent="0.2">
      <c r="B15" s="81" t="s">
        <v>48</v>
      </c>
      <c r="C15" s="5">
        <v>0.90854758182608986</v>
      </c>
      <c r="D15" s="5">
        <v>0.92351391824551965</v>
      </c>
      <c r="E15" s="5">
        <v>0.83645553401666994</v>
      </c>
      <c r="F15" s="5">
        <v>-0.22665246610516815</v>
      </c>
      <c r="G15" s="5">
        <v>0.853471168713137</v>
      </c>
      <c r="H15" s="5">
        <v>6.3664797764318742E-2</v>
      </c>
      <c r="I15" s="5">
        <v>0.67269063661567441</v>
      </c>
      <c r="J15" s="5">
        <v>0.69495673999172314</v>
      </c>
      <c r="K15" s="5">
        <v>0.64459895390950617</v>
      </c>
      <c r="L15" s="2">
        <v>1</v>
      </c>
      <c r="M15" s="5">
        <v>0.90267806750898516</v>
      </c>
      <c r="N15" s="5">
        <v>-2.8365274554307822E-3</v>
      </c>
      <c r="P15" s="7" t="s">
        <v>44</v>
      </c>
      <c r="Q15" s="84">
        <v>5.5960111241542106E-2</v>
      </c>
      <c r="R15" s="8">
        <v>3.1383892176671424E-2</v>
      </c>
      <c r="S15" s="1"/>
    </row>
    <row r="16" spans="2:19" x14ac:dyDescent="0.2">
      <c r="B16" s="81" t="s">
        <v>64</v>
      </c>
      <c r="C16" s="5">
        <v>0.9518446613855529</v>
      </c>
      <c r="D16" s="5">
        <v>0.84993219844925494</v>
      </c>
      <c r="E16" s="5">
        <v>0.75608073058794167</v>
      </c>
      <c r="F16" s="5">
        <v>-0.16509931690245186</v>
      </c>
      <c r="G16" s="5">
        <v>0.79766011483817967</v>
      </c>
      <c r="H16" s="5">
        <v>0.14011096546665383</v>
      </c>
      <c r="I16" s="5">
        <v>0.63972574148945771</v>
      </c>
      <c r="J16" s="5">
        <v>0.62458693304707225</v>
      </c>
      <c r="K16" s="5">
        <v>0.69978113364999417</v>
      </c>
      <c r="L16" s="5">
        <v>0.90267806750898516</v>
      </c>
      <c r="M16" s="2">
        <v>1</v>
      </c>
      <c r="N16" s="5">
        <v>3.0904993548378494E-2</v>
      </c>
      <c r="P16" s="7" t="s">
        <v>42</v>
      </c>
      <c r="Q16" s="84">
        <v>7.1170127342296136E-2</v>
      </c>
      <c r="R16" s="8">
        <v>6.9558149080573367E-2</v>
      </c>
      <c r="S16" s="1"/>
    </row>
    <row r="17" spans="2:19" x14ac:dyDescent="0.2">
      <c r="B17" s="81" t="s">
        <v>65</v>
      </c>
      <c r="C17" s="5">
        <v>-2.7095629056314314E-2</v>
      </c>
      <c r="D17" s="5">
        <v>7.660951296330698E-2</v>
      </c>
      <c r="E17" s="5">
        <v>0.29108530932894799</v>
      </c>
      <c r="F17" s="5">
        <v>0.67991499447907588</v>
      </c>
      <c r="G17" s="5">
        <v>0.17616445987811477</v>
      </c>
      <c r="H17" s="5">
        <v>0.59742604580417535</v>
      </c>
      <c r="I17" s="5">
        <v>0.50363212763909726</v>
      </c>
      <c r="J17" s="5">
        <v>0.30314511138163536</v>
      </c>
      <c r="K17" s="5">
        <v>4.0619830109841958E-2</v>
      </c>
      <c r="L17" s="5">
        <v>-2.8365274554307822E-3</v>
      </c>
      <c r="M17" s="5">
        <v>3.0904993548378494E-2</v>
      </c>
      <c r="N17" s="2">
        <v>1</v>
      </c>
      <c r="P17" s="7" t="s">
        <v>43</v>
      </c>
      <c r="Q17" s="84">
        <v>-5.0924444498202555E-2</v>
      </c>
      <c r="R17" s="8">
        <v>0.15080649080854716</v>
      </c>
      <c r="S17" s="1"/>
    </row>
    <row r="18" spans="2:19" x14ac:dyDescent="0.2">
      <c r="B18" s="4"/>
      <c r="C18" s="4"/>
      <c r="D18" s="4"/>
      <c r="E18" s="4"/>
      <c r="F18" s="4"/>
      <c r="G18" s="4"/>
      <c r="H18" s="4"/>
      <c r="I18" s="4"/>
      <c r="J18" s="4"/>
      <c r="K18" s="4"/>
      <c r="L18" s="4"/>
      <c r="M18" s="4"/>
      <c r="N18" s="4"/>
      <c r="P18" s="7" t="s">
        <v>45</v>
      </c>
      <c r="Q18" s="84">
        <v>7.3989298445557988E-2</v>
      </c>
      <c r="R18" s="8">
        <v>0.15443104266675542</v>
      </c>
      <c r="S18" s="1"/>
    </row>
    <row r="19" spans="2:19" ht="19" x14ac:dyDescent="0.25">
      <c r="B19" s="4"/>
      <c r="C19" s="365" t="s">
        <v>66</v>
      </c>
      <c r="D19" s="365"/>
      <c r="E19" s="365"/>
      <c r="F19" s="365"/>
      <c r="G19" s="365"/>
      <c r="H19" s="365"/>
      <c r="I19" s="365"/>
      <c r="J19" s="365"/>
      <c r="K19" s="365"/>
      <c r="L19" s="365"/>
      <c r="M19" s="365"/>
      <c r="N19" s="365"/>
      <c r="P19" s="7" t="s">
        <v>48</v>
      </c>
      <c r="Q19" s="84">
        <v>4.9186212382522861E-2</v>
      </c>
      <c r="R19" s="8">
        <v>5.6935810064422637E-2</v>
      </c>
      <c r="S19" s="1"/>
    </row>
    <row r="20" spans="2:19" x14ac:dyDescent="0.2">
      <c r="B20" s="4"/>
      <c r="C20" s="81" t="s">
        <v>56</v>
      </c>
      <c r="D20" s="81" t="s">
        <v>53</v>
      </c>
      <c r="E20" s="81" t="s">
        <v>58</v>
      </c>
      <c r="F20" s="81" t="s">
        <v>59</v>
      </c>
      <c r="G20" s="81" t="s">
        <v>60</v>
      </c>
      <c r="H20" s="81" t="s">
        <v>61</v>
      </c>
      <c r="I20" s="81" t="s">
        <v>62</v>
      </c>
      <c r="J20" s="81" t="s">
        <v>63</v>
      </c>
      <c r="K20" s="81" t="s">
        <v>45</v>
      </c>
      <c r="L20" s="81" t="s">
        <v>48</v>
      </c>
      <c r="M20" s="81" t="s">
        <v>64</v>
      </c>
      <c r="N20" s="81" t="s">
        <v>65</v>
      </c>
      <c r="P20" s="7" t="s">
        <v>46</v>
      </c>
      <c r="Q20" s="84">
        <v>0.20369837307772778</v>
      </c>
      <c r="R20" s="8">
        <v>0.2237753154027865</v>
      </c>
      <c r="S20" s="1"/>
    </row>
    <row r="21" spans="2:19" x14ac:dyDescent="0.2">
      <c r="B21" s="4"/>
      <c r="C21" s="9">
        <v>0.14934128686781739</v>
      </c>
      <c r="D21" s="9">
        <v>0.16014090179726354</v>
      </c>
      <c r="E21" s="10">
        <v>0.18993580301420432</v>
      </c>
      <c r="F21" s="10">
        <v>3.0284698635754941E-2</v>
      </c>
      <c r="G21" s="11">
        <v>8.0602807065915244E-2</v>
      </c>
      <c r="H21" s="10">
        <v>3.1383892176671424E-2</v>
      </c>
      <c r="I21" s="10">
        <v>6.9558149080573367E-2</v>
      </c>
      <c r="J21" s="10">
        <v>0.15080649080854716</v>
      </c>
      <c r="K21" s="10">
        <v>0.15443104266675542</v>
      </c>
      <c r="L21" s="10">
        <v>5.6935810064422637E-2</v>
      </c>
      <c r="M21" s="12">
        <v>0.2237753154027865</v>
      </c>
      <c r="N21" s="13">
        <v>0.14918515709748575</v>
      </c>
      <c r="P21" s="7" t="s">
        <v>47</v>
      </c>
      <c r="Q21" s="84">
        <v>5.025361700718068E-2</v>
      </c>
      <c r="R21" s="8">
        <v>0.14918515709748575</v>
      </c>
      <c r="S21" s="1"/>
    </row>
    <row r="22" spans="2:19" x14ac:dyDescent="0.2">
      <c r="P22" s="4"/>
      <c r="Q22" s="4"/>
      <c r="R22" s="4"/>
    </row>
    <row r="23" spans="2:19" x14ac:dyDescent="0.2">
      <c r="P23" s="14" t="s">
        <v>85</v>
      </c>
      <c r="Q23" s="15">
        <f>1.2%</f>
        <v>1.2E-2</v>
      </c>
      <c r="R23" s="4"/>
    </row>
    <row r="24" spans="2:19" ht="16" x14ac:dyDescent="0.2">
      <c r="B24" s="80" t="s">
        <v>67</v>
      </c>
      <c r="C24" s="81" t="s">
        <v>56</v>
      </c>
      <c r="D24" s="81" t="s">
        <v>57</v>
      </c>
      <c r="E24" s="81" t="s">
        <v>58</v>
      </c>
      <c r="F24" s="81" t="s">
        <v>59</v>
      </c>
      <c r="G24" s="81" t="s">
        <v>60</v>
      </c>
      <c r="H24" s="81" t="s">
        <v>61</v>
      </c>
      <c r="I24" s="81" t="s">
        <v>62</v>
      </c>
      <c r="J24" s="81" t="s">
        <v>63</v>
      </c>
      <c r="K24" s="81" t="s">
        <v>45</v>
      </c>
      <c r="L24" s="81" t="s">
        <v>48</v>
      </c>
      <c r="M24" s="81" t="s">
        <v>64</v>
      </c>
      <c r="N24" s="82" t="s">
        <v>65</v>
      </c>
    </row>
    <row r="25" spans="2:19" x14ac:dyDescent="0.2">
      <c r="B25" s="81" t="s">
        <v>56</v>
      </c>
      <c r="C25" s="29">
        <f>C21^2</f>
        <v>2.2302819963335729E-2</v>
      </c>
      <c r="D25" s="31">
        <f>D6*D21*C21</f>
        <v>2.1217310188226719E-2</v>
      </c>
      <c r="E25" s="31">
        <f>E6*E21*C21</f>
        <v>2.2833775477865085E-2</v>
      </c>
      <c r="F25" s="31">
        <f>F6*F21*C21</f>
        <v>-9.7807581477083122E-4</v>
      </c>
      <c r="G25" s="31">
        <f>G6*G21*C21</f>
        <v>1.0291565465272769E-2</v>
      </c>
      <c r="H25" s="31">
        <f>H6*H21*C21</f>
        <v>2.6680408433899975E-4</v>
      </c>
      <c r="I25" s="31">
        <f>I6*I21*C21</f>
        <v>6.8849244991500578E-3</v>
      </c>
      <c r="J25" s="31">
        <f>J6*J21*C21</f>
        <v>1.4669624742935407E-2</v>
      </c>
      <c r="K25" s="31">
        <f>K6*K21*C21</f>
        <v>1.7196948468328456E-2</v>
      </c>
      <c r="L25" s="31">
        <f>L6*L21*C21</f>
        <v>7.7252593821629627E-3</v>
      </c>
      <c r="M25" s="31">
        <f>M6*M21*C21</f>
        <v>3.1809595435447917E-2</v>
      </c>
      <c r="N25" s="31">
        <f>N6*N21*C21</f>
        <v>-6.0367715812772896E-4</v>
      </c>
    </row>
    <row r="26" spans="2:19" x14ac:dyDescent="0.2">
      <c r="B26" s="81" t="s">
        <v>57</v>
      </c>
      <c r="C26" s="31">
        <v>2.1217310188226719E-2</v>
      </c>
      <c r="D26" s="29">
        <f>D21^2</f>
        <v>2.5645108428440803E-2</v>
      </c>
      <c r="E26" s="31">
        <f>E7*E21*D21</f>
        <v>2.7912853322866173E-2</v>
      </c>
      <c r="F26" s="31">
        <f>F7*F21*D21</f>
        <v>-1.1226941858381186E-3</v>
      </c>
      <c r="G26" s="31">
        <f>G7*G21*D21</f>
        <v>1.0845210619742085E-2</v>
      </c>
      <c r="H26" s="31">
        <f>H7*H21*D21</f>
        <v>2.0318360371806576E-4</v>
      </c>
      <c r="I26" s="31">
        <f>I7*I21*D21</f>
        <v>7.9672798050949515E-3</v>
      </c>
      <c r="J26" s="31">
        <f>J7*J21*D21</f>
        <v>1.604104546928024E-2</v>
      </c>
      <c r="K26" s="31">
        <f>K7*K21*D21</f>
        <v>1.5180751818051336E-2</v>
      </c>
      <c r="L26" s="31">
        <f>L7*L21*D21</f>
        <v>8.4203708458118476E-3</v>
      </c>
      <c r="M26" s="31">
        <f>M7*M21*D21</f>
        <v>3.045781397933324E-2</v>
      </c>
      <c r="N26" s="31">
        <f>N7*N21*D21</f>
        <v>1.8302507232095075E-3</v>
      </c>
    </row>
    <row r="27" spans="2:19" x14ac:dyDescent="0.2">
      <c r="B27" s="81" t="s">
        <v>58</v>
      </c>
      <c r="C27" s="4">
        <v>2.2833775477865085E-2</v>
      </c>
      <c r="D27" s="4">
        <v>2.7912853322866173E-2</v>
      </c>
      <c r="E27" s="29">
        <f>E21^2</f>
        <v>3.6075609266650627E-2</v>
      </c>
      <c r="F27" s="31">
        <f>F8*F21*E21</f>
        <v>-6.1001420875388818E-4</v>
      </c>
      <c r="G27" s="31">
        <f>G8*G21*E21</f>
        <v>1.2665918540794628E-2</v>
      </c>
      <c r="H27" s="31">
        <f>H8*H21*E21</f>
        <v>7.9033740953102498E-4</v>
      </c>
      <c r="I27" s="31">
        <f>I8*I21*E21</f>
        <v>1.0509547382044133E-2</v>
      </c>
      <c r="J27" s="31">
        <f>J8*J21*E21</f>
        <v>2.0037384247686394E-2</v>
      </c>
      <c r="K27" s="31">
        <f>K8*K21*E21</f>
        <v>1.6158613287457227E-2</v>
      </c>
      <c r="L27" s="31">
        <f>L8*L21*E21</f>
        <v>9.0455546134968149E-3</v>
      </c>
      <c r="M27" s="31">
        <f>M8*M21*E21</f>
        <v>3.2135657122370133E-2</v>
      </c>
      <c r="N27" s="31">
        <f>N8*N21*E21</f>
        <v>8.2480776510774449E-3</v>
      </c>
    </row>
    <row r="28" spans="2:19" x14ac:dyDescent="0.2">
      <c r="B28" s="81" t="s">
        <v>59</v>
      </c>
      <c r="C28" s="4">
        <v>-9.7807581477083122E-4</v>
      </c>
      <c r="D28" s="4">
        <v>-1.1226941858381186E-3</v>
      </c>
      <c r="E28" s="4">
        <v>-6.1001420875388818E-4</v>
      </c>
      <c r="F28" s="29">
        <f>F21^2</f>
        <v>9.1716297145849721E-4</v>
      </c>
      <c r="G28" s="31">
        <f>G9*G21*F21</f>
        <v>-4.0599446504177133E-5</v>
      </c>
      <c r="H28" s="31">
        <f>H9*H21*F21</f>
        <v>7.5033461673991594E-4</v>
      </c>
      <c r="I28" s="31">
        <f>I9*I21*F21</f>
        <v>6.2373404003862804E-4</v>
      </c>
      <c r="J28" s="31">
        <f>J9*J21*F21</f>
        <v>-4.9797148973023243E-4</v>
      </c>
      <c r="K28" s="31">
        <f>K9*K21*F21</f>
        <v>5.4374578958384209E-4</v>
      </c>
      <c r="L28" s="31">
        <f>L9*L21*F21</f>
        <v>-3.908131867281104E-4</v>
      </c>
      <c r="M28" s="31">
        <f>M9*M21*F21</f>
        <v>-1.1188727856692681E-3</v>
      </c>
      <c r="N28" s="31">
        <f>N9*N21*F21</f>
        <v>3.071874658781882E-3</v>
      </c>
    </row>
    <row r="29" spans="2:19" x14ac:dyDescent="0.2">
      <c r="B29" s="81" t="s">
        <v>60</v>
      </c>
      <c r="C29" s="4">
        <v>1.0291565465272769E-2</v>
      </c>
      <c r="D29" s="4">
        <v>1.0845210619742085E-2</v>
      </c>
      <c r="E29" s="4">
        <v>1.2665918540794628E-2</v>
      </c>
      <c r="F29" s="4">
        <v>-4.0599446504177133E-5</v>
      </c>
      <c r="G29" s="29">
        <f>G21^2</f>
        <v>6.4968125069051561E-3</v>
      </c>
      <c r="H29" s="31">
        <f>H10*H21*G21</f>
        <v>5.3102393959454793E-4</v>
      </c>
      <c r="I29" s="31">
        <f>I10*I21*G21</f>
        <v>4.7909398930776987E-3</v>
      </c>
      <c r="J29" s="31">
        <f>J10*J21*G21</f>
        <v>9.6120860964812992E-3</v>
      </c>
      <c r="K29" s="31">
        <f>K10*K21*G21</f>
        <v>9.2275997951791703E-3</v>
      </c>
      <c r="L29" s="31">
        <f>L10*L21*G21</f>
        <v>3.916738035956476E-3</v>
      </c>
      <c r="M29" s="31">
        <f>M10*M21*G21</f>
        <v>1.4387330540684954E-2</v>
      </c>
      <c r="N29" s="31">
        <f>N10*N21*G21</f>
        <v>2.1183322561694946E-3</v>
      </c>
    </row>
    <row r="30" spans="2:19" x14ac:dyDescent="0.2">
      <c r="B30" s="81" t="s">
        <v>61</v>
      </c>
      <c r="C30" s="4">
        <v>2.6680408433899975E-4</v>
      </c>
      <c r="D30" s="4">
        <v>2.0318360371806576E-4</v>
      </c>
      <c r="E30" s="4">
        <v>7.9033740953102498E-4</v>
      </c>
      <c r="F30" s="4">
        <v>7.5033461673991594E-4</v>
      </c>
      <c r="G30" s="4">
        <v>5.3102393959454793E-4</v>
      </c>
      <c r="H30" s="29">
        <f>H21^2</f>
        <v>9.8494868815693771E-4</v>
      </c>
      <c r="I30" s="31">
        <f>I11*I21*H21</f>
        <v>1.1836519973161589E-3</v>
      </c>
      <c r="J30" s="31">
        <f>J11*J21*H21</f>
        <v>5.7894822574474541E-4</v>
      </c>
      <c r="K30" s="31">
        <f>K11*K21*H21</f>
        <v>1.9218169547986479E-3</v>
      </c>
      <c r="L30" s="31">
        <f>L11*L21*H21</f>
        <v>1.1376054681752172E-4</v>
      </c>
      <c r="M30" s="31">
        <f>M11*M21*H21</f>
        <v>9.8399095571172061E-4</v>
      </c>
      <c r="N30" s="31">
        <f>N11*N21*H21</f>
        <v>2.7971552492627792E-3</v>
      </c>
    </row>
    <row r="31" spans="2:19" x14ac:dyDescent="0.2">
      <c r="B31" s="81" t="s">
        <v>62</v>
      </c>
      <c r="C31" s="4">
        <v>6.8849244991500578E-3</v>
      </c>
      <c r="D31" s="4">
        <v>7.9672798050949515E-3</v>
      </c>
      <c r="E31" s="4">
        <v>1.0509547382044133E-2</v>
      </c>
      <c r="F31" s="4">
        <v>6.2373404003862804E-4</v>
      </c>
      <c r="G31" s="4">
        <v>4.7909398930776987E-3</v>
      </c>
      <c r="H31" s="4">
        <v>1.1836519973161589E-3</v>
      </c>
      <c r="I31" s="29">
        <f>I21^2</f>
        <v>4.8383361035152696E-3</v>
      </c>
      <c r="J31" s="31">
        <f>J12*J21*I21</f>
        <v>6.9227284242506333E-3</v>
      </c>
      <c r="K31" s="31">
        <f>K12*K21*I21</f>
        <v>6.9922559525203484E-3</v>
      </c>
      <c r="L31" s="31">
        <f>L12*L21*I21</f>
        <v>2.6640900697535658E-3</v>
      </c>
      <c r="M31" s="31">
        <f>M12*M21*I21</f>
        <v>9.9575849770487095E-3</v>
      </c>
      <c r="N31" s="31">
        <f>N12*N21*I21</f>
        <v>5.2262124451358085E-3</v>
      </c>
    </row>
    <row r="32" spans="2:19" x14ac:dyDescent="0.2">
      <c r="B32" s="81" t="s">
        <v>63</v>
      </c>
      <c r="C32" s="4">
        <v>1.4669624742935407E-2</v>
      </c>
      <c r="D32" s="4">
        <v>1.604104546928024E-2</v>
      </c>
      <c r="E32" s="4">
        <v>2.0037384247686394E-2</v>
      </c>
      <c r="F32" s="4">
        <v>-4.9797148973023243E-4</v>
      </c>
      <c r="G32" s="4">
        <v>9.6120860964812992E-3</v>
      </c>
      <c r="H32" s="4">
        <v>5.7894822574474541E-4</v>
      </c>
      <c r="I32" s="4">
        <v>6.9227284242506333E-3</v>
      </c>
      <c r="J32" s="29">
        <f>J21^2</f>
        <v>2.2742597669988419E-2</v>
      </c>
      <c r="K32" s="31">
        <f>K13*K21*J21</f>
        <v>1.0696744656681615E-2</v>
      </c>
      <c r="L32" s="31">
        <f>L13*L21*J21</f>
        <v>5.9670999104602575E-3</v>
      </c>
      <c r="M32" s="31">
        <f>M13*M21*J21</f>
        <v>2.1077791602944956E-2</v>
      </c>
      <c r="N32" s="31">
        <f>N13*N21*J21</f>
        <v>6.8201860057732107E-3</v>
      </c>
    </row>
    <row r="33" spans="2:19" x14ac:dyDescent="0.2">
      <c r="B33" s="81" t="s">
        <v>45</v>
      </c>
      <c r="C33" s="4">
        <v>1.7196948468328456E-2</v>
      </c>
      <c r="D33" s="4">
        <v>1.5180751818051336E-2</v>
      </c>
      <c r="E33" s="4">
        <v>1.6158613287457227E-2</v>
      </c>
      <c r="F33" s="4">
        <v>5.4374578958384209E-4</v>
      </c>
      <c r="G33" s="4">
        <v>9.2275997951791703E-3</v>
      </c>
      <c r="H33" s="4">
        <v>1.9218169547986479E-3</v>
      </c>
      <c r="I33" s="4">
        <v>6.9922559525203484E-3</v>
      </c>
      <c r="J33" s="4">
        <v>1.0696744656681615E-2</v>
      </c>
      <c r="K33" s="29">
        <f>K21^2</f>
        <v>2.3848946939141233E-2</v>
      </c>
      <c r="L33" s="31">
        <f>L14*L21*K21</f>
        <v>5.667737190574988E-3</v>
      </c>
      <c r="M33" s="31">
        <f>M14*M21*K21</f>
        <v>2.4182935144864737E-2</v>
      </c>
      <c r="N33" s="31">
        <f>N14*N21*K21</f>
        <v>9.3583292837387533E-4</v>
      </c>
    </row>
    <row r="34" spans="2:19" x14ac:dyDescent="0.2">
      <c r="B34" s="81" t="s">
        <v>48</v>
      </c>
      <c r="C34" s="4">
        <v>7.7252593821629627E-3</v>
      </c>
      <c r="D34" s="4">
        <v>8.4203708458118476E-3</v>
      </c>
      <c r="E34" s="4">
        <v>9.0455546134968149E-3</v>
      </c>
      <c r="F34" s="4">
        <v>-3.908131867281104E-4</v>
      </c>
      <c r="G34" s="4">
        <v>3.916738035956476E-3</v>
      </c>
      <c r="H34" s="4">
        <v>1.1376054681752172E-4</v>
      </c>
      <c r="I34" s="4">
        <v>2.6640900697535658E-3</v>
      </c>
      <c r="J34" s="4">
        <v>5.9670999104602575E-3</v>
      </c>
      <c r="K34" s="4">
        <v>5.667737190574988E-3</v>
      </c>
      <c r="L34" s="29">
        <f>L21^2</f>
        <v>3.2416864676920103E-3</v>
      </c>
      <c r="M34" s="31">
        <f>M15*M21*L21</f>
        <v>1.1500866769185183E-2</v>
      </c>
      <c r="N34" s="31">
        <f>N15*N21*L21</f>
        <v>-2.4093401147398578E-5</v>
      </c>
    </row>
    <row r="35" spans="2:19" x14ac:dyDescent="0.2">
      <c r="B35" s="81" t="s">
        <v>64</v>
      </c>
      <c r="C35" s="4">
        <v>3.1809595435447917E-2</v>
      </c>
      <c r="D35" s="4">
        <v>3.045781397933324E-2</v>
      </c>
      <c r="E35" s="4">
        <v>3.2135657122370133E-2</v>
      </c>
      <c r="F35" s="4">
        <v>-1.1188727856692681E-3</v>
      </c>
      <c r="G35" s="4">
        <v>1.4387330540684954E-2</v>
      </c>
      <c r="H35" s="4">
        <v>9.8399095571172061E-4</v>
      </c>
      <c r="I35" s="4">
        <v>9.9575849770487095E-3</v>
      </c>
      <c r="J35" s="4">
        <v>2.1077791602944956E-2</v>
      </c>
      <c r="K35" s="4">
        <v>2.4182935144864737E-2</v>
      </c>
      <c r="L35" s="4">
        <v>1.1500866769185183E-2</v>
      </c>
      <c r="M35" s="29">
        <f>M21^2</f>
        <v>5.0075391783616578E-2</v>
      </c>
      <c r="N35" s="31">
        <f>N16*N21*M21</f>
        <v>1.0317309319090064E-3</v>
      </c>
    </row>
    <row r="36" spans="2:19" x14ac:dyDescent="0.2">
      <c r="B36" s="82" t="s">
        <v>65</v>
      </c>
      <c r="C36" s="4">
        <v>-6.0367715812772896E-4</v>
      </c>
      <c r="D36" s="4">
        <v>1.8302507232095075E-3</v>
      </c>
      <c r="E36" s="4">
        <v>8.2480776510774449E-3</v>
      </c>
      <c r="F36" s="4">
        <v>3.071874658781882E-3</v>
      </c>
      <c r="G36" s="4">
        <v>2.1183322561694946E-3</v>
      </c>
      <c r="H36" s="4">
        <v>2.7971552492627792E-3</v>
      </c>
      <c r="I36" s="4">
        <v>5.2262124451358085E-3</v>
      </c>
      <c r="J36" s="4">
        <v>6.8201860057732107E-3</v>
      </c>
      <c r="K36" s="4">
        <v>9.3583292837387533E-4</v>
      </c>
      <c r="L36" s="4">
        <v>-2.4093401147398578E-5</v>
      </c>
      <c r="M36" s="4">
        <v>1.0317309319090064E-3</v>
      </c>
      <c r="N36" s="29">
        <f>N21^2</f>
        <v>2.2256211098201504E-2</v>
      </c>
    </row>
    <row r="40" spans="2:19" x14ac:dyDescent="0.2">
      <c r="B40" s="83" t="s">
        <v>68</v>
      </c>
      <c r="C40" s="6" t="s">
        <v>69</v>
      </c>
      <c r="D40" s="6" t="s">
        <v>70</v>
      </c>
      <c r="E40" s="6" t="s">
        <v>71</v>
      </c>
      <c r="F40" s="6" t="s">
        <v>72</v>
      </c>
      <c r="G40" s="6" t="s">
        <v>73</v>
      </c>
      <c r="H40" s="6" t="s">
        <v>74</v>
      </c>
      <c r="I40" s="6" t="s">
        <v>75</v>
      </c>
      <c r="J40" s="6" t="s">
        <v>76</v>
      </c>
      <c r="K40" s="6" t="s">
        <v>77</v>
      </c>
      <c r="L40" s="6" t="s">
        <v>78</v>
      </c>
      <c r="M40" s="6" t="s">
        <v>79</v>
      </c>
      <c r="N40" s="6" t="s">
        <v>80</v>
      </c>
      <c r="O40" s="6" t="s">
        <v>81</v>
      </c>
      <c r="P40" s="6" t="s">
        <v>82</v>
      </c>
      <c r="Q40" s="6" t="s">
        <v>83</v>
      </c>
      <c r="R40" s="6" t="s">
        <v>84</v>
      </c>
      <c r="S40" s="4"/>
    </row>
    <row r="41" spans="2:19" x14ac:dyDescent="0.2">
      <c r="B41" s="58">
        <f>SUM(C41:N41)</f>
        <v>1.0000000263833944</v>
      </c>
      <c r="C41" s="59">
        <v>0.1138681495794522</v>
      </c>
      <c r="D41" s="59">
        <v>0</v>
      </c>
      <c r="E41" s="59">
        <v>0</v>
      </c>
      <c r="F41" s="59">
        <v>0.53567683795378118</v>
      </c>
      <c r="G41" s="59">
        <v>0</v>
      </c>
      <c r="H41" s="59">
        <v>0.34998921575959446</v>
      </c>
      <c r="I41" s="59">
        <v>0</v>
      </c>
      <c r="J41" s="59">
        <v>0</v>
      </c>
      <c r="K41" s="59">
        <v>0</v>
      </c>
      <c r="L41" s="59">
        <v>0</v>
      </c>
      <c r="M41" s="59">
        <v>4.6582309056650262E-4</v>
      </c>
      <c r="N41" s="59">
        <v>0</v>
      </c>
      <c r="O41" s="5">
        <f t="array" ref="O41">MMULT(MMULT(C41:N41,$C$25:$N$36),TRANSPOSE(C41:N41))</f>
        <v>8.5944797467820756E-4</v>
      </c>
      <c r="P41" s="21">
        <f>SQRT(O41)</f>
        <v>2.9316343132768239E-2</v>
      </c>
      <c r="Q41" s="22">
        <f>MMULT(C41:N41,$Q$10:$Q$21)</f>
        <v>6.0593684264359154E-2</v>
      </c>
      <c r="R41" s="60">
        <f>(Q41-$Q$23)/P41</f>
        <v>1.6575629519782684</v>
      </c>
      <c r="S41" s="4"/>
    </row>
    <row r="42" spans="2:19" x14ac:dyDescent="0.2">
      <c r="B42" s="16"/>
      <c r="C42" s="17"/>
      <c r="D42" s="17"/>
      <c r="E42" s="17"/>
      <c r="F42" s="17"/>
      <c r="G42" s="17"/>
      <c r="H42" s="17"/>
      <c r="I42" s="17"/>
      <c r="J42" s="17"/>
      <c r="K42" s="17"/>
      <c r="L42" s="17"/>
      <c r="M42" s="17"/>
      <c r="N42" s="17"/>
      <c r="O42" s="4"/>
      <c r="P42" s="18"/>
      <c r="Q42" s="19"/>
      <c r="R42" s="20"/>
      <c r="S42" s="4"/>
    </row>
    <row r="43" spans="2:19" x14ac:dyDescent="0.2">
      <c r="B43" s="16"/>
      <c r="C43" s="17"/>
      <c r="D43" s="17"/>
      <c r="E43" s="17"/>
      <c r="F43" s="17"/>
      <c r="G43" s="17"/>
      <c r="H43" s="17"/>
      <c r="I43" s="17"/>
      <c r="J43" s="17"/>
      <c r="K43" s="17"/>
      <c r="L43" s="17"/>
      <c r="M43" s="17"/>
      <c r="N43" s="17"/>
      <c r="O43" s="4"/>
      <c r="P43" s="18"/>
      <c r="Q43" s="19"/>
      <c r="R43" s="20" t="s">
        <v>86</v>
      </c>
      <c r="S43" s="4"/>
    </row>
    <row r="44" spans="2:19" x14ac:dyDescent="0.2">
      <c r="B44" s="32">
        <f t="shared" ref="B44:B48" si="0">SUM(C44:N44)</f>
        <v>1.0000000000000011</v>
      </c>
      <c r="C44" s="33">
        <v>0.90760551238713405</v>
      </c>
      <c r="D44" s="33">
        <v>-0.27707104548695677</v>
      </c>
      <c r="E44" s="33">
        <v>-0.32529150264052492</v>
      </c>
      <c r="F44" s="33">
        <v>0.10129426452173002</v>
      </c>
      <c r="G44" s="33">
        <v>0.57835943755895258</v>
      </c>
      <c r="H44" s="33">
        <v>-0.13974604400222493</v>
      </c>
      <c r="I44" s="33">
        <v>-0.37143865359843675</v>
      </c>
      <c r="J44" s="33">
        <v>-0.56555625966781709</v>
      </c>
      <c r="K44" s="33">
        <v>-0.19701135551954796</v>
      </c>
      <c r="L44" s="33">
        <v>1.2624999221360462</v>
      </c>
      <c r="M44" s="33">
        <v>8.1106201706074924E-2</v>
      </c>
      <c r="N44" s="33">
        <v>-5.4750477394428253E-2</v>
      </c>
      <c r="O44" s="34">
        <f t="array" ref="O44">MMULT(MMULT(C44:N44,$C$25:$N$36),TRANSPOSE(C44:N44))</f>
        <v>1.3726636453711204E-2</v>
      </c>
      <c r="P44" s="35">
        <f t="shared" ref="P44:P52" si="1">SQRT(O44)</f>
        <v>0.11716072914467204</v>
      </c>
      <c r="Q44" s="36">
        <f t="shared" ref="Q44" si="2">MMULT(C44:N44,$Q$10:$Q$21)</f>
        <v>0.19999999999998894</v>
      </c>
      <c r="R44" s="36">
        <v>0.2</v>
      </c>
      <c r="S44" s="32">
        <f t="shared" ref="S44" si="3">(R44-$Q$23)/P44</f>
        <v>1.6046332365160891</v>
      </c>
    </row>
    <row r="45" spans="2:19" x14ac:dyDescent="0.2">
      <c r="B45" s="16">
        <f t="shared" si="0"/>
        <v>0.99999999999991429</v>
      </c>
      <c r="C45" s="17">
        <v>0.74982144440658305</v>
      </c>
      <c r="D45" s="17">
        <v>0</v>
      </c>
      <c r="E45" s="17">
        <v>0</v>
      </c>
      <c r="F45" s="17">
        <v>0</v>
      </c>
      <c r="G45" s="17">
        <v>0</v>
      </c>
      <c r="H45" s="17">
        <v>0</v>
      </c>
      <c r="I45" s="17">
        <v>0</v>
      </c>
      <c r="J45" s="17">
        <v>0</v>
      </c>
      <c r="K45" s="17">
        <v>0</v>
      </c>
      <c r="L45" s="17">
        <v>0</v>
      </c>
      <c r="M45" s="17">
        <v>0.25017855559333124</v>
      </c>
      <c r="N45" s="17">
        <v>0</v>
      </c>
      <c r="O45" s="4">
        <f t="array" ref="O45">MMULT(MMULT(C45:N45,$C$25:$N$36),TRANSPOSE(C45:N45))</f>
        <v>2.7607823745352041E-2</v>
      </c>
      <c r="P45" s="21">
        <f t="shared" si="1"/>
        <v>0.16615602229637072</v>
      </c>
      <c r="Q45" s="22">
        <f>MMULT(C45:N45,$Q$10:$Q$21)</f>
        <v>0.14999999999998334</v>
      </c>
      <c r="R45" s="19">
        <v>0.15</v>
      </c>
      <c r="S45" s="16">
        <f>(R45-$Q$23)/P45</f>
        <v>0.8305446777839377</v>
      </c>
    </row>
    <row r="46" spans="2:19" x14ac:dyDescent="0.2">
      <c r="B46" s="16">
        <f t="shared" si="0"/>
        <v>1.0000000000000029</v>
      </c>
      <c r="C46" s="17">
        <v>0.36387770517263174</v>
      </c>
      <c r="D46" s="17">
        <v>0</v>
      </c>
      <c r="E46" s="17">
        <v>0</v>
      </c>
      <c r="F46" s="17">
        <v>0.12739479568838602</v>
      </c>
      <c r="G46" s="17">
        <v>0.42510349395791563</v>
      </c>
      <c r="H46" s="17">
        <v>0</v>
      </c>
      <c r="I46" s="17">
        <v>3.8192878784285775E-2</v>
      </c>
      <c r="J46" s="17">
        <v>0</v>
      </c>
      <c r="K46" s="17">
        <v>0</v>
      </c>
      <c r="L46" s="17">
        <v>-1.4268381057050233E-6</v>
      </c>
      <c r="M46" s="17">
        <v>4.5432553234889324E-2</v>
      </c>
      <c r="N46" s="17">
        <v>0</v>
      </c>
      <c r="O46" s="4">
        <f t="array" ref="O46">MMULT(MMULT(C46:N46,$C$25:$N$36),TRANSPOSE(C46:N46))</f>
        <v>9.3233344034688633E-3</v>
      </c>
      <c r="P46" s="21">
        <f t="shared" si="1"/>
        <v>9.6557415062070009E-2</v>
      </c>
      <c r="Q46" s="22">
        <f t="shared" ref="Q46:Q52" si="4">MMULT(C46:N46,$Q$10:$Q$21)</f>
        <v>9.9999999999997591E-2</v>
      </c>
      <c r="R46" s="19">
        <v>0.1</v>
      </c>
      <c r="S46" s="16">
        <f>(R46-$Q$23)/P46</f>
        <v>0.91137485343234348</v>
      </c>
    </row>
    <row r="47" spans="2:19" x14ac:dyDescent="0.2">
      <c r="B47" s="16">
        <f t="shared" si="0"/>
        <v>0.99999999856503241</v>
      </c>
      <c r="C47" s="17">
        <v>5.8353392684874966E-2</v>
      </c>
      <c r="D47" s="17">
        <v>0</v>
      </c>
      <c r="E47" s="17">
        <v>0</v>
      </c>
      <c r="F47" s="17">
        <v>0.15745577670684147</v>
      </c>
      <c r="G47" s="17">
        <v>0.14131961096148965</v>
      </c>
      <c r="H47" s="17">
        <v>0</v>
      </c>
      <c r="I47" s="17">
        <v>0</v>
      </c>
      <c r="J47" s="17">
        <v>0.1089464105318371</v>
      </c>
      <c r="K47" s="17">
        <v>0</v>
      </c>
      <c r="L47" s="17">
        <v>0.50315061991752441</v>
      </c>
      <c r="M47" s="17">
        <v>1.7598860902968586E-2</v>
      </c>
      <c r="N47" s="17">
        <v>1.3175326859496246E-2</v>
      </c>
      <c r="O47" s="4">
        <f t="array" ref="O47">MMULT(MMULT(C47:N47,$C$25:$N$36),TRANSPOSE(C47:N47))</f>
        <v>4.0113336074320948E-3</v>
      </c>
      <c r="P47" s="21">
        <f t="shared" si="1"/>
        <v>6.3335089858877563E-2</v>
      </c>
      <c r="Q47" s="22">
        <f t="shared" si="4"/>
        <v>4.9999950000135018E-2</v>
      </c>
      <c r="R47" s="19">
        <v>0.05</v>
      </c>
      <c r="S47" s="16">
        <f>(R47-$Q$23)/P47</f>
        <v>0.59998335969319883</v>
      </c>
    </row>
    <row r="48" spans="2:19" x14ac:dyDescent="0.2">
      <c r="B48" s="16">
        <f t="shared" si="0"/>
        <v>0.99999900415422616</v>
      </c>
      <c r="C48" s="17">
        <v>5.2698535755731371E-2</v>
      </c>
      <c r="D48" s="17">
        <v>0</v>
      </c>
      <c r="E48" s="17">
        <v>0</v>
      </c>
      <c r="F48" s="17">
        <v>0.17572769837832167</v>
      </c>
      <c r="G48" s="17">
        <v>0</v>
      </c>
      <c r="H48" s="17">
        <v>0</v>
      </c>
      <c r="I48" s="17">
        <v>0</v>
      </c>
      <c r="J48" s="17">
        <v>0.53782269042959019</v>
      </c>
      <c r="K48" s="17">
        <v>0</v>
      </c>
      <c r="L48" s="17">
        <v>0.19595750201200282</v>
      </c>
      <c r="M48" s="17">
        <v>2.6160826718192105E-3</v>
      </c>
      <c r="N48" s="17">
        <v>3.5176494906760898E-2</v>
      </c>
      <c r="O48" s="4">
        <f t="array" ref="O48">MMULT(MMULT(C48:N48,$C$25:$N$36),TRANSPOSE(C48:N48))</f>
        <v>9.3031844839719796E-3</v>
      </c>
      <c r="P48" s="21">
        <f t="shared" si="1"/>
        <v>9.6453016977033845E-2</v>
      </c>
      <c r="Q48" s="22">
        <f t="shared" si="4"/>
        <v>-9.9999999999948221E-7</v>
      </c>
      <c r="R48" s="19">
        <v>0</v>
      </c>
      <c r="S48" s="16">
        <f>(R48-$Q$23)/P48</f>
        <v>-0.12441290460470808</v>
      </c>
    </row>
    <row r="49" spans="2:19" x14ac:dyDescent="0.2">
      <c r="B49" s="16">
        <f t="shared" ref="B49:B52" si="5">SUM(C49:N49)</f>
        <v>1.0000000045627204</v>
      </c>
      <c r="C49" s="17">
        <v>0</v>
      </c>
      <c r="D49" s="17">
        <v>0</v>
      </c>
      <c r="E49" s="17">
        <v>0</v>
      </c>
      <c r="F49" s="17">
        <v>-2.4331526406530741E-7</v>
      </c>
      <c r="G49" s="17">
        <v>0</v>
      </c>
      <c r="H49" s="17">
        <v>0</v>
      </c>
      <c r="I49" s="17">
        <v>0</v>
      </c>
      <c r="J49" s="17">
        <v>0.99086369337540758</v>
      </c>
      <c r="K49" s="17">
        <v>0</v>
      </c>
      <c r="L49" s="17">
        <v>0</v>
      </c>
      <c r="M49" s="17">
        <v>0</v>
      </c>
      <c r="N49" s="17">
        <v>9.1365545025768082E-3</v>
      </c>
      <c r="O49" s="4">
        <f t="array" ref="O49">MMULT(MMULT(C49:N49,$C$25:$N$36),TRANSPOSE(C49:N49))</f>
        <v>2.2454274831704289E-2</v>
      </c>
      <c r="P49" s="21">
        <f t="shared" si="1"/>
        <v>0.14984750525685867</v>
      </c>
      <c r="Q49" s="22">
        <f t="shared" si="4"/>
        <v>-5.0000050000000004E-2</v>
      </c>
      <c r="R49" s="19">
        <v>-0.05</v>
      </c>
      <c r="S49" s="16">
        <f t="shared" ref="S49:S52" si="6">(R49-$Q$23)/P49</f>
        <v>-0.41375396870120534</v>
      </c>
    </row>
    <row r="50" spans="2:19" x14ac:dyDescent="0.2">
      <c r="B50" s="32">
        <f t="shared" si="5"/>
        <v>0.99999997980771982</v>
      </c>
      <c r="C50" s="33">
        <v>0</v>
      </c>
      <c r="D50" s="33">
        <v>0</v>
      </c>
      <c r="E50" s="33">
        <v>-1.3877320193159525E-7</v>
      </c>
      <c r="F50" s="33">
        <v>0</v>
      </c>
      <c r="G50" s="33">
        <v>0</v>
      </c>
      <c r="H50" s="33">
        <v>0</v>
      </c>
      <c r="I50" s="33">
        <v>0</v>
      </c>
      <c r="J50" s="33">
        <v>1.0000001185809217</v>
      </c>
      <c r="K50" s="33">
        <v>0</v>
      </c>
      <c r="L50" s="33">
        <v>0</v>
      </c>
      <c r="M50" s="33">
        <v>0</v>
      </c>
      <c r="N50" s="33">
        <v>0</v>
      </c>
      <c r="O50" s="34">
        <f t="array" ref="O50">MMULT(MMULT(C50:N50,$C$25:$N$36),TRANSPOSE(C50:N50))</f>
        <v>2.2742597502361222E-2</v>
      </c>
      <c r="P50" s="35">
        <f t="shared" si="1"/>
        <v>0.15080649025277798</v>
      </c>
      <c r="Q50" s="36">
        <f t="shared" si="4"/>
        <v>-5.0924456078818126E-2</v>
      </c>
      <c r="R50" s="36">
        <v>-0.1</v>
      </c>
      <c r="S50" s="32">
        <f t="shared" si="6"/>
        <v>-0.74267360650240233</v>
      </c>
    </row>
    <row r="51" spans="2:19" x14ac:dyDescent="0.2">
      <c r="B51" s="32">
        <f t="shared" si="5"/>
        <v>0.99999991995704718</v>
      </c>
      <c r="C51" s="33">
        <v>-2.2890703499416505</v>
      </c>
      <c r="D51" s="33">
        <v>-9.3219658492271845E-2</v>
      </c>
      <c r="E51" s="33">
        <v>-0.11743630512276403</v>
      </c>
      <c r="F51" s="33">
        <v>0.28940381631028939</v>
      </c>
      <c r="G51" s="33">
        <v>0.21288471382875326</v>
      </c>
      <c r="H51" s="33">
        <v>2.8943495069366391E-2</v>
      </c>
      <c r="I51" s="33">
        <v>-0.27279305070020143</v>
      </c>
      <c r="J51" s="33">
        <v>-7.1282972392272173E-2</v>
      </c>
      <c r="K51" s="33">
        <v>-7.1011256249567584E-2</v>
      </c>
      <c r="L51" s="33">
        <v>3.363826696884074</v>
      </c>
      <c r="M51" s="33">
        <v>-0.1063441794532996</v>
      </c>
      <c r="N51" s="33">
        <v>0.12609897021659144</v>
      </c>
      <c r="O51" s="34">
        <f t="array" ref="O51">MMULT(MMULT(C51:N51,$C$25:$N$36),TRANSPOSE(C51:N51))</f>
        <v>6.1064109322472769E-2</v>
      </c>
      <c r="P51" s="35">
        <f t="shared" si="1"/>
        <v>0.24711153215192683</v>
      </c>
      <c r="Q51" s="36">
        <f t="shared" si="4"/>
        <v>-0.15000000999899998</v>
      </c>
      <c r="R51" s="36">
        <v>-0.15</v>
      </c>
      <c r="S51" s="32">
        <f t="shared" si="6"/>
        <v>-0.65557442256640885</v>
      </c>
    </row>
    <row r="52" spans="2:19" x14ac:dyDescent="0.2">
      <c r="B52" s="32">
        <f t="shared" si="5"/>
        <v>0.99999999999998734</v>
      </c>
      <c r="C52" s="33">
        <v>-2.9221896986951084</v>
      </c>
      <c r="D52" s="33">
        <v>-7.0244486593594627E-2</v>
      </c>
      <c r="E52" s="33">
        <v>-9.4239667534104662E-2</v>
      </c>
      <c r="F52" s="33">
        <v>0.31237141855921596</v>
      </c>
      <c r="G52" s="33">
        <v>0.32658888585725138</v>
      </c>
      <c r="H52" s="33">
        <v>4.9797990444133938E-2</v>
      </c>
      <c r="I52" s="33">
        <v>-0.24258478018072588</v>
      </c>
      <c r="J52" s="33">
        <v>-9.1631965105564928E-2</v>
      </c>
      <c r="K52" s="33">
        <v>-5.2871329056613674E-2</v>
      </c>
      <c r="L52" s="33">
        <v>3.7688094404856729</v>
      </c>
      <c r="M52" s="33">
        <v>-0.13254382887614991</v>
      </c>
      <c r="N52" s="33">
        <v>0.14873802069557496</v>
      </c>
      <c r="O52" s="34">
        <f t="array" ref="O52">MMULT(MMULT(C52:N52,$C$25:$N$36),TRANSPOSE(C52:N52))</f>
        <v>9.6968515970161734E-2</v>
      </c>
      <c r="P52" s="35">
        <f t="shared" si="1"/>
        <v>0.31139768138212226</v>
      </c>
      <c r="Q52" s="36">
        <f t="shared" si="4"/>
        <v>-0.20000000000000037</v>
      </c>
      <c r="R52" s="36">
        <v>-0.2</v>
      </c>
      <c r="S52" s="32">
        <f t="shared" si="6"/>
        <v>-0.68080147244208489</v>
      </c>
    </row>
    <row r="55" spans="2:19" x14ac:dyDescent="0.2">
      <c r="B55" s="366" t="s">
        <v>125</v>
      </c>
      <c r="C55" s="366"/>
      <c r="D55" s="366"/>
      <c r="E55" s="366"/>
      <c r="F55" s="366"/>
      <c r="G55" s="366"/>
      <c r="H55" s="366"/>
      <c r="I55" s="366"/>
      <c r="J55" s="366"/>
      <c r="K55" s="366"/>
      <c r="L55" s="366"/>
      <c r="M55" s="366"/>
      <c r="N55" s="366"/>
      <c r="O55" s="366"/>
      <c r="P55" s="366"/>
      <c r="Q55" s="366"/>
      <c r="R55" s="366"/>
      <c r="S55" s="366"/>
    </row>
    <row r="56" spans="2:19" x14ac:dyDescent="0.2">
      <c r="B56" s="366"/>
      <c r="C56" s="366"/>
      <c r="D56" s="366"/>
      <c r="E56" s="366"/>
      <c r="F56" s="366"/>
      <c r="G56" s="366"/>
      <c r="H56" s="366"/>
      <c r="I56" s="366"/>
      <c r="J56" s="366"/>
      <c r="K56" s="366"/>
      <c r="L56" s="366"/>
      <c r="M56" s="366"/>
      <c r="N56" s="366"/>
      <c r="O56" s="366"/>
      <c r="P56" s="366"/>
      <c r="Q56" s="366"/>
      <c r="R56" s="366"/>
      <c r="S56" s="366"/>
    </row>
    <row r="57" spans="2:19" x14ac:dyDescent="0.2">
      <c r="B57" s="366"/>
      <c r="C57" s="366"/>
      <c r="D57" s="366"/>
      <c r="E57" s="366"/>
      <c r="F57" s="366"/>
      <c r="G57" s="366"/>
      <c r="H57" s="366"/>
      <c r="I57" s="366"/>
      <c r="J57" s="366"/>
      <c r="K57" s="366"/>
      <c r="L57" s="366"/>
      <c r="M57" s="366"/>
      <c r="N57" s="366"/>
      <c r="O57" s="366"/>
      <c r="P57" s="366"/>
      <c r="Q57" s="366"/>
      <c r="R57" s="366"/>
      <c r="S57" s="366"/>
    </row>
    <row r="58" spans="2:19" x14ac:dyDescent="0.2">
      <c r="B58" s="366"/>
      <c r="C58" s="366"/>
      <c r="D58" s="366"/>
      <c r="E58" s="366"/>
      <c r="F58" s="366"/>
      <c r="G58" s="366"/>
      <c r="H58" s="366"/>
      <c r="I58" s="366"/>
      <c r="J58" s="366"/>
      <c r="K58" s="366"/>
      <c r="L58" s="366"/>
      <c r="M58" s="366"/>
      <c r="N58" s="366"/>
      <c r="O58" s="366"/>
      <c r="P58" s="366"/>
      <c r="Q58" s="366"/>
      <c r="R58" s="366"/>
      <c r="S58" s="366"/>
    </row>
    <row r="75" spans="2:19" x14ac:dyDescent="0.2">
      <c r="B75" s="345" t="s">
        <v>107</v>
      </c>
      <c r="C75" s="346"/>
      <c r="D75" s="346"/>
      <c r="E75" s="346"/>
      <c r="F75" s="346"/>
      <c r="G75" s="346"/>
      <c r="H75" s="346"/>
      <c r="I75" s="346"/>
      <c r="J75" s="346"/>
      <c r="K75" s="346"/>
      <c r="L75" s="346"/>
      <c r="M75" s="346"/>
      <c r="N75" s="346"/>
      <c r="O75" s="346"/>
      <c r="P75" s="346"/>
      <c r="Q75" s="346"/>
      <c r="R75" s="346"/>
      <c r="S75" s="346"/>
    </row>
    <row r="76" spans="2:19" x14ac:dyDescent="0.2">
      <c r="B76" s="346"/>
      <c r="C76" s="346"/>
      <c r="D76" s="346"/>
      <c r="E76" s="346"/>
      <c r="F76" s="346"/>
      <c r="G76" s="346"/>
      <c r="H76" s="346"/>
      <c r="I76" s="346"/>
      <c r="J76" s="346"/>
      <c r="K76" s="346"/>
      <c r="L76" s="346"/>
      <c r="M76" s="346"/>
      <c r="N76" s="346"/>
      <c r="O76" s="346"/>
      <c r="P76" s="346"/>
      <c r="Q76" s="346"/>
      <c r="R76" s="346"/>
      <c r="S76" s="346"/>
    </row>
    <row r="77" spans="2:19" x14ac:dyDescent="0.2">
      <c r="B77" s="346"/>
      <c r="C77" s="346"/>
      <c r="D77" s="346"/>
      <c r="E77" s="346"/>
      <c r="F77" s="346"/>
      <c r="G77" s="346"/>
      <c r="H77" s="346"/>
      <c r="I77" s="346"/>
      <c r="J77" s="346"/>
      <c r="K77" s="346"/>
      <c r="L77" s="346"/>
      <c r="M77" s="346"/>
      <c r="N77" s="346"/>
      <c r="O77" s="346"/>
      <c r="P77" s="346"/>
      <c r="Q77" s="346"/>
      <c r="R77" s="346"/>
      <c r="S77" s="346"/>
    </row>
    <row r="78" spans="2:19" x14ac:dyDescent="0.2">
      <c r="B78" s="346"/>
      <c r="C78" s="346"/>
      <c r="D78" s="346"/>
      <c r="E78" s="346"/>
      <c r="F78" s="346"/>
      <c r="G78" s="346"/>
      <c r="H78" s="346"/>
      <c r="I78" s="346"/>
      <c r="J78" s="346"/>
      <c r="K78" s="346"/>
      <c r="L78" s="346"/>
      <c r="M78" s="346"/>
      <c r="N78" s="346"/>
      <c r="O78" s="346"/>
      <c r="P78" s="346"/>
      <c r="Q78" s="346"/>
      <c r="R78" s="346"/>
      <c r="S78" s="346"/>
    </row>
  </sheetData>
  <mergeCells count="4">
    <mergeCell ref="C19:N19"/>
    <mergeCell ref="B1:N3"/>
    <mergeCell ref="B55:S58"/>
    <mergeCell ref="B75:S78"/>
  </mergeCells>
  <phoneticPr fontId="10"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C4488-7F99-472D-AAA7-BB8A93FC400B}">
  <dimension ref="A1:S112"/>
  <sheetViews>
    <sheetView showGridLines="0" tabSelected="1" zoomScale="55" zoomScaleNormal="55" workbookViewId="0">
      <selection activeCell="O18" sqref="O18"/>
    </sheetView>
  </sheetViews>
  <sheetFormatPr baseColWidth="10" defaultColWidth="0" defaultRowHeight="15" zeroHeight="1" x14ac:dyDescent="0.2"/>
  <cols>
    <col min="1" max="1" width="8.6640625" customWidth="1"/>
    <col min="2" max="2" width="26.83203125" bestFit="1" customWidth="1"/>
    <col min="3" max="3" width="18.5" bestFit="1" customWidth="1"/>
    <col min="4" max="4" width="21.6640625" bestFit="1" customWidth="1"/>
    <col min="5" max="11" width="16.6640625" bestFit="1" customWidth="1"/>
    <col min="12" max="12" width="17.33203125" bestFit="1" customWidth="1"/>
    <col min="13" max="13" width="19.1640625" bestFit="1" customWidth="1"/>
    <col min="14" max="14" width="16.6640625" bestFit="1" customWidth="1"/>
    <col min="15" max="15" width="16" bestFit="1" customWidth="1"/>
    <col min="16" max="16" width="17" bestFit="1" customWidth="1"/>
    <col min="17" max="17" width="10.5" bestFit="1" customWidth="1"/>
    <col min="18" max="18" width="17.83203125" bestFit="1" customWidth="1"/>
    <col min="19" max="19" width="13.1640625" customWidth="1"/>
    <col min="20" max="16384" width="8.6640625" hidden="1"/>
  </cols>
  <sheetData>
    <row r="1" spans="2:18" x14ac:dyDescent="0.2">
      <c r="B1" s="339" t="s">
        <v>112</v>
      </c>
      <c r="C1" s="339"/>
      <c r="D1" s="339"/>
      <c r="E1" s="339"/>
      <c r="F1" s="339"/>
      <c r="G1" s="339"/>
      <c r="H1" s="339"/>
      <c r="I1" s="339"/>
      <c r="J1" s="339"/>
      <c r="K1" s="339"/>
      <c r="L1" s="339"/>
      <c r="M1" s="339"/>
      <c r="N1" s="339"/>
    </row>
    <row r="2" spans="2:18" x14ac:dyDescent="0.2">
      <c r="B2" s="339"/>
      <c r="C2" s="339"/>
      <c r="D2" s="339"/>
      <c r="E2" s="339"/>
      <c r="F2" s="339"/>
      <c r="G2" s="339"/>
      <c r="H2" s="339"/>
      <c r="I2" s="339"/>
      <c r="J2" s="339"/>
      <c r="K2" s="339"/>
      <c r="L2" s="339"/>
      <c r="M2" s="339"/>
      <c r="N2" s="339"/>
    </row>
    <row r="3" spans="2:18" x14ac:dyDescent="0.2">
      <c r="B3" s="339"/>
      <c r="C3" s="339"/>
      <c r="D3" s="339"/>
      <c r="E3" s="339"/>
      <c r="F3" s="339"/>
      <c r="G3" s="339"/>
      <c r="H3" s="339"/>
      <c r="I3" s="339"/>
      <c r="J3" s="339"/>
      <c r="K3" s="339"/>
      <c r="L3" s="339"/>
      <c r="M3" s="339"/>
      <c r="N3" s="339"/>
    </row>
    <row r="4" spans="2:18" ht="16" thickBot="1" x14ac:dyDescent="0.25"/>
    <row r="5" spans="2:18" ht="16" x14ac:dyDescent="0.2">
      <c r="B5" s="161" t="s">
        <v>55</v>
      </c>
      <c r="C5" s="162" t="s">
        <v>56</v>
      </c>
      <c r="D5" s="162" t="s">
        <v>53</v>
      </c>
      <c r="E5" s="162" t="s">
        <v>58</v>
      </c>
      <c r="F5" s="162" t="s">
        <v>59</v>
      </c>
      <c r="G5" s="162" t="s">
        <v>60</v>
      </c>
      <c r="H5" s="162" t="s">
        <v>61</v>
      </c>
      <c r="I5" s="162" t="s">
        <v>62</v>
      </c>
      <c r="J5" s="162" t="s">
        <v>63</v>
      </c>
      <c r="K5" s="162" t="s">
        <v>45</v>
      </c>
      <c r="L5" s="162" t="s">
        <v>48</v>
      </c>
      <c r="M5" s="162" t="s">
        <v>64</v>
      </c>
      <c r="N5" s="163" t="s">
        <v>65</v>
      </c>
    </row>
    <row r="6" spans="2:18" x14ac:dyDescent="0.2">
      <c r="B6" s="147" t="s">
        <v>56</v>
      </c>
      <c r="C6" s="157">
        <v>1</v>
      </c>
      <c r="D6" s="158">
        <v>0.88717269436548307</v>
      </c>
      <c r="E6" s="158">
        <v>0.80499095358502815</v>
      </c>
      <c r="F6" s="158">
        <v>-0.21625660186064127</v>
      </c>
      <c r="G6" s="158">
        <v>0.85497100170860507</v>
      </c>
      <c r="H6" s="158">
        <v>5.6925359407519804E-2</v>
      </c>
      <c r="I6" s="158">
        <v>0.66278287066390984</v>
      </c>
      <c r="J6" s="158">
        <v>0.65135699423669968</v>
      </c>
      <c r="K6" s="252">
        <v>0.74565321873606538</v>
      </c>
      <c r="L6" s="158">
        <v>0.90854758182608986</v>
      </c>
      <c r="M6" s="158">
        <v>0.9518446613855529</v>
      </c>
      <c r="N6" s="164">
        <v>-2.7095629056314314E-2</v>
      </c>
    </row>
    <row r="7" spans="2:18" x14ac:dyDescent="0.2">
      <c r="B7" s="147" t="s">
        <v>57</v>
      </c>
      <c r="C7" s="158">
        <v>0.88717269436548307</v>
      </c>
      <c r="D7" s="157">
        <v>1</v>
      </c>
      <c r="E7" s="159">
        <v>0.9176881556236739</v>
      </c>
      <c r="F7" s="159">
        <v>-0.23149197884893472</v>
      </c>
      <c r="G7" s="159">
        <v>0.84020556572669713</v>
      </c>
      <c r="H7" s="159">
        <v>4.0427751353754565E-2</v>
      </c>
      <c r="I7" s="159">
        <v>0.71525315584787286</v>
      </c>
      <c r="J7" s="159">
        <v>0.66421757970707263</v>
      </c>
      <c r="K7" s="253">
        <v>0.61384172664802095</v>
      </c>
      <c r="L7" s="159">
        <v>0.92351391824551965</v>
      </c>
      <c r="M7" s="159">
        <v>0.84993219844925494</v>
      </c>
      <c r="N7" s="165">
        <v>7.660951296330698E-2</v>
      </c>
    </row>
    <row r="8" spans="2:18" ht="16" thickBot="1" x14ac:dyDescent="0.25">
      <c r="B8" s="147" t="s">
        <v>58</v>
      </c>
      <c r="C8" s="159">
        <v>0.80499095358502815</v>
      </c>
      <c r="D8" s="159">
        <v>0.9176881556236739</v>
      </c>
      <c r="E8" s="157">
        <v>1</v>
      </c>
      <c r="F8" s="159">
        <v>-0.10604980086694506</v>
      </c>
      <c r="G8" s="159">
        <v>0.82733174104282858</v>
      </c>
      <c r="H8" s="159">
        <v>0.13258637561259226</v>
      </c>
      <c r="I8" s="159">
        <v>0.79547980436257326</v>
      </c>
      <c r="J8" s="159">
        <v>0.69954258101865685</v>
      </c>
      <c r="K8" s="253">
        <v>0.55088715556343282</v>
      </c>
      <c r="L8" s="159">
        <v>0.83645553401666994</v>
      </c>
      <c r="M8" s="159">
        <v>0.75608073058794167</v>
      </c>
      <c r="N8" s="165">
        <v>0.29108530932894799</v>
      </c>
    </row>
    <row r="9" spans="2:18" x14ac:dyDescent="0.2">
      <c r="B9" s="147" t="s">
        <v>59</v>
      </c>
      <c r="C9" s="159">
        <v>-0.21625660186064127</v>
      </c>
      <c r="D9" s="159">
        <v>-0.23149197884893472</v>
      </c>
      <c r="E9" s="159">
        <v>-0.10604980086694506</v>
      </c>
      <c r="F9" s="157">
        <v>1</v>
      </c>
      <c r="G9" s="159">
        <v>-1.6632084766367759E-2</v>
      </c>
      <c r="H9" s="159">
        <v>0.78945053561889411</v>
      </c>
      <c r="I9" s="159">
        <v>0.29609302215658001</v>
      </c>
      <c r="J9" s="159">
        <v>-0.10903381006812463</v>
      </c>
      <c r="K9" s="253">
        <v>0.11626206891416763</v>
      </c>
      <c r="L9" s="159">
        <v>-0.22665246610516815</v>
      </c>
      <c r="M9" s="159">
        <v>-0.16509931690245186</v>
      </c>
      <c r="N9" s="165">
        <v>0.67991499447907588</v>
      </c>
      <c r="P9" s="215"/>
      <c r="Q9" s="216" t="s">
        <v>87</v>
      </c>
      <c r="R9" s="137" t="s">
        <v>88</v>
      </c>
    </row>
    <row r="10" spans="2:18" x14ac:dyDescent="0.2">
      <c r="B10" s="147" t="s">
        <v>60</v>
      </c>
      <c r="C10" s="159">
        <v>0.85497100170860507</v>
      </c>
      <c r="D10" s="159">
        <v>0.84020556572669713</v>
      </c>
      <c r="E10" s="159">
        <v>0.82733174104282858</v>
      </c>
      <c r="F10" s="159">
        <v>-1.6632084766367759E-2</v>
      </c>
      <c r="G10" s="157">
        <v>1</v>
      </c>
      <c r="H10" s="159">
        <v>0.20992160130124243</v>
      </c>
      <c r="I10" s="159">
        <v>0.85452060329934609</v>
      </c>
      <c r="J10" s="159">
        <v>0.79076502251734337</v>
      </c>
      <c r="K10" s="253">
        <v>0.74131703541050797</v>
      </c>
      <c r="L10" s="159">
        <v>0.853471168713137</v>
      </c>
      <c r="M10" s="159">
        <v>0.79766011483817967</v>
      </c>
      <c r="N10" s="165">
        <v>0.17616445987811477</v>
      </c>
      <c r="P10" s="134" t="s">
        <v>49</v>
      </c>
      <c r="Q10" s="102">
        <v>0.1220834926574639</v>
      </c>
      <c r="R10" s="107">
        <v>0.14934128686781739</v>
      </c>
    </row>
    <row r="11" spans="2:18" x14ac:dyDescent="0.2">
      <c r="B11" s="147" t="s">
        <v>61</v>
      </c>
      <c r="C11" s="159">
        <v>5.6925359407519804E-2</v>
      </c>
      <c r="D11" s="159">
        <v>4.0427751353754565E-2</v>
      </c>
      <c r="E11" s="159">
        <v>0.13258637561259226</v>
      </c>
      <c r="F11" s="159">
        <v>0.78945053561889411</v>
      </c>
      <c r="G11" s="159">
        <v>0.20992160130124243</v>
      </c>
      <c r="H11" s="157">
        <v>1</v>
      </c>
      <c r="I11" s="159">
        <v>0.54221211262096225</v>
      </c>
      <c r="J11" s="159">
        <v>0.12232434248292891</v>
      </c>
      <c r="K11" s="253">
        <v>0.39652503653584287</v>
      </c>
      <c r="L11" s="159">
        <v>6.3664797764318742E-2</v>
      </c>
      <c r="M11" s="159">
        <v>0.14011096546665383</v>
      </c>
      <c r="N11" s="165">
        <v>0.59742604580417535</v>
      </c>
      <c r="P11" s="134" t="s">
        <v>53</v>
      </c>
      <c r="Q11" s="102">
        <v>3.9153353093428746E-2</v>
      </c>
      <c r="R11" s="107">
        <v>0.16014090179726354</v>
      </c>
    </row>
    <row r="12" spans="2:18" x14ac:dyDescent="0.2">
      <c r="B12" s="147" t="s">
        <v>62</v>
      </c>
      <c r="C12" s="159">
        <v>0.66278287066390984</v>
      </c>
      <c r="D12" s="159">
        <v>0.71525315584787286</v>
      </c>
      <c r="E12" s="159">
        <v>0.79547980436257326</v>
      </c>
      <c r="F12" s="159">
        <v>0.29609302215658001</v>
      </c>
      <c r="G12" s="159">
        <v>0.85452060329934609</v>
      </c>
      <c r="H12" s="159">
        <v>0.54221211262096225</v>
      </c>
      <c r="I12" s="157">
        <v>1</v>
      </c>
      <c r="J12" s="159">
        <v>0.65994728032358718</v>
      </c>
      <c r="K12" s="253">
        <v>0.65093061284497356</v>
      </c>
      <c r="L12" s="159">
        <v>0.67269063661567441</v>
      </c>
      <c r="M12" s="159">
        <v>0.63972574148945771</v>
      </c>
      <c r="N12" s="165">
        <v>0.50363212763909726</v>
      </c>
      <c r="P12" s="134" t="s">
        <v>50</v>
      </c>
      <c r="Q12" s="102">
        <v>2.9935289553266721E-2</v>
      </c>
      <c r="R12" s="107">
        <v>0.18993580301420432</v>
      </c>
    </row>
    <row r="13" spans="2:18" x14ac:dyDescent="0.2">
      <c r="B13" s="147" t="s">
        <v>63</v>
      </c>
      <c r="C13" s="159">
        <v>0.65135699423669968</v>
      </c>
      <c r="D13" s="159">
        <v>0.66421757970707263</v>
      </c>
      <c r="E13" s="159">
        <v>0.69954258101865685</v>
      </c>
      <c r="F13" s="159">
        <v>-0.10903381006812463</v>
      </c>
      <c r="G13" s="159">
        <v>0.79076502251734337</v>
      </c>
      <c r="H13" s="159">
        <v>0.12232434248292891</v>
      </c>
      <c r="I13" s="159">
        <v>0.65994728032358718</v>
      </c>
      <c r="J13" s="157">
        <v>1</v>
      </c>
      <c r="K13" s="253">
        <v>0.45930057690392961</v>
      </c>
      <c r="L13" s="159">
        <v>0.69495673999172314</v>
      </c>
      <c r="M13" s="159">
        <v>0.62458693304707225</v>
      </c>
      <c r="N13" s="165">
        <v>0.30314511138163536</v>
      </c>
      <c r="P13" s="134" t="s">
        <v>51</v>
      </c>
      <c r="Q13" s="102">
        <v>3.8300125522241692E-2</v>
      </c>
      <c r="R13" s="107">
        <v>3.0284698635754941E-2</v>
      </c>
    </row>
    <row r="14" spans="2:18" x14ac:dyDescent="0.2">
      <c r="B14" s="147" t="s">
        <v>45</v>
      </c>
      <c r="C14" s="159">
        <v>0.74565321873606538</v>
      </c>
      <c r="D14" s="159">
        <v>0.61384172664802095</v>
      </c>
      <c r="E14" s="159">
        <v>0.55088715556343282</v>
      </c>
      <c r="F14" s="159">
        <v>0.11626206891416763</v>
      </c>
      <c r="G14" s="159">
        <v>0.74131703541050797</v>
      </c>
      <c r="H14" s="159">
        <v>0.39652503653584287</v>
      </c>
      <c r="I14" s="159">
        <v>0.65093061284497356</v>
      </c>
      <c r="J14" s="159">
        <v>0.45930057690392961</v>
      </c>
      <c r="K14" s="157">
        <v>1</v>
      </c>
      <c r="L14" s="159">
        <v>0.64459895390950617</v>
      </c>
      <c r="M14" s="159">
        <v>0.69978113364999417</v>
      </c>
      <c r="N14" s="165">
        <v>4.0619830109841958E-2</v>
      </c>
      <c r="P14" s="134" t="s">
        <v>52</v>
      </c>
      <c r="Q14" s="102">
        <v>6.9538085699038715E-2</v>
      </c>
      <c r="R14" s="107">
        <v>8.0602807065915244E-2</v>
      </c>
    </row>
    <row r="15" spans="2:18" x14ac:dyDescent="0.2">
      <c r="B15" s="147" t="s">
        <v>48</v>
      </c>
      <c r="C15" s="159">
        <v>0.90854758182608986</v>
      </c>
      <c r="D15" s="159">
        <v>0.92351391824551965</v>
      </c>
      <c r="E15" s="159">
        <v>0.83645553401666994</v>
      </c>
      <c r="F15" s="159">
        <v>-0.22665246610516815</v>
      </c>
      <c r="G15" s="159">
        <v>0.853471168713137</v>
      </c>
      <c r="H15" s="159">
        <v>6.3664797764318742E-2</v>
      </c>
      <c r="I15" s="159">
        <v>0.67269063661567441</v>
      </c>
      <c r="J15" s="159">
        <v>0.69495673999172314</v>
      </c>
      <c r="K15" s="159">
        <v>0.64459895390950617</v>
      </c>
      <c r="L15" s="157">
        <v>1</v>
      </c>
      <c r="M15" s="159">
        <v>0.90267806750898516</v>
      </c>
      <c r="N15" s="165">
        <v>-2.8365274554307822E-3</v>
      </c>
      <c r="P15" s="134" t="s">
        <v>44</v>
      </c>
      <c r="Q15" s="102">
        <v>4.5960111241542104E-2</v>
      </c>
      <c r="R15" s="107">
        <v>3.1383892176671424E-2</v>
      </c>
    </row>
    <row r="16" spans="2:18" x14ac:dyDescent="0.2">
      <c r="B16" s="147" t="s">
        <v>64</v>
      </c>
      <c r="C16" s="159">
        <v>0.9518446613855529</v>
      </c>
      <c r="D16" s="159">
        <v>0.84993219844925494</v>
      </c>
      <c r="E16" s="159">
        <v>0.75608073058794167</v>
      </c>
      <c r="F16" s="159">
        <v>-0.16509931690245186</v>
      </c>
      <c r="G16" s="159">
        <v>0.79766011483817967</v>
      </c>
      <c r="H16" s="159">
        <v>0.14011096546665383</v>
      </c>
      <c r="I16" s="159">
        <v>0.63972574148945771</v>
      </c>
      <c r="J16" s="159">
        <v>0.62458693304707225</v>
      </c>
      <c r="K16" s="159">
        <v>0.69978113364999417</v>
      </c>
      <c r="L16" s="159">
        <v>0.90267806750898516</v>
      </c>
      <c r="M16" s="157">
        <v>1</v>
      </c>
      <c r="N16" s="165">
        <v>3.0904993548378494E-2</v>
      </c>
      <c r="P16" s="134" t="s">
        <v>42</v>
      </c>
      <c r="Q16" s="102">
        <v>6.1170127342296141E-2</v>
      </c>
      <c r="R16" s="107">
        <v>6.9558149080573367E-2</v>
      </c>
    </row>
    <row r="17" spans="2:19" ht="16" thickBot="1" x14ac:dyDescent="0.25">
      <c r="B17" s="166" t="s">
        <v>65</v>
      </c>
      <c r="C17" s="167">
        <v>-2.7095629056314314E-2</v>
      </c>
      <c r="D17" s="167">
        <v>7.660951296330698E-2</v>
      </c>
      <c r="E17" s="167">
        <v>0.29108530932894799</v>
      </c>
      <c r="F17" s="167">
        <v>0.67991499447907588</v>
      </c>
      <c r="G17" s="167">
        <v>0.17616445987811477</v>
      </c>
      <c r="H17" s="167">
        <v>0.59742604580417535</v>
      </c>
      <c r="I17" s="167">
        <v>0.50363212763909726</v>
      </c>
      <c r="J17" s="167">
        <v>0.30314511138163536</v>
      </c>
      <c r="K17" s="167">
        <v>4.0619830109841958E-2</v>
      </c>
      <c r="L17" s="167">
        <v>-2.8365274554307822E-3</v>
      </c>
      <c r="M17" s="167">
        <v>3.0904993548378494E-2</v>
      </c>
      <c r="N17" s="168">
        <v>1</v>
      </c>
      <c r="P17" s="134" t="s">
        <v>43</v>
      </c>
      <c r="Q17" s="102">
        <v>-6.0924444498202557E-2</v>
      </c>
      <c r="R17" s="107">
        <v>0.15080649080854716</v>
      </c>
    </row>
    <row r="18" spans="2:19" ht="16" thickBot="1" x14ac:dyDescent="0.25">
      <c r="B18" s="4"/>
      <c r="C18" s="4"/>
      <c r="D18" s="4"/>
      <c r="E18" s="4"/>
      <c r="F18" s="4"/>
      <c r="G18" s="4"/>
      <c r="H18" s="4"/>
      <c r="I18" s="4"/>
      <c r="J18" s="4"/>
      <c r="K18" s="4"/>
      <c r="L18" s="4"/>
      <c r="M18" s="4"/>
      <c r="N18" s="4"/>
      <c r="P18" s="134" t="s">
        <v>45</v>
      </c>
      <c r="Q18" s="102">
        <v>6.3989298445557993E-2</v>
      </c>
      <c r="R18" s="107">
        <v>0.15443104266675542</v>
      </c>
    </row>
    <row r="19" spans="2:19" ht="19" x14ac:dyDescent="0.25">
      <c r="B19" s="4"/>
      <c r="C19" s="336" t="s">
        <v>66</v>
      </c>
      <c r="D19" s="337"/>
      <c r="E19" s="337"/>
      <c r="F19" s="337"/>
      <c r="G19" s="337"/>
      <c r="H19" s="337"/>
      <c r="I19" s="337"/>
      <c r="J19" s="337"/>
      <c r="K19" s="337"/>
      <c r="L19" s="337"/>
      <c r="M19" s="337"/>
      <c r="N19" s="338"/>
      <c r="P19" s="134" t="s">
        <v>48</v>
      </c>
      <c r="Q19" s="102">
        <v>3.9186212382522859E-2</v>
      </c>
      <c r="R19" s="107">
        <v>5.6935810064422637E-2</v>
      </c>
    </row>
    <row r="20" spans="2:19" ht="16" thickBot="1" x14ac:dyDescent="0.25">
      <c r="B20" s="4"/>
      <c r="C20" s="147" t="s">
        <v>56</v>
      </c>
      <c r="D20" s="156" t="s">
        <v>53</v>
      </c>
      <c r="E20" s="156" t="s">
        <v>58</v>
      </c>
      <c r="F20" s="156" t="s">
        <v>59</v>
      </c>
      <c r="G20" s="156" t="s">
        <v>60</v>
      </c>
      <c r="H20" s="156" t="s">
        <v>61</v>
      </c>
      <c r="I20" s="156" t="s">
        <v>62</v>
      </c>
      <c r="J20" s="156" t="s">
        <v>63</v>
      </c>
      <c r="K20" s="156" t="s">
        <v>45</v>
      </c>
      <c r="L20" s="156" t="s">
        <v>48</v>
      </c>
      <c r="M20" s="156" t="s">
        <v>64</v>
      </c>
      <c r="N20" s="169" t="s">
        <v>65</v>
      </c>
      <c r="P20" s="134" t="s">
        <v>46</v>
      </c>
      <c r="Q20" s="102">
        <v>0.19369837307772778</v>
      </c>
      <c r="R20" s="107">
        <v>0.2237753154027865</v>
      </c>
    </row>
    <row r="21" spans="2:19" ht="16" thickBot="1" x14ac:dyDescent="0.25">
      <c r="B21" s="4"/>
      <c r="C21" s="284">
        <v>0.14934128686781739</v>
      </c>
      <c r="D21" s="285">
        <v>0.16014090179726354</v>
      </c>
      <c r="E21" s="285">
        <v>0.18993580301420432</v>
      </c>
      <c r="F21" s="285">
        <v>3.0284698635754941E-2</v>
      </c>
      <c r="G21" s="285">
        <v>8.0602807065915244E-2</v>
      </c>
      <c r="H21" s="285">
        <v>3.1383892176671424E-2</v>
      </c>
      <c r="I21" s="285">
        <v>6.9558149080573367E-2</v>
      </c>
      <c r="J21" s="285">
        <v>0.15080649080854716</v>
      </c>
      <c r="K21" s="285">
        <v>0.15443104266675542</v>
      </c>
      <c r="L21" s="285">
        <v>5.6935810064422637E-2</v>
      </c>
      <c r="M21" s="285">
        <v>0.2237753154027865</v>
      </c>
      <c r="N21" s="286">
        <v>0.14918515709748575</v>
      </c>
      <c r="P21" s="134" t="s">
        <v>47</v>
      </c>
      <c r="Q21" s="102">
        <v>4.0253617007180678E-2</v>
      </c>
      <c r="R21" s="107">
        <v>0.14918515709748575</v>
      </c>
    </row>
    <row r="22" spans="2:19" x14ac:dyDescent="0.2">
      <c r="P22" s="138"/>
      <c r="Q22" s="76"/>
      <c r="R22" s="217"/>
    </row>
    <row r="23" spans="2:19" ht="16" thickBot="1" x14ac:dyDescent="0.25">
      <c r="P23" s="135" t="s">
        <v>85</v>
      </c>
      <c r="Q23" s="218">
        <f>1.2%</f>
        <v>1.2E-2</v>
      </c>
      <c r="R23" s="219"/>
    </row>
    <row r="24" spans="2:19" ht="17" thickBot="1" x14ac:dyDescent="0.25">
      <c r="B24" s="161" t="s">
        <v>113</v>
      </c>
      <c r="C24" s="162" t="s">
        <v>56</v>
      </c>
      <c r="D24" s="162" t="s">
        <v>57</v>
      </c>
      <c r="E24" s="162" t="s">
        <v>58</v>
      </c>
      <c r="F24" s="162" t="s">
        <v>59</v>
      </c>
      <c r="G24" s="162" t="s">
        <v>60</v>
      </c>
      <c r="H24" s="162" t="s">
        <v>61</v>
      </c>
      <c r="I24" s="162" t="s">
        <v>62</v>
      </c>
      <c r="J24" s="162" t="s">
        <v>63</v>
      </c>
      <c r="K24" s="162" t="s">
        <v>45</v>
      </c>
      <c r="L24" s="162" t="s">
        <v>48</v>
      </c>
      <c r="M24" s="162" t="s">
        <v>64</v>
      </c>
      <c r="N24" s="163" t="s">
        <v>65</v>
      </c>
    </row>
    <row r="25" spans="2:19" x14ac:dyDescent="0.2">
      <c r="B25" s="147" t="s">
        <v>56</v>
      </c>
      <c r="C25" s="63">
        <f>C21^2</f>
        <v>2.2302819963335729E-2</v>
      </c>
      <c r="D25" s="62">
        <f>D6*D21*C21</f>
        <v>2.1217310188226719E-2</v>
      </c>
      <c r="E25" s="62">
        <f>E6*E21*C21</f>
        <v>2.2833775477865085E-2</v>
      </c>
      <c r="F25" s="62">
        <f>F6*F21*C21</f>
        <v>-9.7807581477083122E-4</v>
      </c>
      <c r="G25" s="62">
        <f>G6*G21*C21</f>
        <v>1.0291565465272769E-2</v>
      </c>
      <c r="H25" s="62">
        <f>H6*H21*C21</f>
        <v>2.6680408433899975E-4</v>
      </c>
      <c r="I25" s="62">
        <f>I6*I21*C21</f>
        <v>6.8849244991500578E-3</v>
      </c>
      <c r="J25" s="62">
        <f>J6*J21*C21</f>
        <v>1.4669624742935407E-2</v>
      </c>
      <c r="K25" s="254">
        <f>K6*K21*C21</f>
        <v>1.7196948468328456E-2</v>
      </c>
      <c r="L25" s="62">
        <f>L6*L21*C21</f>
        <v>7.7252593821629627E-3</v>
      </c>
      <c r="M25" s="62">
        <f>M6*M21*C21</f>
        <v>3.1809595435447917E-2</v>
      </c>
      <c r="N25" s="255">
        <f>N6*N21*C21</f>
        <v>-6.0367715812772896E-4</v>
      </c>
      <c r="Q25" s="133" t="s">
        <v>85</v>
      </c>
      <c r="R25" s="237">
        <v>0</v>
      </c>
      <c r="S25" s="238">
        <f>1.2%</f>
        <v>1.2E-2</v>
      </c>
    </row>
    <row r="26" spans="2:19" x14ac:dyDescent="0.2">
      <c r="B26" s="147" t="s">
        <v>57</v>
      </c>
      <c r="C26" s="62">
        <v>2.1217310188226719E-2</v>
      </c>
      <c r="D26" s="63">
        <f>D21^2</f>
        <v>2.5645108428440803E-2</v>
      </c>
      <c r="E26" s="62">
        <f>E7*E21*D21</f>
        <v>2.7912853322866173E-2</v>
      </c>
      <c r="F26" s="62">
        <f>F7*F21*D21</f>
        <v>-1.1226941858381186E-3</v>
      </c>
      <c r="G26" s="62">
        <f>G7*G21*D21</f>
        <v>1.0845210619742085E-2</v>
      </c>
      <c r="H26" s="62">
        <f>H7*H21*D21</f>
        <v>2.0318360371806576E-4</v>
      </c>
      <c r="I26" s="62">
        <f>I7*I21*D21</f>
        <v>7.9672798050949515E-3</v>
      </c>
      <c r="J26" s="62">
        <f>J7*J21*D21</f>
        <v>1.604104546928024E-2</v>
      </c>
      <c r="K26" s="254">
        <f>K7*K21*D21</f>
        <v>1.5180751818051336E-2</v>
      </c>
      <c r="L26" s="62">
        <f>L7*L21*D21</f>
        <v>8.4203708458118476E-3</v>
      </c>
      <c r="M26" s="62">
        <f>M7*M21*D21</f>
        <v>3.045781397933324E-2</v>
      </c>
      <c r="N26" s="255">
        <f>N7*N21*D21</f>
        <v>1.8302507232095075E-3</v>
      </c>
      <c r="Q26" s="138" t="s">
        <v>92</v>
      </c>
      <c r="R26" s="257">
        <v>6.5699999999999995E-2</v>
      </c>
      <c r="S26" s="258">
        <v>0.19650000000000001</v>
      </c>
    </row>
    <row r="27" spans="2:19" ht="16" thickBot="1" x14ac:dyDescent="0.25">
      <c r="B27" s="147" t="s">
        <v>58</v>
      </c>
      <c r="C27" s="76">
        <v>2.2833775477865085E-2</v>
      </c>
      <c r="D27" s="76">
        <v>2.7912853322866173E-2</v>
      </c>
      <c r="E27" s="63">
        <f>E21^2</f>
        <v>3.6075609266650627E-2</v>
      </c>
      <c r="F27" s="62">
        <f>F8*F21*E21</f>
        <v>-6.1001420875388818E-4</v>
      </c>
      <c r="G27" s="62">
        <f>G8*G21*E21</f>
        <v>1.2665918540794628E-2</v>
      </c>
      <c r="H27" s="62">
        <f>H8*H21*E21</f>
        <v>7.9033740953102498E-4</v>
      </c>
      <c r="I27" s="62">
        <f>I8*I21*E21</f>
        <v>1.0509547382044133E-2</v>
      </c>
      <c r="J27" s="62">
        <f>J8*J21*E21</f>
        <v>2.0037384247686394E-2</v>
      </c>
      <c r="K27" s="254">
        <f>K8*K21*E21</f>
        <v>1.6158613287457227E-2</v>
      </c>
      <c r="L27" s="62">
        <f>L8*L21*E21</f>
        <v>9.0455546134968149E-3</v>
      </c>
      <c r="M27" s="62">
        <f>M8*M21*E21</f>
        <v>3.2135657122370133E-2</v>
      </c>
      <c r="N27" s="255">
        <f>N8*N21*E21</f>
        <v>8.2480776510774449E-3</v>
      </c>
      <c r="Q27" s="144" t="s">
        <v>93</v>
      </c>
      <c r="R27" s="145">
        <v>0.08</v>
      </c>
      <c r="S27" s="146">
        <f>S25+(S26-S25)/R26*R27</f>
        <v>0.23665753424657537</v>
      </c>
    </row>
    <row r="28" spans="2:19" x14ac:dyDescent="0.2">
      <c r="B28" s="147" t="s">
        <v>59</v>
      </c>
      <c r="C28" s="76">
        <v>-9.7807581477083122E-4</v>
      </c>
      <c r="D28" s="76">
        <v>-1.1226941858381186E-3</v>
      </c>
      <c r="E28" s="76">
        <v>-6.1001420875388818E-4</v>
      </c>
      <c r="F28" s="63">
        <f>F21^2</f>
        <v>9.1716297145849721E-4</v>
      </c>
      <c r="G28" s="62">
        <f>G9*G21*F21</f>
        <v>-4.0599446504177133E-5</v>
      </c>
      <c r="H28" s="62">
        <f>H9*H21*F21</f>
        <v>7.5033461673991594E-4</v>
      </c>
      <c r="I28" s="62">
        <f>I9*I21*F21</f>
        <v>6.2373404003862804E-4</v>
      </c>
      <c r="J28" s="62">
        <f>J9*J21*F21</f>
        <v>-4.9797148973023243E-4</v>
      </c>
      <c r="K28" s="254">
        <f>K9*K21*F21</f>
        <v>5.4374578958384209E-4</v>
      </c>
      <c r="L28" s="62">
        <f>L9*L21*F21</f>
        <v>-3.908131867281104E-4</v>
      </c>
      <c r="M28" s="62">
        <f>M9*M21*F21</f>
        <v>-1.1188727856692681E-3</v>
      </c>
      <c r="N28" s="255">
        <f>N9*N21*F21</f>
        <v>3.071874658781882E-3</v>
      </c>
    </row>
    <row r="29" spans="2:19" x14ac:dyDescent="0.2">
      <c r="B29" s="147" t="s">
        <v>60</v>
      </c>
      <c r="C29" s="76">
        <v>1.0291565465272769E-2</v>
      </c>
      <c r="D29" s="76">
        <v>1.0845210619742085E-2</v>
      </c>
      <c r="E29" s="76">
        <v>1.2665918540794628E-2</v>
      </c>
      <c r="F29" s="76">
        <v>-4.0599446504177133E-5</v>
      </c>
      <c r="G29" s="63">
        <f>G21^2</f>
        <v>6.4968125069051561E-3</v>
      </c>
      <c r="H29" s="62">
        <f>H10*H21*G21</f>
        <v>5.3102393959454793E-4</v>
      </c>
      <c r="I29" s="62">
        <f>I10*I21*G21</f>
        <v>4.7909398930776987E-3</v>
      </c>
      <c r="J29" s="62">
        <f>J10*J21*G21</f>
        <v>9.6120860964812992E-3</v>
      </c>
      <c r="K29" s="254">
        <f>K10*K21*G21</f>
        <v>9.2275997951791703E-3</v>
      </c>
      <c r="L29" s="62">
        <f>L10*L21*G21</f>
        <v>3.916738035956476E-3</v>
      </c>
      <c r="M29" s="62">
        <f>M10*M21*G21</f>
        <v>1.4387330540684954E-2</v>
      </c>
      <c r="N29" s="255">
        <f>N10*N21*G21</f>
        <v>2.1183322561694946E-3</v>
      </c>
    </row>
    <row r="30" spans="2:19" x14ac:dyDescent="0.2">
      <c r="B30" s="147" t="s">
        <v>61</v>
      </c>
      <c r="C30" s="76">
        <v>2.6680408433899975E-4</v>
      </c>
      <c r="D30" s="76">
        <v>2.0318360371806576E-4</v>
      </c>
      <c r="E30" s="76">
        <v>7.9033740953102498E-4</v>
      </c>
      <c r="F30" s="76">
        <v>7.5033461673991594E-4</v>
      </c>
      <c r="G30" s="76">
        <v>5.3102393959454793E-4</v>
      </c>
      <c r="H30" s="63">
        <f>H21^2</f>
        <v>9.8494868815693771E-4</v>
      </c>
      <c r="I30" s="62">
        <f>I11*I21*H21</f>
        <v>1.1836519973161589E-3</v>
      </c>
      <c r="J30" s="62">
        <f>J11*J21*H21</f>
        <v>5.7894822574474541E-4</v>
      </c>
      <c r="K30" s="254">
        <f>K11*K21*H21</f>
        <v>1.9218169547986479E-3</v>
      </c>
      <c r="L30" s="62">
        <f>L11*L21*H21</f>
        <v>1.1376054681752172E-4</v>
      </c>
      <c r="M30" s="62">
        <f>M11*M21*H21</f>
        <v>9.8399095571172061E-4</v>
      </c>
      <c r="N30" s="255">
        <f>N11*N21*H21</f>
        <v>2.7971552492627792E-3</v>
      </c>
    </row>
    <row r="31" spans="2:19" x14ac:dyDescent="0.2">
      <c r="B31" s="147" t="s">
        <v>62</v>
      </c>
      <c r="C31" s="76">
        <v>6.8849244991500578E-3</v>
      </c>
      <c r="D31" s="76">
        <v>7.9672798050949515E-3</v>
      </c>
      <c r="E31" s="76">
        <v>1.0509547382044133E-2</v>
      </c>
      <c r="F31" s="76">
        <v>6.2373404003862804E-4</v>
      </c>
      <c r="G31" s="76">
        <v>4.7909398930776987E-3</v>
      </c>
      <c r="H31" s="76">
        <v>1.1836519973161589E-3</v>
      </c>
      <c r="I31" s="63">
        <f>I21^2</f>
        <v>4.8383361035152696E-3</v>
      </c>
      <c r="J31" s="62">
        <f>J12*J21*I21</f>
        <v>6.9227284242506333E-3</v>
      </c>
      <c r="K31" s="254">
        <f>K12*K21*I21</f>
        <v>6.9922559525203484E-3</v>
      </c>
      <c r="L31" s="62">
        <f>L12*L21*I21</f>
        <v>2.6640900697535658E-3</v>
      </c>
      <c r="M31" s="62">
        <f>M12*M21*I21</f>
        <v>9.9575849770487095E-3</v>
      </c>
      <c r="N31" s="255">
        <f>N12*N21*I21</f>
        <v>5.2262124451358085E-3</v>
      </c>
    </row>
    <row r="32" spans="2:19" x14ac:dyDescent="0.2">
      <c r="B32" s="147" t="s">
        <v>63</v>
      </c>
      <c r="C32" s="76">
        <v>1.4669624742935407E-2</v>
      </c>
      <c r="D32" s="76">
        <v>1.604104546928024E-2</v>
      </c>
      <c r="E32" s="76">
        <v>2.0037384247686394E-2</v>
      </c>
      <c r="F32" s="76">
        <v>-4.9797148973023243E-4</v>
      </c>
      <c r="G32" s="76">
        <v>9.6120860964812992E-3</v>
      </c>
      <c r="H32" s="76">
        <v>5.7894822574474541E-4</v>
      </c>
      <c r="I32" s="76">
        <v>6.9227284242506333E-3</v>
      </c>
      <c r="J32" s="63">
        <f>J21^2</f>
        <v>2.2742597669988419E-2</v>
      </c>
      <c r="K32" s="254">
        <f>K13*K21*J21</f>
        <v>1.0696744656681615E-2</v>
      </c>
      <c r="L32" s="62">
        <f>L13*L21*J21</f>
        <v>5.9670999104602575E-3</v>
      </c>
      <c r="M32" s="62">
        <f>M13*M21*J21</f>
        <v>2.1077791602944956E-2</v>
      </c>
      <c r="N32" s="255">
        <f>N13*N21*J21</f>
        <v>6.8201860057732107E-3</v>
      </c>
    </row>
    <row r="33" spans="2:19" x14ac:dyDescent="0.2">
      <c r="B33" s="147" t="s">
        <v>45</v>
      </c>
      <c r="C33" s="76">
        <v>1.7196948468328456E-2</v>
      </c>
      <c r="D33" s="76">
        <v>1.5180751818051336E-2</v>
      </c>
      <c r="E33" s="76">
        <v>1.6158613287457227E-2</v>
      </c>
      <c r="F33" s="76">
        <v>5.4374578958384209E-4</v>
      </c>
      <c r="G33" s="76">
        <v>9.2275997951791703E-3</v>
      </c>
      <c r="H33" s="76">
        <v>1.9218169547986479E-3</v>
      </c>
      <c r="I33" s="76">
        <v>6.9922559525203484E-3</v>
      </c>
      <c r="J33" s="76">
        <v>1.0696744656681615E-2</v>
      </c>
      <c r="K33" s="63">
        <f>K21^2</f>
        <v>2.3848946939141233E-2</v>
      </c>
      <c r="L33" s="62">
        <f>L14*L21*K21</f>
        <v>5.667737190574988E-3</v>
      </c>
      <c r="M33" s="62">
        <f>M14*M21*K21</f>
        <v>2.4182935144864737E-2</v>
      </c>
      <c r="N33" s="255">
        <f>N14*N21*K21</f>
        <v>9.3583292837387533E-4</v>
      </c>
    </row>
    <row r="34" spans="2:19" x14ac:dyDescent="0.2">
      <c r="B34" s="147" t="s">
        <v>48</v>
      </c>
      <c r="C34" s="76">
        <v>7.7252593821629627E-3</v>
      </c>
      <c r="D34" s="76">
        <v>8.4203708458118476E-3</v>
      </c>
      <c r="E34" s="76">
        <v>9.0455546134968149E-3</v>
      </c>
      <c r="F34" s="76">
        <v>-3.908131867281104E-4</v>
      </c>
      <c r="G34" s="76">
        <v>3.916738035956476E-3</v>
      </c>
      <c r="H34" s="76">
        <v>1.1376054681752172E-4</v>
      </c>
      <c r="I34" s="76">
        <v>2.6640900697535658E-3</v>
      </c>
      <c r="J34" s="76">
        <v>5.9670999104602575E-3</v>
      </c>
      <c r="K34" s="76">
        <v>5.667737190574988E-3</v>
      </c>
      <c r="L34" s="63">
        <f>L21^2</f>
        <v>3.2416864676920103E-3</v>
      </c>
      <c r="M34" s="62">
        <f>M15*M21*L21</f>
        <v>1.1500866769185183E-2</v>
      </c>
      <c r="N34" s="255">
        <f>N15*N21*L21</f>
        <v>-2.4093401147398578E-5</v>
      </c>
    </row>
    <row r="35" spans="2:19" x14ac:dyDescent="0.2">
      <c r="B35" s="147" t="s">
        <v>64</v>
      </c>
      <c r="C35" s="76">
        <v>3.1809595435447917E-2</v>
      </c>
      <c r="D35" s="76">
        <v>3.045781397933324E-2</v>
      </c>
      <c r="E35" s="76">
        <v>3.2135657122370133E-2</v>
      </c>
      <c r="F35" s="76">
        <v>-1.1188727856692681E-3</v>
      </c>
      <c r="G35" s="76">
        <v>1.4387330540684954E-2</v>
      </c>
      <c r="H35" s="76">
        <v>9.8399095571172061E-4</v>
      </c>
      <c r="I35" s="76">
        <v>9.9575849770487095E-3</v>
      </c>
      <c r="J35" s="76">
        <v>2.1077791602944956E-2</v>
      </c>
      <c r="K35" s="76">
        <v>2.4182935144864737E-2</v>
      </c>
      <c r="L35" s="76">
        <v>1.1500866769185183E-2</v>
      </c>
      <c r="M35" s="63">
        <f>M21^2</f>
        <v>5.0075391783616578E-2</v>
      </c>
      <c r="N35" s="255">
        <f>N16*N21*M21</f>
        <v>1.0317309319090064E-3</v>
      </c>
    </row>
    <row r="36" spans="2:19" ht="16" thickBot="1" x14ac:dyDescent="0.25">
      <c r="B36" s="166" t="s">
        <v>65</v>
      </c>
      <c r="C36" s="152">
        <v>-6.0367715812772896E-4</v>
      </c>
      <c r="D36" s="152">
        <v>1.8302507232095075E-3</v>
      </c>
      <c r="E36" s="152">
        <v>8.2480776510774449E-3</v>
      </c>
      <c r="F36" s="152">
        <v>3.071874658781882E-3</v>
      </c>
      <c r="G36" s="152">
        <v>2.1183322561694946E-3</v>
      </c>
      <c r="H36" s="152">
        <v>2.7971552492627792E-3</v>
      </c>
      <c r="I36" s="152">
        <v>5.2262124451358085E-3</v>
      </c>
      <c r="J36" s="152">
        <v>6.8201860057732107E-3</v>
      </c>
      <c r="K36" s="152">
        <v>9.3583292837387533E-4</v>
      </c>
      <c r="L36" s="152">
        <v>-2.4093401147398578E-5</v>
      </c>
      <c r="M36" s="152">
        <v>1.0317309319090064E-3</v>
      </c>
      <c r="N36" s="256">
        <f>N21^2</f>
        <v>2.2256211098201504E-2</v>
      </c>
    </row>
    <row r="37" spans="2:19" x14ac:dyDescent="0.2"/>
    <row r="38" spans="2:19" x14ac:dyDescent="0.2"/>
    <row r="39" spans="2:19" ht="16" thickBot="1" x14ac:dyDescent="0.25"/>
    <row r="40" spans="2:19" ht="16" thickBot="1" x14ac:dyDescent="0.25">
      <c r="B40" s="288" t="s">
        <v>68</v>
      </c>
      <c r="C40" s="194"/>
      <c r="D40" s="194"/>
      <c r="E40" s="194"/>
      <c r="F40" s="194"/>
      <c r="G40" s="194"/>
      <c r="H40" s="194"/>
      <c r="I40" s="194"/>
      <c r="J40" s="194"/>
      <c r="K40" s="194"/>
      <c r="L40" s="194"/>
      <c r="M40" s="194"/>
      <c r="N40" s="194"/>
      <c r="O40" s="194" t="s">
        <v>81</v>
      </c>
      <c r="P40" s="194" t="s">
        <v>82</v>
      </c>
      <c r="Q40" s="194" t="s">
        <v>83</v>
      </c>
      <c r="R40" s="195" t="s">
        <v>84</v>
      </c>
      <c r="S40" s="4"/>
    </row>
    <row r="41" spans="2:19" ht="16" thickBot="1" x14ac:dyDescent="0.25">
      <c r="B41" s="287">
        <f t="array" ref="B41">SUM(C41:N41)</f>
        <v>1.0000000000000231</v>
      </c>
      <c r="C41" s="151">
        <v>0.50026444230882439</v>
      </c>
      <c r="D41" s="151">
        <v>-0.42285731719227276</v>
      </c>
      <c r="E41" s="151">
        <v>-0.15399496398062137</v>
      </c>
      <c r="F41" s="151">
        <v>-1.868773334406757</v>
      </c>
      <c r="G41" s="151">
        <v>1.9824783881832617</v>
      </c>
      <c r="H41" s="151">
        <v>2.0718516113763106</v>
      </c>
      <c r="I41" s="151">
        <v>-0.71617950400331176</v>
      </c>
      <c r="J41" s="151">
        <v>-0.70693025499223427</v>
      </c>
      <c r="K41" s="151">
        <v>-0.30607228233294531</v>
      </c>
      <c r="L41" s="151">
        <v>0.37489987692574667</v>
      </c>
      <c r="M41" s="151">
        <v>-5.9914896196182447E-2</v>
      </c>
      <c r="N41" s="151">
        <v>0.30522823431020429</v>
      </c>
      <c r="O41" s="151">
        <f t="array" ref="O41">MMULT(MMULT(C41:N41,$C$25:$N$36),TRANSPOSE(C41:N41))</f>
        <v>3.8085243314274026E-3</v>
      </c>
      <c r="P41" s="151">
        <f t="array" ref="P41">SQRT(O41)</f>
        <v>6.1713242755727905E-2</v>
      </c>
      <c r="Q41" s="151">
        <f t="array" ref="Q41">MMULT(C41:N41,$Q$10:$Q$21)</f>
        <v>0.19646111372433916</v>
      </c>
      <c r="R41" s="234">
        <f t="array" ref="R41">(Q41-$Q$23)/P41</f>
        <v>2.9890037451843092</v>
      </c>
      <c r="S41" s="4"/>
    </row>
    <row r="42" spans="2:19" x14ac:dyDescent="0.2">
      <c r="B42" s="16"/>
      <c r="C42" s="17"/>
      <c r="D42" s="17"/>
      <c r="E42" s="17"/>
      <c r="F42" s="17"/>
      <c r="G42" s="17"/>
      <c r="H42" s="17"/>
      <c r="I42" s="17"/>
      <c r="J42" s="17"/>
      <c r="K42" s="17"/>
      <c r="L42" s="17"/>
      <c r="M42" s="17"/>
      <c r="N42" s="17"/>
      <c r="O42" s="4"/>
      <c r="P42" s="18"/>
      <c r="Q42" s="19"/>
      <c r="R42" s="20"/>
      <c r="S42" s="4"/>
    </row>
    <row r="43" spans="2:19" ht="16" thickBot="1" x14ac:dyDescent="0.25">
      <c r="B43" s="16"/>
      <c r="C43" s="17"/>
      <c r="D43" s="17"/>
      <c r="E43" s="17"/>
      <c r="F43" s="17"/>
      <c r="G43" s="17"/>
      <c r="H43" s="17"/>
      <c r="I43" s="17"/>
      <c r="J43" s="17"/>
      <c r="K43" s="17"/>
      <c r="L43" s="17"/>
      <c r="M43" s="17"/>
      <c r="N43" s="17"/>
      <c r="O43" s="4"/>
      <c r="P43" s="18"/>
      <c r="Q43" s="19"/>
      <c r="R43" s="20" t="s">
        <v>86</v>
      </c>
      <c r="S43" s="4"/>
    </row>
    <row r="44" spans="2:19" x14ac:dyDescent="0.2">
      <c r="B44" s="220">
        <f t="array" ref="B44">SUM(C44:N44)</f>
        <v>0.99999999999996436</v>
      </c>
      <c r="C44" s="221">
        <v>0.47979394642531176</v>
      </c>
      <c r="D44" s="221">
        <v>-0.34483570506187894</v>
      </c>
      <c r="E44" s="221">
        <v>-0.11626519352083874</v>
      </c>
      <c r="F44" s="221">
        <v>-1.1203445847402209</v>
      </c>
      <c r="G44" s="221">
        <v>1.5747668510212072</v>
      </c>
      <c r="H44" s="221">
        <v>1.5999384467023015</v>
      </c>
      <c r="I44" s="221">
        <v>-0.51788265233401698</v>
      </c>
      <c r="J44" s="221">
        <v>-0.87801412213474028</v>
      </c>
      <c r="K44" s="221">
        <v>-0.22568489640994768</v>
      </c>
      <c r="L44" s="221">
        <v>0.411749510710541</v>
      </c>
      <c r="M44" s="221">
        <v>-6.9967742226128143E-2</v>
      </c>
      <c r="N44" s="221">
        <v>0.20674614156837437</v>
      </c>
      <c r="O44" s="174">
        <f t="array" ref="O44">MMULT(MMULT(C44:N44,$C$25:$N$36),TRANSPOSE(C44:N44))</f>
        <v>5.8733740428401991E-3</v>
      </c>
      <c r="P44" s="222">
        <f t="array" ref="P44">SQRT(O44)</f>
        <v>7.6637941274803292E-2</v>
      </c>
      <c r="Q44" s="173">
        <f t="array" ref="Q44">MMULT(C44:N44,$Q$10:$Q$21)</f>
        <v>0.20000000000000287</v>
      </c>
      <c r="R44" s="173">
        <v>0.2</v>
      </c>
      <c r="S44" s="176">
        <f t="array" ref="S44">(Q44-$Q$23)/P44</f>
        <v>2.453093035548604</v>
      </c>
    </row>
    <row r="45" spans="2:19" x14ac:dyDescent="0.2">
      <c r="B45" s="247">
        <v>1</v>
      </c>
      <c r="C45" s="183">
        <v>0.50026444199999998</v>
      </c>
      <c r="D45" s="183">
        <v>-0.42285731700000001</v>
      </c>
      <c r="E45" s="183">
        <v>-0.15399496400000001</v>
      </c>
      <c r="F45" s="183">
        <v>-1.8687733339999999</v>
      </c>
      <c r="G45" s="183">
        <v>1.9824783880000001</v>
      </c>
      <c r="H45" s="183">
        <v>2.071851611</v>
      </c>
      <c r="I45" s="183">
        <v>-0.71617949999999997</v>
      </c>
      <c r="J45" s="183">
        <v>-0.70693025499999995</v>
      </c>
      <c r="K45" s="183">
        <v>-0.30607227999999997</v>
      </c>
      <c r="L45" s="183">
        <v>0.37489987699999999</v>
      </c>
      <c r="M45" s="183">
        <v>-5.9914896000000002E-2</v>
      </c>
      <c r="N45" s="183">
        <v>0.30522823399999999</v>
      </c>
      <c r="O45" s="248">
        <v>4.3169999999999997E-3</v>
      </c>
      <c r="P45" s="249">
        <v>6.5699999999999995E-2</v>
      </c>
      <c r="Q45" s="250">
        <v>0.19650000000000001</v>
      </c>
      <c r="R45" s="228" t="s">
        <v>90</v>
      </c>
      <c r="S45" s="251">
        <v>2.81</v>
      </c>
    </row>
    <row r="46" spans="2:19" x14ac:dyDescent="0.2">
      <c r="B46" s="224">
        <f t="array" ref="B46">SUM(C46:N46)</f>
        <v>0.99999957660165684</v>
      </c>
      <c r="C46" s="225">
        <v>0.39165209459237826</v>
      </c>
      <c r="D46" s="225">
        <v>-0.32015262071346617</v>
      </c>
      <c r="E46" s="225">
        <v>-0.1115537630632009</v>
      </c>
      <c r="F46" s="225">
        <v>-1.2379357572041754</v>
      </c>
      <c r="G46" s="225">
        <v>1.4336992476295056</v>
      </c>
      <c r="H46" s="225">
        <v>1.5784332433391437</v>
      </c>
      <c r="I46" s="225">
        <v>-0.5505323453310933</v>
      </c>
      <c r="J46" s="225">
        <v>-0.51167374552576739</v>
      </c>
      <c r="K46" s="225">
        <v>-0.22787908136379204</v>
      </c>
      <c r="L46" s="225">
        <v>0.42238439272964989</v>
      </c>
      <c r="M46" s="225">
        <v>-7.5673653292221851E-2</v>
      </c>
      <c r="N46" s="225">
        <v>0.20923156480469626</v>
      </c>
      <c r="O46" s="179">
        <f t="array" ref="O46">MMULT(MMULT(C46:N46,$C$25:$N$36),TRANSPOSE(C46:N46))</f>
        <v>2.1117747098971474E-3</v>
      </c>
      <c r="P46" s="226">
        <f t="array" ref="P46">SQRT(O46)</f>
        <v>4.5954049983621112E-2</v>
      </c>
      <c r="Q46" s="178">
        <f t="array" ref="Q46">MMULT(C46:N46,$Q$10:$Q$21)</f>
        <v>0.14999997728605222</v>
      </c>
      <c r="R46" s="178">
        <v>0.17499999999999999</v>
      </c>
      <c r="S46" s="181">
        <f t="array" ref="S46">(Q46-$Q$23)/P46</f>
        <v>3.0029992424005716</v>
      </c>
    </row>
    <row r="47" spans="2:19" x14ac:dyDescent="0.2">
      <c r="B47" s="224">
        <f t="array" ref="B47">SUM(C47:N47)</f>
        <v>0.99999957660165684</v>
      </c>
      <c r="C47" s="225">
        <v>0.39165209459237826</v>
      </c>
      <c r="D47" s="225">
        <v>-0.32015262071346617</v>
      </c>
      <c r="E47" s="225">
        <v>-0.1115537630632009</v>
      </c>
      <c r="F47" s="225">
        <v>-1.2379357572041754</v>
      </c>
      <c r="G47" s="225">
        <v>1.4336992476295056</v>
      </c>
      <c r="H47" s="225">
        <v>1.5784332433391437</v>
      </c>
      <c r="I47" s="225">
        <v>-0.5505323453310933</v>
      </c>
      <c r="J47" s="225">
        <v>-0.51167374552576739</v>
      </c>
      <c r="K47" s="225">
        <v>-0.22787908136379204</v>
      </c>
      <c r="L47" s="225">
        <v>0.42238439272964989</v>
      </c>
      <c r="M47" s="225">
        <v>-7.5673653292221851E-2</v>
      </c>
      <c r="N47" s="225">
        <v>0.20923156480469626</v>
      </c>
      <c r="O47" s="179">
        <f t="array" ref="O47">MMULT(MMULT(C47:N47,$C$25:$N$36),TRANSPOSE(C47:N47))</f>
        <v>2.1117747098971474E-3</v>
      </c>
      <c r="P47" s="226">
        <f t="array" ref="P47">SQRT(O47)</f>
        <v>4.5954049983621112E-2</v>
      </c>
      <c r="Q47" s="178">
        <f t="array" ref="Q47">MMULT(C47:N47,$Q$10:$Q$21)</f>
        <v>0.14999997728605222</v>
      </c>
      <c r="R47" s="178">
        <v>0.15</v>
      </c>
      <c r="S47" s="181">
        <f t="array" ref="S47">(Q47-$Q$23)/P47</f>
        <v>3.0029992424005716</v>
      </c>
    </row>
    <row r="48" spans="2:19" x14ac:dyDescent="0.2">
      <c r="B48" s="224">
        <f t="shared" ref="B48:B52" si="0">SUM(C48:N48)</f>
        <v>0.99999995336684511</v>
      </c>
      <c r="C48" s="225">
        <v>0.3324982533002156</v>
      </c>
      <c r="D48" s="225">
        <v>-0.26454972822075817</v>
      </c>
      <c r="E48" s="225">
        <v>-8.8817033385567817E-2</v>
      </c>
      <c r="F48" s="225">
        <v>-0.8980386932926997</v>
      </c>
      <c r="G48" s="225">
        <v>1.1384319086666692</v>
      </c>
      <c r="H48" s="225">
        <v>1.3127982577077462</v>
      </c>
      <c r="I48" s="225">
        <v>-0.46195204859375077</v>
      </c>
      <c r="J48" s="225">
        <v>-0.40655556081008298</v>
      </c>
      <c r="K48" s="225">
        <v>-0.18596001120653363</v>
      </c>
      <c r="L48" s="225">
        <v>0.44817774786353531</v>
      </c>
      <c r="M48" s="225">
        <v>-8.363522320292173E-2</v>
      </c>
      <c r="N48" s="225">
        <v>0.15760208454099342</v>
      </c>
      <c r="O48" s="179">
        <f t="array" ref="O48">MMULT(MMULT(C48:N48,$C$25:$N$36),TRANSPOSE(C48:N48))</f>
        <v>1.4226780143448594E-3</v>
      </c>
      <c r="P48" s="226">
        <f t="shared" ref="P48:P58" si="1">SQRT(O48)</f>
        <v>3.7718404186084797E-2</v>
      </c>
      <c r="Q48" s="178">
        <f t="shared" ref="Q48:Q58" si="2">MMULT(C48:N48,$Q$10:$Q$21)</f>
        <v>0.12500000154894297</v>
      </c>
      <c r="R48" s="178">
        <v>0.125</v>
      </c>
      <c r="S48" s="181">
        <f>(R48-$Q$23)/P48</f>
        <v>2.9958849648705006</v>
      </c>
    </row>
    <row r="49" spans="2:19" x14ac:dyDescent="0.2">
      <c r="B49" s="224">
        <f t="shared" si="0"/>
        <v>0.99999995499801375</v>
      </c>
      <c r="C49" s="225">
        <v>0.27380748678213435</v>
      </c>
      <c r="D49" s="225">
        <v>-0.20916712531512802</v>
      </c>
      <c r="E49" s="225">
        <v>-6.6015572273648807E-2</v>
      </c>
      <c r="F49" s="225">
        <v>-0.55843773559368193</v>
      </c>
      <c r="G49" s="225">
        <v>0.84315113058642532</v>
      </c>
      <c r="H49" s="225">
        <v>1.0472511741148713</v>
      </c>
      <c r="I49" s="225">
        <v>-0.37301311309979707</v>
      </c>
      <c r="J49" s="225">
        <v>-0.30147212112791888</v>
      </c>
      <c r="K49" s="225">
        <v>-0.14393987026360378</v>
      </c>
      <c r="L49" s="225">
        <v>0.47381328037395659</v>
      </c>
      <c r="M49" s="225">
        <v>-9.1934036509308495E-2</v>
      </c>
      <c r="N49" s="225">
        <v>0.10595645732371328</v>
      </c>
      <c r="O49" s="179">
        <f t="array" ref="O49">MMULT(MMULT(C49:N49,$C$25:$N$36),TRANSPOSE(C49:N49))</f>
        <v>8.9105217437529592E-4</v>
      </c>
      <c r="P49" s="226">
        <f t="shared" si="1"/>
        <v>2.9850497054074259E-2</v>
      </c>
      <c r="Q49" s="178">
        <f t="shared" si="2"/>
        <v>0.10000000113546764</v>
      </c>
      <c r="R49" s="178">
        <v>0.1</v>
      </c>
      <c r="S49" s="181">
        <f>(R49-$Q$23)/P49</f>
        <v>2.9480246121392137</v>
      </c>
    </row>
    <row r="50" spans="2:19" x14ac:dyDescent="0.2">
      <c r="B50" s="224">
        <f t="shared" si="0"/>
        <v>1.0000000239249294</v>
      </c>
      <c r="C50" s="225">
        <v>0.21511647484060298</v>
      </c>
      <c r="D50" s="225">
        <v>-0.15378610609072338</v>
      </c>
      <c r="E50" s="225">
        <v>-4.3212934766428075E-2</v>
      </c>
      <c r="F50" s="225">
        <v>-0.2188360381419383</v>
      </c>
      <c r="G50" s="225">
        <v>0.5478678313339288</v>
      </c>
      <c r="H50" s="225">
        <v>0.78170374009417309</v>
      </c>
      <c r="I50" s="225">
        <v>-0.28407176754707492</v>
      </c>
      <c r="J50" s="225">
        <v>-0.19638895138758225</v>
      </c>
      <c r="K50" s="225">
        <v>-0.10192003870141679</v>
      </c>
      <c r="L50" s="225">
        <v>0.49945032633026776</v>
      </c>
      <c r="M50" s="225">
        <v>-0.10023260847657789</v>
      </c>
      <c r="N50" s="225">
        <v>5.4310096437698401E-2</v>
      </c>
      <c r="O50" s="179">
        <f t="array" ref="O50">MMULT(MMULT(C50:N50,$C$25:$N$36),TRANSPOSE(C50:N50))</f>
        <v>5.1650539911690533E-4</v>
      </c>
      <c r="P50" s="226">
        <f t="shared" si="1"/>
        <v>2.2726755138314517E-2</v>
      </c>
      <c r="Q50" s="178">
        <f t="shared" si="2"/>
        <v>7.5000001471559705E-2</v>
      </c>
      <c r="R50" s="178">
        <v>7.4999999999999997E-2</v>
      </c>
      <c r="S50" s="181">
        <f>(R50-$Q$23)/P50</f>
        <v>2.7720631307277888</v>
      </c>
    </row>
    <row r="51" spans="2:19" x14ac:dyDescent="0.2">
      <c r="B51" s="224">
        <f>SUM(C51:N51)</f>
        <v>0.99999998185117678</v>
      </c>
      <c r="C51" s="225">
        <v>0.15642423144329881</v>
      </c>
      <c r="D51" s="225">
        <v>-9.840361020949924E-2</v>
      </c>
      <c r="E51" s="225">
        <v>-2.0411024959678524E-2</v>
      </c>
      <c r="F51" s="225">
        <v>0.12076250359846383</v>
      </c>
      <c r="G51" s="225">
        <v>0.25258679434111625</v>
      </c>
      <c r="H51" s="225">
        <v>0.51615740852428416</v>
      </c>
      <c r="I51" s="225">
        <v>-0.19513214441295515</v>
      </c>
      <c r="J51" s="225">
        <v>-9.1306091373850415E-2</v>
      </c>
      <c r="K51" s="225">
        <v>-5.9899754563632182E-2</v>
      </c>
      <c r="L51" s="225">
        <v>0.52508814784372904</v>
      </c>
      <c r="M51" s="225">
        <v>-0.10853109629198909</v>
      </c>
      <c r="N51" s="225">
        <v>2.6646179118891586E-3</v>
      </c>
      <c r="O51" s="179">
        <f t="array" ref="O51">MMULT(MMULT(C51:N51,$C$25:$N$36),TRANSPOSE(C51:N51))</f>
        <v>2.9903753779074059E-4</v>
      </c>
      <c r="P51" s="226">
        <f>SQRT(O51)</f>
        <v>1.7292701864970107E-2</v>
      </c>
      <c r="Q51" s="178">
        <f>MMULT(C51:N51,$Q$10:$Q$21)</f>
        <v>4.9999999295966678E-2</v>
      </c>
      <c r="R51" s="178">
        <v>0.05</v>
      </c>
      <c r="S51" s="259">
        <f>(Q51-$Q$23)/P51</f>
        <v>2.1974587657087539</v>
      </c>
    </row>
    <row r="52" spans="2:19" x14ac:dyDescent="0.2">
      <c r="B52" s="224">
        <f t="shared" si="0"/>
        <v>0.99999998598654438</v>
      </c>
      <c r="C52" s="225">
        <v>9.7732130239161316E-2</v>
      </c>
      <c r="D52" s="225">
        <v>-4.3020056186107318E-2</v>
      </c>
      <c r="E52" s="225">
        <v>2.3907856972840394E-3</v>
      </c>
      <c r="F52" s="225">
        <v>0.46036436831746502</v>
      </c>
      <c r="G52" s="225">
        <v>-4.2692328487948843E-2</v>
      </c>
      <c r="H52" s="225">
        <v>0.25061308554751238</v>
      </c>
      <c r="I52" s="225">
        <v>-0.1061944876245942</v>
      </c>
      <c r="J52" s="225">
        <v>1.3777419679852665E-2</v>
      </c>
      <c r="K52" s="225">
        <v>-1.7879871528235031E-2</v>
      </c>
      <c r="L52" s="225">
        <v>0.55071984665092555</v>
      </c>
      <c r="M52" s="225">
        <v>-0.11682932145319878</v>
      </c>
      <c r="N52" s="225">
        <v>-4.8981584865572442E-2</v>
      </c>
      <c r="O52" s="179">
        <f t="array" ref="O52">MMULT(MMULT(C52:N52,$C$25:$N$36),TRANSPOSE(C52:N52))</f>
        <v>2.3864817643960682E-4</v>
      </c>
      <c r="P52" s="226">
        <f t="shared" si="1"/>
        <v>1.5448241855939685E-2</v>
      </c>
      <c r="Q52" s="178">
        <f t="shared" si="2"/>
        <v>2.5000001818637076E-2</v>
      </c>
      <c r="R52" s="178">
        <v>2.5000000000000001E-2</v>
      </c>
      <c r="S52" s="181">
        <f>(R52-$Q$23)/P52</f>
        <v>0.84151970957145772</v>
      </c>
    </row>
    <row r="53" spans="2:19" x14ac:dyDescent="0.2">
      <c r="B53" s="242">
        <f t="array" ref="B53">SUM(C53:N53)</f>
        <v>0.99999954002158797</v>
      </c>
      <c r="C53" s="243">
        <v>9.2403221289133808E-2</v>
      </c>
      <c r="D53" s="243">
        <v>-3.7998448450612565E-2</v>
      </c>
      <c r="E53" s="243">
        <v>4.4584653788440239E-3</v>
      </c>
      <c r="F53" s="243">
        <v>0.49117394791748326</v>
      </c>
      <c r="G53" s="243">
        <v>-6.9482340278013574E-2</v>
      </c>
      <c r="H53" s="243">
        <v>0.22651429488346125</v>
      </c>
      <c r="I53" s="243">
        <v>-9.8125214076252298E-2</v>
      </c>
      <c r="J53" s="243">
        <v>2.3313777263100969E-2</v>
      </c>
      <c r="K53" s="243">
        <v>-1.4067471778420687E-2</v>
      </c>
      <c r="L53" s="243">
        <v>0.55305661590580124</v>
      </c>
      <c r="M53" s="243">
        <v>-0.11758102242913773</v>
      </c>
      <c r="N53" s="243">
        <v>-5.366628560379972E-2</v>
      </c>
      <c r="O53" s="186">
        <f t="array" ref="O53">MMULT(MMULT(C53:N53,$C$25:$N$36),TRANSPOSE(C53:N53))</f>
        <v>2.4094126959406869E-4</v>
      </c>
      <c r="P53" s="244">
        <f t="array" ref="P53">SQRT(O53)</f>
        <v>1.5522283001996475E-2</v>
      </c>
      <c r="Q53" s="245">
        <f t="array" ref="Q53">MMULT(C53:N53,$Q$10:$Q$21)</f>
        <v>2.2731384621746765E-2</v>
      </c>
      <c r="R53" s="228" t="s">
        <v>91</v>
      </c>
      <c r="S53" s="246">
        <f>(Q53-$Q$23)/P53</f>
        <v>0.69135349615559094</v>
      </c>
    </row>
    <row r="54" spans="2:19" x14ac:dyDescent="0.2">
      <c r="B54" s="224">
        <f t="shared" ref="B54" si="3">SUM(C54:N54)</f>
        <v>0.9999999915907325</v>
      </c>
      <c r="C54" s="225">
        <v>3.9041418905426208E-2</v>
      </c>
      <c r="D54" s="225">
        <v>1.2361461780396061E-2</v>
      </c>
      <c r="E54" s="225">
        <v>2.5192408560159779E-2</v>
      </c>
      <c r="F54" s="225">
        <v>0.79996507368807157</v>
      </c>
      <c r="G54" s="225">
        <v>-0.33797783675061771</v>
      </c>
      <c r="H54" s="225">
        <v>-1.4936203003320742E-2</v>
      </c>
      <c r="I54" s="225">
        <v>-1.7250905477240553E-2</v>
      </c>
      <c r="J54" s="225">
        <v>0.11886046552470461</v>
      </c>
      <c r="K54" s="225">
        <v>2.414013763461139E-2</v>
      </c>
      <c r="L54" s="225">
        <v>0.57635951259933993</v>
      </c>
      <c r="M54" s="225">
        <v>-0.12512802448841034</v>
      </c>
      <c r="N54" s="225">
        <v>-0.10062751738238765</v>
      </c>
      <c r="O54" s="179">
        <f t="array" ref="O54">MMULT(MMULT(C54:N54,$C$25:$N$36),TRANSPOSE(C54:N54))</f>
        <v>3.3533782746759017E-4</v>
      </c>
      <c r="P54" s="226">
        <f t="shared" ref="P54" si="4">SQRT(O54)</f>
        <v>1.8312231635373943E-2</v>
      </c>
      <c r="Q54" s="178">
        <f t="shared" ref="Q54" si="5">MMULT(C54:N54,$Q$10:$Q$21)</f>
        <v>1.4150631066217612E-9</v>
      </c>
      <c r="R54" s="178">
        <v>0</v>
      </c>
      <c r="S54" s="181">
        <f t="array" ref="S54">(Q54-$Q$23)/P54</f>
        <v>-0.65529962835094124</v>
      </c>
    </row>
    <row r="55" spans="2:19" x14ac:dyDescent="0.2">
      <c r="B55" s="224">
        <f t="shared" ref="B55:B58" si="6">SUM(C55:N55)</f>
        <v>0.99999991493169982</v>
      </c>
      <c r="C55" s="225">
        <v>-1.9656060800190722E-2</v>
      </c>
      <c r="D55" s="225">
        <v>6.7744719921978211E-2</v>
      </c>
      <c r="E55" s="225">
        <v>4.7994834670258509E-2</v>
      </c>
      <c r="F55" s="225">
        <v>1.139569174702876</v>
      </c>
      <c r="G55" s="225">
        <v>-0.63325921788576556</v>
      </c>
      <c r="H55" s="225">
        <v>-0.28048580758130343</v>
      </c>
      <c r="I55" s="225">
        <v>7.1692348372760645E-2</v>
      </c>
      <c r="J55" s="225">
        <v>0.22394303073723046</v>
      </c>
      <c r="K55" s="225">
        <v>6.6160454269489272E-2</v>
      </c>
      <c r="L55" s="225">
        <v>0.60199510520627575</v>
      </c>
      <c r="M55" s="225">
        <v>-0.13342412738000972</v>
      </c>
      <c r="N55" s="225">
        <v>-0.15227453930189983</v>
      </c>
      <c r="O55" s="179">
        <f t="array" ref="O55">MMULT(MMULT(C55:N55,$C$25:$N$36),TRANSPOSE(C55:N55))</f>
        <v>5.8910605313324004E-4</v>
      </c>
      <c r="P55" s="226">
        <f t="shared" si="1"/>
        <v>2.4271507022293446E-2</v>
      </c>
      <c r="Q55" s="178">
        <f t="shared" si="2"/>
        <v>-2.500000154680854E-2</v>
      </c>
      <c r="R55" s="178">
        <v>-2.5000000000000001E-2</v>
      </c>
      <c r="S55" s="181">
        <f t="shared" ref="S55:S58" si="7">(R55-$Q$23)/P55</f>
        <v>-1.5244212057378803</v>
      </c>
    </row>
    <row r="56" spans="2:19" x14ac:dyDescent="0.2">
      <c r="B56" s="224">
        <f t="shared" si="6"/>
        <v>0.9999998838073304</v>
      </c>
      <c r="C56" s="225">
        <v>-4.5188126720609442E-2</v>
      </c>
      <c r="D56" s="225">
        <v>0.15064355589714684</v>
      </c>
      <c r="E56" s="225">
        <v>8.4882150790520861E-2</v>
      </c>
      <c r="F56" s="225">
        <v>1.0572806254350828</v>
      </c>
      <c r="G56" s="225">
        <v>-0.80233412915193247</v>
      </c>
      <c r="H56" s="225">
        <v>5.3410431490546299E-3</v>
      </c>
      <c r="I56" s="225">
        <v>-6.0771185819795667E-2</v>
      </c>
      <c r="J56" s="225">
        <v>0.32228662487180104</v>
      </c>
      <c r="K56" s="225">
        <v>9.5763708987337839E-2</v>
      </c>
      <c r="L56" s="225">
        <v>0.55395202083417161</v>
      </c>
      <c r="M56" s="225">
        <v>-0.18107957579908421</v>
      </c>
      <c r="N56" s="225">
        <v>-0.18077682866636366</v>
      </c>
      <c r="O56" s="179">
        <f t="array" ref="O56">MMULT(MMULT(C56:N56,$C$25:$N$36),TRANSPOSE(C56:N56))</f>
        <v>1.0552241712761755E-3</v>
      </c>
      <c r="P56" s="226">
        <f t="shared" si="1"/>
        <v>3.2484214185911527E-2</v>
      </c>
      <c r="Q56" s="178">
        <f t="shared" si="2"/>
        <v>-4.9999997195018124E-2</v>
      </c>
      <c r="R56" s="178">
        <v>-0.05</v>
      </c>
      <c r="S56" s="181">
        <f t="shared" si="7"/>
        <v>-1.9086193572412022</v>
      </c>
    </row>
    <row r="57" spans="2:19" x14ac:dyDescent="0.2">
      <c r="B57" s="224">
        <f t="shared" si="6"/>
        <v>0.99999994133435222</v>
      </c>
      <c r="C57" s="225">
        <v>-0.13705402621826329</v>
      </c>
      <c r="D57" s="225">
        <v>0.17850860847776742</v>
      </c>
      <c r="E57" s="225">
        <v>9.3602061346836296E-2</v>
      </c>
      <c r="F57" s="225">
        <v>1.8187921261901725</v>
      </c>
      <c r="G57" s="225">
        <v>-1.2238196228810174</v>
      </c>
      <c r="H57" s="225">
        <v>-0.81159282524419885</v>
      </c>
      <c r="I57" s="225">
        <v>0.24957365663260078</v>
      </c>
      <c r="J57" s="225">
        <v>0.43411098656453478</v>
      </c>
      <c r="K57" s="225">
        <v>0.15020139752617928</v>
      </c>
      <c r="L57" s="225">
        <v>0.65326042822273467</v>
      </c>
      <c r="M57" s="225">
        <v>-0.15001206833008404</v>
      </c>
      <c r="N57" s="225">
        <v>-0.25557078095290986</v>
      </c>
      <c r="O57" s="179">
        <f t="array" ref="O57">MMULT(MMULT(C57:N57,$C$25:$N$36),TRANSPOSE(C57:N57))</f>
        <v>1.5678794889167297E-3</v>
      </c>
      <c r="P57" s="226">
        <f t="shared" si="1"/>
        <v>3.9596458034990067E-2</v>
      </c>
      <c r="Q57" s="178">
        <f t="shared" si="2"/>
        <v>-7.499999875862666E-2</v>
      </c>
      <c r="R57" s="178">
        <v>-7.4999999999999997E-2</v>
      </c>
      <c r="S57" s="181">
        <f t="shared" si="7"/>
        <v>-2.1971662193401489</v>
      </c>
    </row>
    <row r="58" spans="2:19" ht="16" thickBot="1" x14ac:dyDescent="0.25">
      <c r="B58" s="230">
        <f t="shared" si="6"/>
        <v>1.0000000605560517</v>
      </c>
      <c r="C58" s="231">
        <v>-0.1957522906829878</v>
      </c>
      <c r="D58" s="231">
        <v>0.23389176429354605</v>
      </c>
      <c r="E58" s="231">
        <v>0.11640425369856185</v>
      </c>
      <c r="F58" s="231">
        <v>2.1583992016767137</v>
      </c>
      <c r="G58" s="231">
        <v>-1.5191070322195204</v>
      </c>
      <c r="H58" s="231">
        <v>-1.0771408601841557</v>
      </c>
      <c r="I58" s="231">
        <v>0.33851765474217943</v>
      </c>
      <c r="J58" s="231">
        <v>0.53919441954150427</v>
      </c>
      <c r="K58" s="231">
        <v>0.19222155904448984</v>
      </c>
      <c r="L58" s="231">
        <v>0.67889575710512029</v>
      </c>
      <c r="M58" s="231">
        <v>-0.15830622466003846</v>
      </c>
      <c r="N58" s="231">
        <v>-0.30721814179936119</v>
      </c>
      <c r="O58" s="190">
        <f t="array" ref="O58">MMULT(MMULT(C58:N58,$C$25:$N$36),TRANSPOSE(C58:N58))</f>
        <v>2.2928837980788976E-3</v>
      </c>
      <c r="P58" s="232">
        <f t="shared" si="1"/>
        <v>4.7884066223315848E-2</v>
      </c>
      <c r="Q58" s="189">
        <f t="shared" si="2"/>
        <v>-0.10000000585598792</v>
      </c>
      <c r="R58" s="189">
        <v>-0.1</v>
      </c>
      <c r="S58" s="192">
        <f t="shared" si="7"/>
        <v>-2.3389826477490052</v>
      </c>
    </row>
    <row r="59" spans="2:19" ht="16" thickBot="1" x14ac:dyDescent="0.25"/>
    <row r="60" spans="2:19" x14ac:dyDescent="0.2">
      <c r="B60" s="324" t="s">
        <v>126</v>
      </c>
      <c r="C60" s="325"/>
      <c r="D60" s="325"/>
      <c r="E60" s="325"/>
      <c r="F60" s="325"/>
      <c r="G60" s="325"/>
      <c r="H60" s="325"/>
      <c r="I60" s="325"/>
      <c r="J60" s="325"/>
      <c r="K60" s="325"/>
      <c r="L60" s="325"/>
      <c r="M60" s="325"/>
      <c r="N60" s="325"/>
      <c r="O60" s="325"/>
      <c r="P60" s="325"/>
      <c r="Q60" s="325"/>
      <c r="R60" s="325"/>
      <c r="S60" s="326"/>
    </row>
    <row r="61" spans="2:19" x14ac:dyDescent="0.2">
      <c r="B61" s="327"/>
      <c r="C61" s="328"/>
      <c r="D61" s="328"/>
      <c r="E61" s="328"/>
      <c r="F61" s="328"/>
      <c r="G61" s="328"/>
      <c r="H61" s="328"/>
      <c r="I61" s="328"/>
      <c r="J61" s="328"/>
      <c r="K61" s="328"/>
      <c r="L61" s="328"/>
      <c r="M61" s="328"/>
      <c r="N61" s="328"/>
      <c r="O61" s="328"/>
      <c r="P61" s="328"/>
      <c r="Q61" s="328"/>
      <c r="R61" s="328"/>
      <c r="S61" s="329"/>
    </row>
    <row r="62" spans="2:19" x14ac:dyDescent="0.2">
      <c r="B62" s="327"/>
      <c r="C62" s="328"/>
      <c r="D62" s="328"/>
      <c r="E62" s="328"/>
      <c r="F62" s="328"/>
      <c r="G62" s="328"/>
      <c r="H62" s="328"/>
      <c r="I62" s="328"/>
      <c r="J62" s="328"/>
      <c r="K62" s="328"/>
      <c r="L62" s="328"/>
      <c r="M62" s="328"/>
      <c r="N62" s="328"/>
      <c r="O62" s="328"/>
      <c r="P62" s="328"/>
      <c r="Q62" s="328"/>
      <c r="R62" s="328"/>
      <c r="S62" s="329"/>
    </row>
    <row r="63" spans="2:19" ht="16" thickBot="1" x14ac:dyDescent="0.25">
      <c r="B63" s="330"/>
      <c r="C63" s="331"/>
      <c r="D63" s="331"/>
      <c r="E63" s="331"/>
      <c r="F63" s="331"/>
      <c r="G63" s="331"/>
      <c r="H63" s="331"/>
      <c r="I63" s="331"/>
      <c r="J63" s="331"/>
      <c r="K63" s="331"/>
      <c r="L63" s="331"/>
      <c r="M63" s="331"/>
      <c r="N63" s="331"/>
      <c r="O63" s="331"/>
      <c r="P63" s="331"/>
      <c r="Q63" s="331"/>
      <c r="R63" s="331"/>
      <c r="S63" s="332"/>
    </row>
    <row r="64" spans="2:19" s="54" customFormat="1" x14ac:dyDescent="0.2">
      <c r="B64" s="49"/>
      <c r="C64" s="50"/>
      <c r="D64" s="50"/>
      <c r="E64" s="50"/>
      <c r="F64" s="50"/>
      <c r="G64" s="50"/>
      <c r="H64" s="50"/>
      <c r="I64" s="50"/>
      <c r="J64" s="50"/>
      <c r="K64" s="50"/>
      <c r="L64" s="50"/>
      <c r="M64" s="50"/>
      <c r="N64" s="50"/>
      <c r="O64" s="51"/>
      <c r="P64" s="52"/>
      <c r="Q64" s="53"/>
      <c r="S64" s="55"/>
    </row>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spans="2:19" x14ac:dyDescent="0.2"/>
    <row r="82" spans="2:19" x14ac:dyDescent="0.2"/>
    <row r="83" spans="2:19" x14ac:dyDescent="0.2"/>
    <row r="84" spans="2:19" x14ac:dyDescent="0.2"/>
    <row r="85" spans="2:19" x14ac:dyDescent="0.2"/>
    <row r="86" spans="2:19" x14ac:dyDescent="0.2"/>
    <row r="87" spans="2:19" ht="16" thickBot="1" x14ac:dyDescent="0.25"/>
    <row r="88" spans="2:19" x14ac:dyDescent="0.2">
      <c r="B88" s="356" t="s">
        <v>117</v>
      </c>
      <c r="C88" s="357"/>
      <c r="D88" s="357"/>
      <c r="E88" s="357"/>
      <c r="F88" s="357"/>
      <c r="G88" s="357"/>
      <c r="H88" s="357"/>
      <c r="I88" s="357"/>
      <c r="J88" s="357"/>
      <c r="K88" s="357"/>
      <c r="L88" s="357"/>
      <c r="M88" s="357"/>
      <c r="N88" s="357"/>
      <c r="O88" s="357"/>
      <c r="P88" s="357"/>
      <c r="Q88" s="357"/>
      <c r="R88" s="357"/>
      <c r="S88" s="358"/>
    </row>
    <row r="89" spans="2:19" x14ac:dyDescent="0.2">
      <c r="B89" s="359"/>
      <c r="C89" s="360"/>
      <c r="D89" s="360"/>
      <c r="E89" s="360"/>
      <c r="F89" s="360"/>
      <c r="G89" s="360"/>
      <c r="H89" s="360"/>
      <c r="I89" s="360"/>
      <c r="J89" s="360"/>
      <c r="K89" s="360"/>
      <c r="L89" s="360"/>
      <c r="M89" s="360"/>
      <c r="N89" s="360"/>
      <c r="O89" s="360"/>
      <c r="P89" s="360"/>
      <c r="Q89" s="360"/>
      <c r="R89" s="360"/>
      <c r="S89" s="361"/>
    </row>
    <row r="90" spans="2:19" x14ac:dyDescent="0.2">
      <c r="B90" s="359"/>
      <c r="C90" s="360"/>
      <c r="D90" s="360"/>
      <c r="E90" s="360"/>
      <c r="F90" s="360"/>
      <c r="G90" s="360"/>
      <c r="H90" s="360"/>
      <c r="I90" s="360"/>
      <c r="J90" s="360"/>
      <c r="K90" s="360"/>
      <c r="L90" s="360"/>
      <c r="M90" s="360"/>
      <c r="N90" s="360"/>
      <c r="O90" s="360"/>
      <c r="P90" s="360"/>
      <c r="Q90" s="360"/>
      <c r="R90" s="360"/>
      <c r="S90" s="361"/>
    </row>
    <row r="91" spans="2:19" ht="16" thickBot="1" x14ac:dyDescent="0.25">
      <c r="B91" s="362"/>
      <c r="C91" s="363"/>
      <c r="D91" s="363"/>
      <c r="E91" s="363"/>
      <c r="F91" s="363"/>
      <c r="G91" s="363"/>
      <c r="H91" s="363"/>
      <c r="I91" s="363"/>
      <c r="J91" s="363"/>
      <c r="K91" s="363"/>
      <c r="L91" s="363"/>
      <c r="M91" s="363"/>
      <c r="N91" s="363"/>
      <c r="O91" s="363"/>
      <c r="P91" s="363"/>
      <c r="Q91" s="363"/>
      <c r="R91" s="363"/>
      <c r="S91" s="364"/>
    </row>
    <row r="92" spans="2:19" x14ac:dyDescent="0.2"/>
    <row r="93" spans="2:19" x14ac:dyDescent="0.2"/>
    <row r="94" spans="2:19" x14ac:dyDescent="0.2"/>
    <row r="95" spans="2:19" x14ac:dyDescent="0.2"/>
    <row r="96" spans="2:19"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sheetData>
  <mergeCells count="4">
    <mergeCell ref="C19:N19"/>
    <mergeCell ref="B1:N3"/>
    <mergeCell ref="B60:S63"/>
    <mergeCell ref="B88:S91"/>
  </mergeCells>
  <phoneticPr fontId="10"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55595-6197-4AA1-A467-A220C6651FD4}">
  <dimension ref="B1:S83"/>
  <sheetViews>
    <sheetView zoomScale="55" zoomScaleNormal="55" workbookViewId="0">
      <selection activeCell="M63" sqref="M63"/>
    </sheetView>
  </sheetViews>
  <sheetFormatPr baseColWidth="10" defaultColWidth="8.6640625" defaultRowHeight="15" x14ac:dyDescent="0.2"/>
  <cols>
    <col min="2" max="2" width="21.33203125" bestFit="1" customWidth="1"/>
    <col min="3" max="3" width="15.1640625" bestFit="1" customWidth="1"/>
    <col min="4" max="4" width="17.5" bestFit="1" customWidth="1"/>
    <col min="5" max="7" width="12.6640625" bestFit="1" customWidth="1"/>
    <col min="8" max="9" width="12" bestFit="1" customWidth="1"/>
    <col min="10" max="10" width="12.6640625" bestFit="1" customWidth="1"/>
    <col min="11" max="11" width="12" bestFit="1" customWidth="1"/>
    <col min="12" max="12" width="14.6640625" bestFit="1" customWidth="1"/>
    <col min="13" max="13" width="15.33203125" bestFit="1" customWidth="1"/>
    <col min="14" max="14" width="12.6640625" bestFit="1" customWidth="1"/>
    <col min="16" max="16" width="14.5" bestFit="1" customWidth="1"/>
    <col min="17" max="17" width="8.6640625" bestFit="1" customWidth="1"/>
    <col min="18" max="18" width="12.5" bestFit="1" customWidth="1"/>
  </cols>
  <sheetData>
    <row r="1" spans="2:18" ht="14" customHeight="1" x14ac:dyDescent="0.2">
      <c r="B1" s="339" t="s">
        <v>112</v>
      </c>
      <c r="C1" s="339"/>
      <c r="D1" s="339"/>
      <c r="E1" s="339"/>
      <c r="F1" s="339"/>
      <c r="G1" s="339"/>
      <c r="H1" s="339"/>
      <c r="I1" s="339"/>
      <c r="J1" s="339"/>
      <c r="K1" s="339"/>
      <c r="L1" s="339"/>
      <c r="M1" s="339"/>
      <c r="N1" s="339"/>
    </row>
    <row r="2" spans="2:18" ht="14" customHeight="1" x14ac:dyDescent="0.2">
      <c r="B2" s="339"/>
      <c r="C2" s="339"/>
      <c r="D2" s="339"/>
      <c r="E2" s="339"/>
      <c r="F2" s="339"/>
      <c r="G2" s="339"/>
      <c r="H2" s="339"/>
      <c r="I2" s="339"/>
      <c r="J2" s="339"/>
      <c r="K2" s="339"/>
      <c r="L2" s="339"/>
      <c r="M2" s="339"/>
      <c r="N2" s="339"/>
    </row>
    <row r="3" spans="2:18" ht="14" customHeight="1" x14ac:dyDescent="0.2">
      <c r="B3" s="339"/>
      <c r="C3" s="339"/>
      <c r="D3" s="339"/>
      <c r="E3" s="339"/>
      <c r="F3" s="339"/>
      <c r="G3" s="339"/>
      <c r="H3" s="339"/>
      <c r="I3" s="339"/>
      <c r="J3" s="339"/>
      <c r="K3" s="339"/>
      <c r="L3" s="339"/>
      <c r="M3" s="339"/>
      <c r="N3" s="339"/>
    </row>
    <row r="4" spans="2:18" ht="14" customHeight="1" x14ac:dyDescent="0.2">
      <c r="B4" s="85"/>
      <c r="C4" s="85"/>
      <c r="D4" s="85"/>
      <c r="E4" s="85"/>
      <c r="F4" s="85"/>
      <c r="G4" s="85"/>
      <c r="H4" s="85"/>
      <c r="I4" s="85"/>
      <c r="J4" s="85"/>
      <c r="K4" s="85"/>
      <c r="L4" s="85"/>
      <c r="M4" s="85"/>
      <c r="N4" s="85"/>
    </row>
    <row r="5" spans="2:18" ht="16" x14ac:dyDescent="0.2">
      <c r="B5" s="80" t="s">
        <v>55</v>
      </c>
      <c r="C5" s="81" t="s">
        <v>56</v>
      </c>
      <c r="D5" s="81" t="s">
        <v>53</v>
      </c>
      <c r="E5" s="81" t="s">
        <v>58</v>
      </c>
      <c r="F5" s="81" t="s">
        <v>59</v>
      </c>
      <c r="G5" s="81" t="s">
        <v>60</v>
      </c>
      <c r="H5" s="81" t="s">
        <v>61</v>
      </c>
      <c r="I5" s="81" t="s">
        <v>62</v>
      </c>
      <c r="J5" s="81" t="s">
        <v>63</v>
      </c>
      <c r="K5" s="81" t="s">
        <v>45</v>
      </c>
      <c r="L5" s="81" t="s">
        <v>48</v>
      </c>
      <c r="M5" s="81" t="s">
        <v>64</v>
      </c>
      <c r="N5" s="81" t="s">
        <v>65</v>
      </c>
    </row>
    <row r="6" spans="2:18" x14ac:dyDescent="0.2">
      <c r="B6" s="81" t="s">
        <v>56</v>
      </c>
      <c r="C6" s="2">
        <v>1</v>
      </c>
      <c r="D6" s="3">
        <v>0.88717269436548307</v>
      </c>
      <c r="E6" s="3">
        <v>0.80499095358502815</v>
      </c>
      <c r="F6" s="3">
        <v>-0.21625660186064127</v>
      </c>
      <c r="G6" s="3">
        <v>0.85497100170860507</v>
      </c>
      <c r="H6" s="3">
        <v>5.6925359407519804E-2</v>
      </c>
      <c r="I6" s="3">
        <v>0.66278287066390984</v>
      </c>
      <c r="J6" s="3">
        <v>0.65135699423669968</v>
      </c>
      <c r="K6" s="28">
        <v>0.74565321873606538</v>
      </c>
      <c r="L6" s="3">
        <v>0.90854758182608986</v>
      </c>
      <c r="M6" s="3">
        <v>0.9518446613855529</v>
      </c>
      <c r="N6" s="3">
        <v>-2.7095629056314314E-2</v>
      </c>
    </row>
    <row r="7" spans="2:18" x14ac:dyDescent="0.2">
      <c r="B7" s="81" t="s">
        <v>57</v>
      </c>
      <c r="C7" s="3">
        <v>0.88717269436548307</v>
      </c>
      <c r="D7" s="2">
        <v>1</v>
      </c>
      <c r="E7" s="5">
        <v>0.9176881556236739</v>
      </c>
      <c r="F7" s="5">
        <v>-0.23149197884893472</v>
      </c>
      <c r="G7" s="5">
        <v>0.84020556572669713</v>
      </c>
      <c r="H7" s="5">
        <v>4.0427751353754565E-2</v>
      </c>
      <c r="I7" s="5">
        <v>0.71525315584787286</v>
      </c>
      <c r="J7" s="5">
        <v>0.66421757970707263</v>
      </c>
      <c r="K7" s="27">
        <v>0.61384172664802095</v>
      </c>
      <c r="L7" s="5">
        <v>0.92351391824551965</v>
      </c>
      <c r="M7" s="5">
        <v>0.84993219844925494</v>
      </c>
      <c r="N7" s="5">
        <v>7.660951296330698E-2</v>
      </c>
    </row>
    <row r="8" spans="2:18" x14ac:dyDescent="0.2">
      <c r="B8" s="81" t="s">
        <v>58</v>
      </c>
      <c r="C8" s="5">
        <v>0.80499095358502815</v>
      </c>
      <c r="D8" s="5">
        <v>0.9176881556236739</v>
      </c>
      <c r="E8" s="2">
        <v>1</v>
      </c>
      <c r="F8" s="5">
        <v>-0.10604980086694506</v>
      </c>
      <c r="G8" s="5">
        <v>0.82733174104282858</v>
      </c>
      <c r="H8" s="5">
        <v>0.13258637561259226</v>
      </c>
      <c r="I8" s="5">
        <v>0.79547980436257326</v>
      </c>
      <c r="J8" s="5">
        <v>0.69954258101865685</v>
      </c>
      <c r="K8" s="27">
        <v>0.55088715556343282</v>
      </c>
      <c r="L8" s="5">
        <v>0.83645553401666994</v>
      </c>
      <c r="M8" s="5">
        <v>0.75608073058794167</v>
      </c>
      <c r="N8" s="5">
        <v>0.29108530932894799</v>
      </c>
    </row>
    <row r="9" spans="2:18" x14ac:dyDescent="0.2">
      <c r="B9" s="81" t="s">
        <v>59</v>
      </c>
      <c r="C9" s="5">
        <v>-0.21625660186064127</v>
      </c>
      <c r="D9" s="5">
        <v>-0.23149197884893472</v>
      </c>
      <c r="E9" s="5">
        <v>-0.10604980086694506</v>
      </c>
      <c r="F9" s="2">
        <v>1</v>
      </c>
      <c r="G9" s="5">
        <v>-1.6632084766367759E-2</v>
      </c>
      <c r="H9" s="5">
        <v>0.78945053561889411</v>
      </c>
      <c r="I9" s="5">
        <v>0.29609302215658001</v>
      </c>
      <c r="J9" s="5">
        <v>-0.10903381006812463</v>
      </c>
      <c r="K9" s="27">
        <v>0.11626206891416763</v>
      </c>
      <c r="L9" s="5">
        <v>-0.22665246610516815</v>
      </c>
      <c r="M9" s="5">
        <v>-0.16509931690245186</v>
      </c>
      <c r="N9" s="5">
        <v>0.67991499447907588</v>
      </c>
      <c r="P9" s="4"/>
      <c r="Q9" s="4" t="s">
        <v>87</v>
      </c>
      <c r="R9" s="4" t="s">
        <v>88</v>
      </c>
    </row>
    <row r="10" spans="2:18" x14ac:dyDescent="0.2">
      <c r="B10" s="81" t="s">
        <v>60</v>
      </c>
      <c r="C10" s="5">
        <v>0.85497100170860507</v>
      </c>
      <c r="D10" s="5">
        <v>0.84020556572669713</v>
      </c>
      <c r="E10" s="5">
        <v>0.82733174104282858</v>
      </c>
      <c r="F10" s="5">
        <v>-1.6632084766367759E-2</v>
      </c>
      <c r="G10" s="2">
        <v>1</v>
      </c>
      <c r="H10" s="5">
        <v>0.20992160130124243</v>
      </c>
      <c r="I10" s="5">
        <v>0.85452060329934609</v>
      </c>
      <c r="J10" s="5">
        <v>0.79076502251734337</v>
      </c>
      <c r="K10" s="27">
        <v>0.74131703541050797</v>
      </c>
      <c r="L10" s="5">
        <v>0.853471168713137</v>
      </c>
      <c r="M10" s="5">
        <v>0.79766011483817967</v>
      </c>
      <c r="N10" s="5">
        <v>0.17616445987811477</v>
      </c>
      <c r="P10" s="7" t="s">
        <v>49</v>
      </c>
      <c r="Q10" s="8">
        <v>0.1220834926574639</v>
      </c>
      <c r="R10" s="8">
        <v>0.14934128686781739</v>
      </c>
    </row>
    <row r="11" spans="2:18" x14ac:dyDescent="0.2">
      <c r="B11" s="81" t="s">
        <v>61</v>
      </c>
      <c r="C11" s="5">
        <v>5.6925359407519804E-2</v>
      </c>
      <c r="D11" s="5">
        <v>4.0427751353754565E-2</v>
      </c>
      <c r="E11" s="5">
        <v>0.13258637561259226</v>
      </c>
      <c r="F11" s="5">
        <v>0.78945053561889411</v>
      </c>
      <c r="G11" s="5">
        <v>0.20992160130124243</v>
      </c>
      <c r="H11" s="2">
        <v>1</v>
      </c>
      <c r="I11" s="5">
        <v>0.54221211262096225</v>
      </c>
      <c r="J11" s="5">
        <v>0.12232434248292891</v>
      </c>
      <c r="K11" s="27">
        <v>0.39652503653584287</v>
      </c>
      <c r="L11" s="5">
        <v>6.3664797764318742E-2</v>
      </c>
      <c r="M11" s="5">
        <v>0.14011096546665383</v>
      </c>
      <c r="N11" s="5">
        <v>0.59742604580417535</v>
      </c>
      <c r="P11" s="7" t="s">
        <v>53</v>
      </c>
      <c r="Q11" s="8">
        <v>3.9153353093428746E-2</v>
      </c>
      <c r="R11" s="8">
        <v>0.16014090179726354</v>
      </c>
    </row>
    <row r="12" spans="2:18" x14ac:dyDescent="0.2">
      <c r="B12" s="81" t="s">
        <v>62</v>
      </c>
      <c r="C12" s="5">
        <v>0.66278287066390984</v>
      </c>
      <c r="D12" s="5">
        <v>0.71525315584787286</v>
      </c>
      <c r="E12" s="5">
        <v>0.79547980436257326</v>
      </c>
      <c r="F12" s="5">
        <v>0.29609302215658001</v>
      </c>
      <c r="G12" s="5">
        <v>0.85452060329934609</v>
      </c>
      <c r="H12" s="5">
        <v>0.54221211262096225</v>
      </c>
      <c r="I12" s="2">
        <v>1</v>
      </c>
      <c r="J12" s="5">
        <v>0.65994728032358718</v>
      </c>
      <c r="K12" s="27">
        <v>0.65093061284497356</v>
      </c>
      <c r="L12" s="5">
        <v>0.67269063661567441</v>
      </c>
      <c r="M12" s="5">
        <v>0.63972574148945771</v>
      </c>
      <c r="N12" s="5">
        <v>0.50363212763909726</v>
      </c>
      <c r="P12" s="7" t="s">
        <v>50</v>
      </c>
      <c r="Q12" s="8">
        <v>2.9935289553266721E-2</v>
      </c>
      <c r="R12" s="8">
        <v>0.18993580301420432</v>
      </c>
    </row>
    <row r="13" spans="2:18" x14ac:dyDescent="0.2">
      <c r="B13" s="81" t="s">
        <v>63</v>
      </c>
      <c r="C13" s="5">
        <v>0.65135699423669968</v>
      </c>
      <c r="D13" s="5">
        <v>0.66421757970707263</v>
      </c>
      <c r="E13" s="5">
        <v>0.69954258101865685</v>
      </c>
      <c r="F13" s="5">
        <v>-0.10903381006812463</v>
      </c>
      <c r="G13" s="5">
        <v>0.79076502251734337</v>
      </c>
      <c r="H13" s="5">
        <v>0.12232434248292891</v>
      </c>
      <c r="I13" s="5">
        <v>0.65994728032358718</v>
      </c>
      <c r="J13" s="2">
        <v>1</v>
      </c>
      <c r="K13" s="27">
        <v>0.45930057690392961</v>
      </c>
      <c r="L13" s="5">
        <v>0.69495673999172314</v>
      </c>
      <c r="M13" s="5">
        <v>0.62458693304707225</v>
      </c>
      <c r="N13" s="5">
        <v>0.30314511138163536</v>
      </c>
      <c r="P13" s="7" t="s">
        <v>51</v>
      </c>
      <c r="Q13" s="8">
        <v>3.8300125522241692E-2</v>
      </c>
      <c r="R13" s="8">
        <v>3.0284698635754941E-2</v>
      </c>
    </row>
    <row r="14" spans="2:18" x14ac:dyDescent="0.2">
      <c r="B14" s="81" t="s">
        <v>45</v>
      </c>
      <c r="C14" s="5">
        <v>0.74565321873606538</v>
      </c>
      <c r="D14" s="5">
        <v>0.61384172664802095</v>
      </c>
      <c r="E14" s="5">
        <v>0.55088715556343282</v>
      </c>
      <c r="F14" s="5">
        <v>0.11626206891416763</v>
      </c>
      <c r="G14" s="5">
        <v>0.74131703541050797</v>
      </c>
      <c r="H14" s="5">
        <v>0.39652503653584287</v>
      </c>
      <c r="I14" s="5">
        <v>0.65093061284497356</v>
      </c>
      <c r="J14" s="5">
        <v>0.45930057690392961</v>
      </c>
      <c r="K14" s="2">
        <v>1</v>
      </c>
      <c r="L14" s="5">
        <v>0.64459895390950617</v>
      </c>
      <c r="M14" s="5">
        <v>0.69978113364999417</v>
      </c>
      <c r="N14" s="5">
        <v>4.0619830109841958E-2</v>
      </c>
      <c r="P14" s="7" t="s">
        <v>52</v>
      </c>
      <c r="Q14" s="8">
        <v>6.9538085699038715E-2</v>
      </c>
      <c r="R14" s="8">
        <v>8.0602807065915244E-2</v>
      </c>
    </row>
    <row r="15" spans="2:18" x14ac:dyDescent="0.2">
      <c r="B15" s="81" t="s">
        <v>48</v>
      </c>
      <c r="C15" s="5">
        <v>0.90854758182608986</v>
      </c>
      <c r="D15" s="5">
        <v>0.92351391824551965</v>
      </c>
      <c r="E15" s="5">
        <v>0.83645553401666994</v>
      </c>
      <c r="F15" s="5">
        <v>-0.22665246610516815</v>
      </c>
      <c r="G15" s="5">
        <v>0.853471168713137</v>
      </c>
      <c r="H15" s="5">
        <v>6.3664797764318742E-2</v>
      </c>
      <c r="I15" s="5">
        <v>0.67269063661567441</v>
      </c>
      <c r="J15" s="5">
        <v>0.69495673999172314</v>
      </c>
      <c r="K15" s="5">
        <v>0.64459895390950617</v>
      </c>
      <c r="L15" s="2">
        <v>1</v>
      </c>
      <c r="M15" s="5">
        <v>0.90267806750898516</v>
      </c>
      <c r="N15" s="5">
        <v>-2.8365274554307822E-3</v>
      </c>
      <c r="P15" s="7" t="s">
        <v>44</v>
      </c>
      <c r="Q15" s="8">
        <v>4.5960111241542104E-2</v>
      </c>
      <c r="R15" s="8">
        <v>3.1383892176671424E-2</v>
      </c>
    </row>
    <row r="16" spans="2:18" x14ac:dyDescent="0.2">
      <c r="B16" s="81" t="s">
        <v>64</v>
      </c>
      <c r="C16" s="5">
        <v>0.9518446613855529</v>
      </c>
      <c r="D16" s="5">
        <v>0.84993219844925494</v>
      </c>
      <c r="E16" s="5">
        <v>0.75608073058794167</v>
      </c>
      <c r="F16" s="5">
        <v>-0.16509931690245186</v>
      </c>
      <c r="G16" s="5">
        <v>0.79766011483817967</v>
      </c>
      <c r="H16" s="5">
        <v>0.14011096546665383</v>
      </c>
      <c r="I16" s="5">
        <v>0.63972574148945771</v>
      </c>
      <c r="J16" s="5">
        <v>0.62458693304707225</v>
      </c>
      <c r="K16" s="5">
        <v>0.69978113364999417</v>
      </c>
      <c r="L16" s="5">
        <v>0.90267806750898516</v>
      </c>
      <c r="M16" s="2">
        <v>1</v>
      </c>
      <c r="N16" s="5">
        <v>3.0904993548378494E-2</v>
      </c>
      <c r="P16" s="7" t="s">
        <v>42</v>
      </c>
      <c r="Q16" s="8">
        <v>6.1170127342296141E-2</v>
      </c>
      <c r="R16" s="8">
        <v>6.9558149080573367E-2</v>
      </c>
    </row>
    <row r="17" spans="2:18" x14ac:dyDescent="0.2">
      <c r="B17" s="81" t="s">
        <v>65</v>
      </c>
      <c r="C17" s="5">
        <v>-2.7095629056314314E-2</v>
      </c>
      <c r="D17" s="5">
        <v>7.660951296330698E-2</v>
      </c>
      <c r="E17" s="5">
        <v>0.29108530932894799</v>
      </c>
      <c r="F17" s="5">
        <v>0.67991499447907588</v>
      </c>
      <c r="G17" s="5">
        <v>0.17616445987811477</v>
      </c>
      <c r="H17" s="5">
        <v>0.59742604580417535</v>
      </c>
      <c r="I17" s="5">
        <v>0.50363212763909726</v>
      </c>
      <c r="J17" s="5">
        <v>0.30314511138163536</v>
      </c>
      <c r="K17" s="5">
        <v>4.0619830109841958E-2</v>
      </c>
      <c r="L17" s="5">
        <v>-2.8365274554307822E-3</v>
      </c>
      <c r="M17" s="5">
        <v>3.0904993548378494E-2</v>
      </c>
      <c r="N17" s="2">
        <v>1</v>
      </c>
      <c r="P17" s="7" t="s">
        <v>43</v>
      </c>
      <c r="Q17" s="8">
        <v>-6.0924444498202557E-2</v>
      </c>
      <c r="R17" s="8">
        <v>0.15080649080854716</v>
      </c>
    </row>
    <row r="18" spans="2:18" x14ac:dyDescent="0.2">
      <c r="B18" s="4"/>
      <c r="C18" s="4"/>
      <c r="D18" s="4"/>
      <c r="E18" s="4"/>
      <c r="F18" s="4"/>
      <c r="G18" s="4"/>
      <c r="H18" s="4"/>
      <c r="I18" s="4"/>
      <c r="J18" s="4"/>
      <c r="K18" s="4"/>
      <c r="L18" s="4"/>
      <c r="M18" s="4"/>
      <c r="N18" s="4"/>
      <c r="P18" s="7" t="s">
        <v>45</v>
      </c>
      <c r="Q18" s="8">
        <v>6.3989298445557993E-2</v>
      </c>
      <c r="R18" s="8">
        <v>0.15443104266675542</v>
      </c>
    </row>
    <row r="19" spans="2:18" ht="19" x14ac:dyDescent="0.25">
      <c r="B19" s="4"/>
      <c r="C19" s="365" t="s">
        <v>66</v>
      </c>
      <c r="D19" s="365"/>
      <c r="E19" s="365"/>
      <c r="F19" s="365"/>
      <c r="G19" s="365"/>
      <c r="H19" s="365"/>
      <c r="I19" s="365"/>
      <c r="J19" s="365"/>
      <c r="K19" s="365"/>
      <c r="L19" s="365"/>
      <c r="M19" s="365"/>
      <c r="N19" s="365"/>
      <c r="P19" s="7" t="s">
        <v>48</v>
      </c>
      <c r="Q19" s="8">
        <v>3.9186212382522859E-2</v>
      </c>
      <c r="R19" s="8">
        <v>5.6935810064422637E-2</v>
      </c>
    </row>
    <row r="20" spans="2:18" x14ac:dyDescent="0.2">
      <c r="B20" s="4"/>
      <c r="C20" s="81" t="s">
        <v>56</v>
      </c>
      <c r="D20" s="81" t="s">
        <v>53</v>
      </c>
      <c r="E20" s="81" t="s">
        <v>58</v>
      </c>
      <c r="F20" s="81" t="s">
        <v>59</v>
      </c>
      <c r="G20" s="81" t="s">
        <v>60</v>
      </c>
      <c r="H20" s="81" t="s">
        <v>61</v>
      </c>
      <c r="I20" s="81" t="s">
        <v>62</v>
      </c>
      <c r="J20" s="81" t="s">
        <v>63</v>
      </c>
      <c r="K20" s="81" t="s">
        <v>45</v>
      </c>
      <c r="L20" s="81" t="s">
        <v>48</v>
      </c>
      <c r="M20" s="81" t="s">
        <v>64</v>
      </c>
      <c r="N20" s="81" t="s">
        <v>65</v>
      </c>
      <c r="P20" s="7" t="s">
        <v>46</v>
      </c>
      <c r="Q20" s="8">
        <v>0.19369837307772778</v>
      </c>
      <c r="R20" s="8">
        <v>0.2237753154027865</v>
      </c>
    </row>
    <row r="21" spans="2:18" x14ac:dyDescent="0.2">
      <c r="B21" s="4"/>
      <c r="C21" s="8">
        <v>0.14934128686781739</v>
      </c>
      <c r="D21" s="8">
        <v>0.16014090179726354</v>
      </c>
      <c r="E21" s="8">
        <v>0.18993580301420432</v>
      </c>
      <c r="F21" s="8">
        <v>3.0284698635754941E-2</v>
      </c>
      <c r="G21" s="8">
        <v>8.0602807065915244E-2</v>
      </c>
      <c r="H21" s="8">
        <v>3.1383892176671424E-2</v>
      </c>
      <c r="I21" s="8">
        <v>6.9558149080573367E-2</v>
      </c>
      <c r="J21" s="8">
        <v>0.15080649080854716</v>
      </c>
      <c r="K21" s="8">
        <v>0.15443104266675542</v>
      </c>
      <c r="L21" s="8">
        <v>5.6935810064422637E-2</v>
      </c>
      <c r="M21" s="8">
        <v>0.2237753154027865</v>
      </c>
      <c r="N21" s="8">
        <v>0.14918515709748575</v>
      </c>
      <c r="P21" s="7" t="s">
        <v>47</v>
      </c>
      <c r="Q21" s="8">
        <v>4.0253617007180678E-2</v>
      </c>
      <c r="R21" s="8">
        <v>0.14918515709748575</v>
      </c>
    </row>
    <row r="22" spans="2:18" x14ac:dyDescent="0.2">
      <c r="P22" s="4"/>
      <c r="Q22" s="4"/>
      <c r="R22" s="4"/>
    </row>
    <row r="23" spans="2:18" x14ac:dyDescent="0.2">
      <c r="P23" s="14" t="s">
        <v>85</v>
      </c>
      <c r="Q23" s="15">
        <f>1.2%</f>
        <v>1.2E-2</v>
      </c>
      <c r="R23" s="4"/>
    </row>
    <row r="24" spans="2:18" ht="16" x14ac:dyDescent="0.2">
      <c r="B24" s="80" t="s">
        <v>67</v>
      </c>
      <c r="C24" s="81" t="s">
        <v>56</v>
      </c>
      <c r="D24" s="81" t="s">
        <v>53</v>
      </c>
      <c r="E24" s="81" t="s">
        <v>58</v>
      </c>
      <c r="F24" s="81" t="s">
        <v>59</v>
      </c>
      <c r="G24" s="81" t="s">
        <v>60</v>
      </c>
      <c r="H24" s="81" t="s">
        <v>61</v>
      </c>
      <c r="I24" s="81" t="s">
        <v>62</v>
      </c>
      <c r="J24" s="81" t="s">
        <v>63</v>
      </c>
      <c r="K24" s="81" t="s">
        <v>45</v>
      </c>
      <c r="L24" s="81" t="s">
        <v>48</v>
      </c>
      <c r="M24" s="81" t="s">
        <v>64</v>
      </c>
      <c r="N24" s="82" t="s">
        <v>65</v>
      </c>
    </row>
    <row r="25" spans="2:18" x14ac:dyDescent="0.2">
      <c r="B25" s="81" t="s">
        <v>56</v>
      </c>
      <c r="C25" s="29">
        <f>C21^2</f>
        <v>2.2302819963335729E-2</v>
      </c>
      <c r="D25" s="31">
        <f>D6*D21*C21</f>
        <v>2.1217310188226719E-2</v>
      </c>
      <c r="E25" s="31">
        <f>E6*E21*C21</f>
        <v>2.2833775477865085E-2</v>
      </c>
      <c r="F25" s="31">
        <f>F6*F21*C21</f>
        <v>-9.7807581477083122E-4</v>
      </c>
      <c r="G25" s="31">
        <f>G6*G21*C21</f>
        <v>1.0291565465272769E-2</v>
      </c>
      <c r="H25" s="31">
        <f>H6*H21*C21</f>
        <v>2.6680408433899975E-4</v>
      </c>
      <c r="I25" s="31">
        <f>I6*I21*C21</f>
        <v>6.8849244991500578E-3</v>
      </c>
      <c r="J25" s="31">
        <f>J6*J21*C21</f>
        <v>1.4669624742935407E-2</v>
      </c>
      <c r="K25" s="30">
        <f>K6*K21*C21</f>
        <v>1.7196948468328456E-2</v>
      </c>
      <c r="L25" s="31">
        <f>L6*L21*C21</f>
        <v>7.7252593821629627E-3</v>
      </c>
      <c r="M25" s="31">
        <f>M6*M21*C21</f>
        <v>3.1809595435447917E-2</v>
      </c>
      <c r="N25" s="31">
        <f>N6*N21*C21</f>
        <v>-6.0367715812772896E-4</v>
      </c>
    </row>
    <row r="26" spans="2:18" x14ac:dyDescent="0.2">
      <c r="B26" s="81" t="s">
        <v>57</v>
      </c>
      <c r="C26" s="31">
        <v>2.1217310188226719E-2</v>
      </c>
      <c r="D26" s="29">
        <f>D21^2</f>
        <v>2.5645108428440803E-2</v>
      </c>
      <c r="E26" s="31">
        <f>E7*E21*D21</f>
        <v>2.7912853322866173E-2</v>
      </c>
      <c r="F26" s="31">
        <f>F7*F21*D21</f>
        <v>-1.1226941858381186E-3</v>
      </c>
      <c r="G26" s="31">
        <f>G7*G21*D21</f>
        <v>1.0845210619742085E-2</v>
      </c>
      <c r="H26" s="31">
        <f>H7*H21*D21</f>
        <v>2.0318360371806576E-4</v>
      </c>
      <c r="I26" s="31">
        <f>I7*I21*D21</f>
        <v>7.9672798050949515E-3</v>
      </c>
      <c r="J26" s="31">
        <f>J7*J21*D21</f>
        <v>1.604104546928024E-2</v>
      </c>
      <c r="K26" s="30">
        <f>K7*K21*D21</f>
        <v>1.5180751818051336E-2</v>
      </c>
      <c r="L26" s="31">
        <f>L7*L21*D21</f>
        <v>8.4203708458118476E-3</v>
      </c>
      <c r="M26" s="31">
        <f>M7*M21*D21</f>
        <v>3.045781397933324E-2</v>
      </c>
      <c r="N26" s="31">
        <f>N7*N21*D21</f>
        <v>1.8302507232095075E-3</v>
      </c>
    </row>
    <row r="27" spans="2:18" x14ac:dyDescent="0.2">
      <c r="B27" s="81" t="s">
        <v>58</v>
      </c>
      <c r="C27" s="4">
        <v>2.2833775477865085E-2</v>
      </c>
      <c r="D27" s="4">
        <v>2.7912853322866173E-2</v>
      </c>
      <c r="E27" s="29">
        <f>E21^2</f>
        <v>3.6075609266650627E-2</v>
      </c>
      <c r="F27" s="31">
        <f>F8*F21*E21</f>
        <v>-6.1001420875388818E-4</v>
      </c>
      <c r="G27" s="31">
        <f>G8*G21*E21</f>
        <v>1.2665918540794628E-2</v>
      </c>
      <c r="H27" s="31">
        <f>H8*H21*E21</f>
        <v>7.9033740953102498E-4</v>
      </c>
      <c r="I27" s="31">
        <f>I8*I21*E21</f>
        <v>1.0509547382044133E-2</v>
      </c>
      <c r="J27" s="31">
        <f>J8*J21*E21</f>
        <v>2.0037384247686394E-2</v>
      </c>
      <c r="K27" s="30">
        <f>K8*K21*E21</f>
        <v>1.6158613287457227E-2</v>
      </c>
      <c r="L27" s="31">
        <f>L8*L21*E21</f>
        <v>9.0455546134968149E-3</v>
      </c>
      <c r="M27" s="31">
        <f>M8*M21*E21</f>
        <v>3.2135657122370133E-2</v>
      </c>
      <c r="N27" s="31">
        <f>N8*N21*E21</f>
        <v>8.2480776510774449E-3</v>
      </c>
    </row>
    <row r="28" spans="2:18" x14ac:dyDescent="0.2">
      <c r="B28" s="81" t="s">
        <v>59</v>
      </c>
      <c r="C28" s="4">
        <v>-9.7807581477083122E-4</v>
      </c>
      <c r="D28" s="4">
        <v>-1.1226941858381186E-3</v>
      </c>
      <c r="E28" s="4">
        <v>-6.1001420875388818E-4</v>
      </c>
      <c r="F28" s="29">
        <f>F21^2</f>
        <v>9.1716297145849721E-4</v>
      </c>
      <c r="G28" s="31">
        <f>G9*G21*F21</f>
        <v>-4.0599446504177133E-5</v>
      </c>
      <c r="H28" s="31">
        <f>H9*H21*F21</f>
        <v>7.5033461673991594E-4</v>
      </c>
      <c r="I28" s="31">
        <f>I9*I21*F21</f>
        <v>6.2373404003862804E-4</v>
      </c>
      <c r="J28" s="31">
        <f>J9*J21*F21</f>
        <v>-4.9797148973023243E-4</v>
      </c>
      <c r="K28" s="30">
        <f>K9*K21*F21</f>
        <v>5.4374578958384209E-4</v>
      </c>
      <c r="L28" s="31">
        <f>L9*L21*F21</f>
        <v>-3.908131867281104E-4</v>
      </c>
      <c r="M28" s="31">
        <f>M9*M21*F21</f>
        <v>-1.1188727856692681E-3</v>
      </c>
      <c r="N28" s="31">
        <f>N9*N21*F21</f>
        <v>3.071874658781882E-3</v>
      </c>
    </row>
    <row r="29" spans="2:18" x14ac:dyDescent="0.2">
      <c r="B29" s="81" t="s">
        <v>60</v>
      </c>
      <c r="C29" s="4">
        <v>1.0291565465272769E-2</v>
      </c>
      <c r="D29" s="4">
        <v>1.0845210619742085E-2</v>
      </c>
      <c r="E29" s="4">
        <v>1.2665918540794628E-2</v>
      </c>
      <c r="F29" s="4">
        <v>-4.0599446504177133E-5</v>
      </c>
      <c r="G29" s="29">
        <f>G21^2</f>
        <v>6.4968125069051561E-3</v>
      </c>
      <c r="H29" s="31">
        <f>H10*H21*G21</f>
        <v>5.3102393959454793E-4</v>
      </c>
      <c r="I29" s="31">
        <f>I10*I21*G21</f>
        <v>4.7909398930776987E-3</v>
      </c>
      <c r="J29" s="31">
        <f>J10*J21*G21</f>
        <v>9.6120860964812992E-3</v>
      </c>
      <c r="K29" s="30">
        <f>K10*K21*G21</f>
        <v>9.2275997951791703E-3</v>
      </c>
      <c r="L29" s="31">
        <f>L10*L21*G21</f>
        <v>3.916738035956476E-3</v>
      </c>
      <c r="M29" s="31">
        <f>M10*M21*G21</f>
        <v>1.4387330540684954E-2</v>
      </c>
      <c r="N29" s="31">
        <f>N10*N21*G21</f>
        <v>2.1183322561694946E-3</v>
      </c>
    </row>
    <row r="30" spans="2:18" x14ac:dyDescent="0.2">
      <c r="B30" s="81" t="s">
        <v>61</v>
      </c>
      <c r="C30" s="4">
        <v>2.6680408433899975E-4</v>
      </c>
      <c r="D30" s="4">
        <v>2.0318360371806576E-4</v>
      </c>
      <c r="E30" s="4">
        <v>7.9033740953102498E-4</v>
      </c>
      <c r="F30" s="4">
        <v>7.5033461673991594E-4</v>
      </c>
      <c r="G30" s="4">
        <v>5.3102393959454793E-4</v>
      </c>
      <c r="H30" s="29">
        <f>H21^2</f>
        <v>9.8494868815693771E-4</v>
      </c>
      <c r="I30" s="31">
        <f>I11*I21*H21</f>
        <v>1.1836519973161589E-3</v>
      </c>
      <c r="J30" s="31">
        <f>J11*J21*H21</f>
        <v>5.7894822574474541E-4</v>
      </c>
      <c r="K30" s="30">
        <f>K11*K21*H21</f>
        <v>1.9218169547986479E-3</v>
      </c>
      <c r="L30" s="31">
        <f>L11*L21*H21</f>
        <v>1.1376054681752172E-4</v>
      </c>
      <c r="M30" s="31">
        <f>M11*M21*H21</f>
        <v>9.8399095571172061E-4</v>
      </c>
      <c r="N30" s="31">
        <f>N11*N21*H21</f>
        <v>2.7971552492627792E-3</v>
      </c>
    </row>
    <row r="31" spans="2:18" x14ac:dyDescent="0.2">
      <c r="B31" s="81" t="s">
        <v>62</v>
      </c>
      <c r="C31" s="4">
        <v>6.8849244991500578E-3</v>
      </c>
      <c r="D31" s="4">
        <v>7.9672798050949515E-3</v>
      </c>
      <c r="E31" s="4">
        <v>1.0509547382044133E-2</v>
      </c>
      <c r="F31" s="4">
        <v>6.2373404003862804E-4</v>
      </c>
      <c r="G31" s="4">
        <v>4.7909398930776987E-3</v>
      </c>
      <c r="H31" s="4">
        <v>1.1836519973161589E-3</v>
      </c>
      <c r="I31" s="29">
        <f>I21^2</f>
        <v>4.8383361035152696E-3</v>
      </c>
      <c r="J31" s="31">
        <f>J12*J21*I21</f>
        <v>6.9227284242506333E-3</v>
      </c>
      <c r="K31" s="30">
        <f>K12*K21*I21</f>
        <v>6.9922559525203484E-3</v>
      </c>
      <c r="L31" s="31">
        <f>L12*L21*I21</f>
        <v>2.6640900697535658E-3</v>
      </c>
      <c r="M31" s="31">
        <f>M12*M21*I21</f>
        <v>9.9575849770487095E-3</v>
      </c>
      <c r="N31" s="31">
        <f>N12*N21*I21</f>
        <v>5.2262124451358085E-3</v>
      </c>
    </row>
    <row r="32" spans="2:18" x14ac:dyDescent="0.2">
      <c r="B32" s="81" t="s">
        <v>63</v>
      </c>
      <c r="C32" s="4">
        <v>1.4669624742935407E-2</v>
      </c>
      <c r="D32" s="4">
        <v>1.604104546928024E-2</v>
      </c>
      <c r="E32" s="4">
        <v>2.0037384247686394E-2</v>
      </c>
      <c r="F32" s="4">
        <v>-4.9797148973023243E-4</v>
      </c>
      <c r="G32" s="4">
        <v>9.6120860964812992E-3</v>
      </c>
      <c r="H32" s="4">
        <v>5.7894822574474541E-4</v>
      </c>
      <c r="I32" s="4">
        <v>6.9227284242506333E-3</v>
      </c>
      <c r="J32" s="29">
        <f>J21^2</f>
        <v>2.2742597669988419E-2</v>
      </c>
      <c r="K32" s="30">
        <f>K13*K21*J21</f>
        <v>1.0696744656681615E-2</v>
      </c>
      <c r="L32" s="31">
        <f>L13*L21*J21</f>
        <v>5.9670999104602575E-3</v>
      </c>
      <c r="M32" s="31">
        <f>M13*M21*J21</f>
        <v>2.1077791602944956E-2</v>
      </c>
      <c r="N32" s="31">
        <f>N13*N21*J21</f>
        <v>6.8201860057732107E-3</v>
      </c>
    </row>
    <row r="33" spans="2:19" x14ac:dyDescent="0.2">
      <c r="B33" s="81" t="s">
        <v>45</v>
      </c>
      <c r="C33" s="4">
        <v>1.7196948468328456E-2</v>
      </c>
      <c r="D33" s="4">
        <v>1.5180751818051336E-2</v>
      </c>
      <c r="E33" s="4">
        <v>1.6158613287457227E-2</v>
      </c>
      <c r="F33" s="4">
        <v>5.4374578958384209E-4</v>
      </c>
      <c r="G33" s="4">
        <v>9.2275997951791703E-3</v>
      </c>
      <c r="H33" s="4">
        <v>1.9218169547986479E-3</v>
      </c>
      <c r="I33" s="4">
        <v>6.9922559525203484E-3</v>
      </c>
      <c r="J33" s="4">
        <v>1.0696744656681615E-2</v>
      </c>
      <c r="K33" s="29">
        <f>K21^2</f>
        <v>2.3848946939141233E-2</v>
      </c>
      <c r="L33" s="31">
        <f>L14*L21*K21</f>
        <v>5.667737190574988E-3</v>
      </c>
      <c r="M33" s="31">
        <f>M14*M21*K21</f>
        <v>2.4182935144864737E-2</v>
      </c>
      <c r="N33" s="31">
        <f>N14*N21*K21</f>
        <v>9.3583292837387533E-4</v>
      </c>
    </row>
    <row r="34" spans="2:19" x14ac:dyDescent="0.2">
      <c r="B34" s="81" t="s">
        <v>48</v>
      </c>
      <c r="C34" s="4">
        <v>7.7252593821629627E-3</v>
      </c>
      <c r="D34" s="4">
        <v>8.4203708458118476E-3</v>
      </c>
      <c r="E34" s="4">
        <v>9.0455546134968149E-3</v>
      </c>
      <c r="F34" s="4">
        <v>-3.908131867281104E-4</v>
      </c>
      <c r="G34" s="4">
        <v>3.916738035956476E-3</v>
      </c>
      <c r="H34" s="4">
        <v>1.1376054681752172E-4</v>
      </c>
      <c r="I34" s="4">
        <v>2.6640900697535658E-3</v>
      </c>
      <c r="J34" s="4">
        <v>5.9670999104602575E-3</v>
      </c>
      <c r="K34" s="4">
        <v>5.667737190574988E-3</v>
      </c>
      <c r="L34" s="29">
        <f>L21^2</f>
        <v>3.2416864676920103E-3</v>
      </c>
      <c r="M34" s="31">
        <f>M15*M21*L21</f>
        <v>1.1500866769185183E-2</v>
      </c>
      <c r="N34" s="31">
        <f>N15*N21*L21</f>
        <v>-2.4093401147398578E-5</v>
      </c>
    </row>
    <row r="35" spans="2:19" x14ac:dyDescent="0.2">
      <c r="B35" s="81" t="s">
        <v>64</v>
      </c>
      <c r="C35" s="4">
        <v>3.1809595435447917E-2</v>
      </c>
      <c r="D35" s="4">
        <v>3.045781397933324E-2</v>
      </c>
      <c r="E35" s="4">
        <v>3.2135657122370133E-2</v>
      </c>
      <c r="F35" s="4">
        <v>-1.1188727856692681E-3</v>
      </c>
      <c r="G35" s="4">
        <v>1.4387330540684954E-2</v>
      </c>
      <c r="H35" s="4">
        <v>9.8399095571172061E-4</v>
      </c>
      <c r="I35" s="4">
        <v>9.9575849770487095E-3</v>
      </c>
      <c r="J35" s="4">
        <v>2.1077791602944956E-2</v>
      </c>
      <c r="K35" s="4">
        <v>2.4182935144864737E-2</v>
      </c>
      <c r="L35" s="4">
        <v>1.1500866769185183E-2</v>
      </c>
      <c r="M35" s="29">
        <f>M21^2</f>
        <v>5.0075391783616578E-2</v>
      </c>
      <c r="N35" s="31">
        <f>N16*N21*M21</f>
        <v>1.0317309319090064E-3</v>
      </c>
    </row>
    <row r="36" spans="2:19" x14ac:dyDescent="0.2">
      <c r="B36" s="82" t="s">
        <v>65</v>
      </c>
      <c r="C36" s="4">
        <v>-6.0367715812772896E-4</v>
      </c>
      <c r="D36" s="4">
        <v>1.8302507232095075E-3</v>
      </c>
      <c r="E36" s="4">
        <v>8.2480776510774449E-3</v>
      </c>
      <c r="F36" s="4">
        <v>3.071874658781882E-3</v>
      </c>
      <c r="G36" s="4">
        <v>2.1183322561694946E-3</v>
      </c>
      <c r="H36" s="4">
        <v>2.7971552492627792E-3</v>
      </c>
      <c r="I36" s="4">
        <v>5.2262124451358085E-3</v>
      </c>
      <c r="J36" s="4">
        <v>6.8201860057732107E-3</v>
      </c>
      <c r="K36" s="4">
        <v>9.3583292837387533E-4</v>
      </c>
      <c r="L36" s="4">
        <v>-2.4093401147398578E-5</v>
      </c>
      <c r="M36" s="4">
        <v>1.0317309319090064E-3</v>
      </c>
      <c r="N36" s="29">
        <f>N21^2</f>
        <v>2.2256211098201504E-2</v>
      </c>
    </row>
    <row r="40" spans="2:19" x14ac:dyDescent="0.2">
      <c r="B40" s="83" t="s">
        <v>68</v>
      </c>
      <c r="C40" s="6" t="s">
        <v>69</v>
      </c>
      <c r="D40" s="6" t="s">
        <v>70</v>
      </c>
      <c r="E40" s="6" t="s">
        <v>71</v>
      </c>
      <c r="F40" s="6" t="s">
        <v>72</v>
      </c>
      <c r="G40" s="6" t="s">
        <v>73</v>
      </c>
      <c r="H40" s="6" t="s">
        <v>74</v>
      </c>
      <c r="I40" s="6" t="s">
        <v>75</v>
      </c>
      <c r="J40" s="6" t="s">
        <v>76</v>
      </c>
      <c r="K40" s="6" t="s">
        <v>77</v>
      </c>
      <c r="L40" s="6" t="s">
        <v>78</v>
      </c>
      <c r="M40" s="6" t="s">
        <v>79</v>
      </c>
      <c r="N40" s="6" t="s">
        <v>80</v>
      </c>
      <c r="O40" s="6" t="s">
        <v>81</v>
      </c>
      <c r="P40" s="6" t="s">
        <v>82</v>
      </c>
      <c r="Q40" s="6" t="s">
        <v>83</v>
      </c>
      <c r="R40" s="6" t="s">
        <v>84</v>
      </c>
      <c r="S40" s="4"/>
    </row>
    <row r="41" spans="2:19" x14ac:dyDescent="0.2">
      <c r="B41" s="86">
        <f>SUM(C41:N41)</f>
        <v>1.0000000209148385</v>
      </c>
      <c r="C41" s="87">
        <v>6.7330923537734927E-2</v>
      </c>
      <c r="D41" s="87">
        <v>0</v>
      </c>
      <c r="E41" s="87">
        <v>0</v>
      </c>
      <c r="F41" s="87">
        <v>0.52377161807194172</v>
      </c>
      <c r="G41" s="87">
        <v>0</v>
      </c>
      <c r="H41" s="87">
        <v>0.36010481072653849</v>
      </c>
      <c r="I41" s="87">
        <v>0</v>
      </c>
      <c r="J41" s="87">
        <v>0</v>
      </c>
      <c r="K41" s="87">
        <v>0</v>
      </c>
      <c r="L41" s="87">
        <v>0</v>
      </c>
      <c r="M41" s="87">
        <v>4.8792668578623299E-2</v>
      </c>
      <c r="N41" s="87">
        <v>0</v>
      </c>
      <c r="O41" s="88">
        <f t="array" ref="O41">MMULT(MMULT(C41:N41,$C$25:$N$36),TRANSPOSE(C41:N41))</f>
        <v>1.0130525395249735E-3</v>
      </c>
      <c r="P41" s="89">
        <f>SQRT(O41)</f>
        <v>3.1828486290192526E-2</v>
      </c>
      <c r="Q41" s="90">
        <f>MMULT(C41:N41,$Q$10:$Q$21)</f>
        <v>5.4282030707888604E-2</v>
      </c>
      <c r="R41" s="91">
        <f>(Q41-$Q$23)/P41</f>
        <v>1.3284336026032499</v>
      </c>
      <c r="S41" s="4"/>
    </row>
    <row r="42" spans="2:19" x14ac:dyDescent="0.2">
      <c r="B42" s="16"/>
      <c r="C42" s="17"/>
      <c r="D42" s="17"/>
      <c r="E42" s="17"/>
      <c r="F42" s="17"/>
      <c r="G42" s="17"/>
      <c r="H42" s="17"/>
      <c r="I42" s="17"/>
      <c r="J42" s="17"/>
      <c r="K42" s="17"/>
      <c r="L42" s="17"/>
      <c r="M42" s="17"/>
      <c r="N42" s="17"/>
      <c r="O42" s="4"/>
      <c r="P42" s="18"/>
      <c r="Q42" s="19"/>
      <c r="R42" s="20"/>
      <c r="S42" s="4"/>
    </row>
    <row r="43" spans="2:19" x14ac:dyDescent="0.2">
      <c r="B43" s="16"/>
      <c r="C43" s="17"/>
      <c r="D43" s="17"/>
      <c r="E43" s="17"/>
      <c r="F43" s="17"/>
      <c r="G43" s="17"/>
      <c r="H43" s="17"/>
      <c r="I43" s="17"/>
      <c r="J43" s="17"/>
      <c r="K43" s="17"/>
      <c r="L43" s="17"/>
      <c r="M43" s="17"/>
      <c r="N43" s="17"/>
      <c r="O43" s="4"/>
      <c r="P43" s="18"/>
      <c r="Q43" s="19"/>
      <c r="R43" s="20" t="s">
        <v>86</v>
      </c>
      <c r="S43" s="4"/>
    </row>
    <row r="44" spans="2:19" x14ac:dyDescent="0.2">
      <c r="B44" s="32">
        <f t="shared" ref="B44:B48" si="0">SUM(C44:N44)</f>
        <v>1.0000000009618559</v>
      </c>
      <c r="C44" s="33">
        <v>0.98000478754145437</v>
      </c>
      <c r="D44" s="33">
        <v>-0.27707372009020997</v>
      </c>
      <c r="E44" s="33">
        <v>-0.3263293423799935</v>
      </c>
      <c r="F44" s="33">
        <v>0.10128462521546237</v>
      </c>
      <c r="G44" s="33">
        <v>0.58912361506259248</v>
      </c>
      <c r="H44" s="33">
        <v>-0.13960578928888787</v>
      </c>
      <c r="I44" s="33">
        <v>-0.36822292806697304</v>
      </c>
      <c r="J44" s="33">
        <v>-0.5995056253627814</v>
      </c>
      <c r="K44" s="33">
        <v>-0.19599067935691755</v>
      </c>
      <c r="L44" s="33">
        <v>1.2088783089599278</v>
      </c>
      <c r="M44" s="33">
        <v>8.21838337380634E-2</v>
      </c>
      <c r="N44" s="33">
        <v>-5.4747085009880993E-2</v>
      </c>
      <c r="O44" s="34">
        <f t="array" ref="O44">MMULT(MMULT(C44:N44,$C$25:$N$36),TRANSPOSE(C44:N44))</f>
        <v>1.514214566983191E-2</v>
      </c>
      <c r="P44" s="35">
        <f t="shared" ref="P44:P52" si="1">SQRT(O44)</f>
        <v>0.12305342607921126</v>
      </c>
      <c r="Q44" s="36">
        <f t="shared" ref="Q44" si="2">MMULT(C44:N44,$Q$10:$Q$21)</f>
        <v>0.20000018999999991</v>
      </c>
      <c r="R44" s="36">
        <v>0.2</v>
      </c>
      <c r="S44" s="32">
        <f t="shared" ref="S44" si="3">(R44-$Q$23)/P44</f>
        <v>1.5277916754547061</v>
      </c>
    </row>
    <row r="45" spans="2:19" x14ac:dyDescent="0.2">
      <c r="B45" s="16">
        <f t="shared" si="0"/>
        <v>0.99999999999982891</v>
      </c>
      <c r="C45" s="17">
        <v>0.61018566003676566</v>
      </c>
      <c r="D45" s="17">
        <v>0</v>
      </c>
      <c r="E45" s="17">
        <v>0</v>
      </c>
      <c r="F45" s="17">
        <v>0</v>
      </c>
      <c r="G45" s="17">
        <v>0</v>
      </c>
      <c r="H45" s="17">
        <v>0</v>
      </c>
      <c r="I45" s="17">
        <v>0</v>
      </c>
      <c r="J45" s="17">
        <v>0</v>
      </c>
      <c r="K45" s="17">
        <v>0</v>
      </c>
      <c r="L45" s="17">
        <v>0</v>
      </c>
      <c r="M45" s="17">
        <v>0.38981433996306325</v>
      </c>
      <c r="N45" s="17">
        <v>0</v>
      </c>
      <c r="O45" s="4">
        <f t="array" ref="O45">MMULT(MMULT(C45:N45,$C$25:$N$36),TRANSPOSE(C45:N45))</f>
        <v>3.104555371606358E-2</v>
      </c>
      <c r="P45" s="21">
        <f t="shared" si="1"/>
        <v>0.17619748498790663</v>
      </c>
      <c r="Q45" s="22">
        <f>MMULT(C45:N45,$Q$10:$Q$21)</f>
        <v>0.15000000000000188</v>
      </c>
      <c r="R45" s="19">
        <v>0.15</v>
      </c>
      <c r="S45" s="16">
        <f>(R45-$Q$23)/P45</f>
        <v>0.78321208733184622</v>
      </c>
    </row>
    <row r="46" spans="2:19" x14ac:dyDescent="0.2">
      <c r="B46" s="16">
        <f t="shared" si="0"/>
        <v>0.99999999999997091</v>
      </c>
      <c r="C46" s="17">
        <v>0.52771461992827084</v>
      </c>
      <c r="D46" s="17">
        <v>0</v>
      </c>
      <c r="E46" s="17">
        <v>0</v>
      </c>
      <c r="F46" s="17">
        <v>0.11726426718709614</v>
      </c>
      <c r="G46" s="17">
        <v>0.30350680438466215</v>
      </c>
      <c r="H46" s="17">
        <v>0</v>
      </c>
      <c r="I46" s="17">
        <v>0</v>
      </c>
      <c r="J46" s="17">
        <v>0</v>
      </c>
      <c r="K46" s="17">
        <v>0</v>
      </c>
      <c r="L46" s="17">
        <v>0</v>
      </c>
      <c r="M46" s="17">
        <v>5.1514308499941722E-2</v>
      </c>
      <c r="N46" s="17">
        <v>0</v>
      </c>
      <c r="O46" s="4">
        <f t="array" ref="O46">MMULT(MMULT(C46:N46,$C$25:$N$36),TRANSPOSE(C46:N46))</f>
        <v>1.2293517848467474E-2</v>
      </c>
      <c r="P46" s="21">
        <f t="shared" si="1"/>
        <v>0.11087613741679259</v>
      </c>
      <c r="Q46" s="22">
        <f t="shared" ref="Q46:Q52" si="4">MMULT(C46:N46,$Q$10:$Q$21)</f>
        <v>9.9999999999993761E-2</v>
      </c>
      <c r="R46" s="19">
        <v>0.1</v>
      </c>
      <c r="S46" s="16">
        <f>(R46-$Q$23)/P46</f>
        <v>0.7936784420005607</v>
      </c>
    </row>
    <row r="47" spans="2:19" x14ac:dyDescent="0.2">
      <c r="B47" s="16">
        <f t="shared" si="0"/>
        <v>0.99999999999996991</v>
      </c>
      <c r="C47" s="17">
        <v>8.7540634578996759E-2</v>
      </c>
      <c r="D47" s="17">
        <v>0</v>
      </c>
      <c r="E47" s="17">
        <v>0</v>
      </c>
      <c r="F47" s="17">
        <v>0.15428967976484306</v>
      </c>
      <c r="G47" s="17">
        <v>0.2299562244639819</v>
      </c>
      <c r="H47" s="17">
        <v>0</v>
      </c>
      <c r="I47" s="17">
        <v>0</v>
      </c>
      <c r="J47" s="17">
        <v>6.5317219669322538E-2</v>
      </c>
      <c r="K47" s="17">
        <v>0</v>
      </c>
      <c r="L47" s="17">
        <v>0.42875928120569479</v>
      </c>
      <c r="M47" s="17">
        <v>2.0962142087828796E-2</v>
      </c>
      <c r="N47" s="17">
        <v>1.3174818229302028E-2</v>
      </c>
      <c r="O47" s="4">
        <f t="array" ref="O47">MMULT(MMULT(C47:N47,$C$25:$N$36),TRANSPOSE(C47:N47))</f>
        <v>4.2700561942717657E-3</v>
      </c>
      <c r="P47" s="21">
        <f t="shared" si="1"/>
        <v>6.5345666989263834E-2</v>
      </c>
      <c r="Q47" s="22">
        <f t="shared" si="4"/>
        <v>5.0000000000000204E-2</v>
      </c>
      <c r="R47" s="19">
        <v>0.05</v>
      </c>
      <c r="S47" s="16">
        <f>(R47-$Q$23)/P47</f>
        <v>0.5815228729128028</v>
      </c>
    </row>
    <row r="48" spans="2:19" x14ac:dyDescent="0.2">
      <c r="B48" s="16">
        <f t="shared" si="0"/>
        <v>0.99999999767469161</v>
      </c>
      <c r="C48" s="17">
        <v>5.3139594892436227E-2</v>
      </c>
      <c r="D48" s="17">
        <v>0</v>
      </c>
      <c r="E48" s="17">
        <v>0</v>
      </c>
      <c r="F48" s="17">
        <v>0.17738128360225458</v>
      </c>
      <c r="G48" s="17">
        <v>0</v>
      </c>
      <c r="H48" s="17">
        <v>0</v>
      </c>
      <c r="I48" s="17">
        <v>0</v>
      </c>
      <c r="J48" s="17">
        <v>0.43828875865145739</v>
      </c>
      <c r="K48" s="17">
        <v>0</v>
      </c>
      <c r="L48" s="17">
        <v>0.29333589909576552</v>
      </c>
      <c r="M48" s="17">
        <v>2.61856160411855E-3</v>
      </c>
      <c r="N48" s="17">
        <v>3.5235899828659323E-2</v>
      </c>
      <c r="O48" s="4">
        <f t="array" ref="O48">MMULT(MMULT(C48:N48,$C$25:$N$36),TRANSPOSE(C48:N48))</f>
        <v>7.4098385450639083E-3</v>
      </c>
      <c r="P48" s="21">
        <f t="shared" si="1"/>
        <v>8.6080419057204344E-2</v>
      </c>
      <c r="Q48" s="22">
        <f t="shared" si="4"/>
        <v>-9.99999999998398E-7</v>
      </c>
      <c r="R48" s="19">
        <v>0</v>
      </c>
      <c r="S48" s="16">
        <f>(R48-$Q$23)/P48</f>
        <v>-0.13940452580772703</v>
      </c>
    </row>
    <row r="49" spans="2:19" x14ac:dyDescent="0.2">
      <c r="B49" s="16">
        <f t="shared" ref="B49:B52" si="5">SUM(C49:N49)</f>
        <v>0.99999999548621055</v>
      </c>
      <c r="C49" s="17">
        <v>0</v>
      </c>
      <c r="D49" s="17">
        <v>0</v>
      </c>
      <c r="E49" s="17">
        <v>0</v>
      </c>
      <c r="F49" s="17">
        <v>3.2457422094407121E-2</v>
      </c>
      <c r="G49" s="17">
        <v>0</v>
      </c>
      <c r="H49" s="17">
        <v>0</v>
      </c>
      <c r="I49" s="17">
        <v>0</v>
      </c>
      <c r="J49" s="17">
        <v>0.89140135900845663</v>
      </c>
      <c r="K49" s="17">
        <v>0</v>
      </c>
      <c r="L49" s="17">
        <v>0</v>
      </c>
      <c r="M49" s="17">
        <v>0</v>
      </c>
      <c r="N49" s="17">
        <v>7.6141214383346728E-2</v>
      </c>
      <c r="O49" s="4">
        <f t="array" ref="O49">MMULT(MMULT(C49:N49,$C$25:$N$36),TRANSPOSE(C49:N49))</f>
        <v>1.9113354770400555E-2</v>
      </c>
      <c r="P49" s="21">
        <f t="shared" si="1"/>
        <v>0.13825105703176579</v>
      </c>
      <c r="Q49" s="22">
        <f t="shared" si="4"/>
        <v>-5.0000049999939997E-2</v>
      </c>
      <c r="R49" s="19">
        <v>-0.05</v>
      </c>
      <c r="S49" s="16">
        <f t="shared" ref="S49:S52" si="6">(R49-$Q$23)/P49</f>
        <v>-0.44845950064421081</v>
      </c>
    </row>
    <row r="50" spans="2:19" x14ac:dyDescent="0.2">
      <c r="B50" s="32">
        <f t="shared" si="5"/>
        <v>1.0000000027771392</v>
      </c>
      <c r="C50" s="33">
        <v>-1.4478682757211725</v>
      </c>
      <c r="D50" s="33">
        <v>-0.11619051048526445</v>
      </c>
      <c r="E50" s="33">
        <v>-0.13887750385659947</v>
      </c>
      <c r="F50" s="33">
        <v>0.26643066588651465</v>
      </c>
      <c r="G50" s="33">
        <v>6.6113527244670914E-2</v>
      </c>
      <c r="H50" s="33">
        <v>8.0182035085815985E-3</v>
      </c>
      <c r="I50" s="33">
        <v>-0.30884744585552631</v>
      </c>
      <c r="J50" s="33">
        <v>1.3147414277979889E-2</v>
      </c>
      <c r="K50" s="33">
        <v>-9.0775268945559429E-2</v>
      </c>
      <c r="L50" s="33">
        <v>2.7232056561321372</v>
      </c>
      <c r="M50" s="33">
        <v>-7.7847035661341213E-2</v>
      </c>
      <c r="N50" s="33">
        <v>0.10349057625271856</v>
      </c>
      <c r="O50" s="34">
        <f t="array" ref="O50">MMULT(MMULT(C50:N50,$C$25:$N$36),TRANSPOSE(C50:N50))</f>
        <v>2.5783864500027964E-2</v>
      </c>
      <c r="P50" s="35">
        <f t="shared" si="1"/>
        <v>0.16057354856895939</v>
      </c>
      <c r="Q50" s="36">
        <f t="shared" si="4"/>
        <v>-9.999989000000005E-2</v>
      </c>
      <c r="R50" s="36">
        <v>-0.1</v>
      </c>
      <c r="S50" s="32">
        <f t="shared" si="6"/>
        <v>-0.69749968782623528</v>
      </c>
    </row>
    <row r="51" spans="2:19" x14ac:dyDescent="0.2">
      <c r="B51" s="32">
        <f t="shared" si="5"/>
        <v>1.0000000000000466</v>
      </c>
      <c r="C51" s="33">
        <v>-2.1697743400979141</v>
      </c>
      <c r="D51" s="33">
        <v>-9.3219736915989615E-2</v>
      </c>
      <c r="E51" s="33">
        <v>-0.11747134456321708</v>
      </c>
      <c r="F51" s="33">
        <v>0.28938343403444478</v>
      </c>
      <c r="G51" s="33">
        <v>0.2132624963122691</v>
      </c>
      <c r="H51" s="33">
        <v>2.8945053573451576E-2</v>
      </c>
      <c r="I51" s="33">
        <v>-0.27234374802888905</v>
      </c>
      <c r="J51" s="33">
        <v>-7.1422679751203214E-2</v>
      </c>
      <c r="K51" s="33">
        <v>-7.0976906192850922E-2</v>
      </c>
      <c r="L51" s="33">
        <v>3.2433784119986244</v>
      </c>
      <c r="M51" s="33">
        <v>-0.10586427201897575</v>
      </c>
      <c r="N51" s="33">
        <v>0.12610363165029662</v>
      </c>
      <c r="O51" s="34">
        <f t="array" ref="O51">MMULT(MMULT(C51:N51,$C$25:$N$36),TRANSPOSE(C51:N51))</f>
        <v>5.5271899138080206E-2</v>
      </c>
      <c r="P51" s="35">
        <f t="shared" si="1"/>
        <v>0.23509976422378692</v>
      </c>
      <c r="Q51" s="36">
        <f t="shared" si="4"/>
        <v>-0.15000000000000588</v>
      </c>
      <c r="R51" s="36">
        <v>-0.15</v>
      </c>
      <c r="S51" s="32">
        <f t="shared" si="6"/>
        <v>-0.68906917254836264</v>
      </c>
    </row>
    <row r="52" spans="2:19" x14ac:dyDescent="0.2">
      <c r="B52" s="32">
        <f t="shared" si="5"/>
        <v>1.0000000031229619</v>
      </c>
      <c r="C52" s="33">
        <v>-2.8028432741989677</v>
      </c>
      <c r="D52" s="33">
        <v>-7.0244513925470695E-2</v>
      </c>
      <c r="E52" s="33">
        <v>-9.425351928752064E-2</v>
      </c>
      <c r="F52" s="33">
        <v>0.31235684144908576</v>
      </c>
      <c r="G52" s="33">
        <v>0.32713469472902429</v>
      </c>
      <c r="H52" s="33">
        <v>4.9800822584446049E-2</v>
      </c>
      <c r="I52" s="33">
        <v>-0.24236666571720356</v>
      </c>
      <c r="J52" s="33">
        <v>-9.1773683627856081E-2</v>
      </c>
      <c r="K52" s="33">
        <v>-5.2859639487016857E-2</v>
      </c>
      <c r="L52" s="33">
        <v>3.6483931169014649</v>
      </c>
      <c r="M52" s="33">
        <v>-0.13208617829740771</v>
      </c>
      <c r="N52" s="33">
        <v>0.14874200200038412</v>
      </c>
      <c r="O52" s="34">
        <f t="array" ref="O52">MMULT(MMULT(C52:N52,$C$25:$N$36),TRANSPOSE(C52:N52))</f>
        <v>8.9619846088075272E-2</v>
      </c>
      <c r="P52" s="35">
        <f t="shared" si="1"/>
        <v>0.29936573966984809</v>
      </c>
      <c r="Q52" s="36">
        <f t="shared" si="4"/>
        <v>-0.19999979000000004</v>
      </c>
      <c r="R52" s="36">
        <v>-0.2</v>
      </c>
      <c r="S52" s="32">
        <f t="shared" si="6"/>
        <v>-0.70816386749466276</v>
      </c>
    </row>
    <row r="55" spans="2:19" x14ac:dyDescent="0.2">
      <c r="B55" s="366" t="s">
        <v>114</v>
      </c>
      <c r="C55" s="366"/>
      <c r="D55" s="366"/>
      <c r="E55" s="366"/>
      <c r="F55" s="366"/>
      <c r="G55" s="366"/>
      <c r="H55" s="366"/>
      <c r="I55" s="366"/>
      <c r="J55" s="366"/>
      <c r="K55" s="366"/>
      <c r="L55" s="366"/>
      <c r="M55" s="366"/>
      <c r="N55" s="366"/>
      <c r="O55" s="366"/>
      <c r="P55" s="366"/>
      <c r="Q55" s="366"/>
      <c r="R55" s="366"/>
      <c r="S55" s="366"/>
    </row>
    <row r="56" spans="2:19" x14ac:dyDescent="0.2">
      <c r="B56" s="366"/>
      <c r="C56" s="366"/>
      <c r="D56" s="366"/>
      <c r="E56" s="366"/>
      <c r="F56" s="366"/>
      <c r="G56" s="366"/>
      <c r="H56" s="366"/>
      <c r="I56" s="366"/>
      <c r="J56" s="366"/>
      <c r="K56" s="366"/>
      <c r="L56" s="366"/>
      <c r="M56" s="366"/>
      <c r="N56" s="366"/>
      <c r="O56" s="366"/>
      <c r="P56" s="366"/>
      <c r="Q56" s="366"/>
      <c r="R56" s="366"/>
      <c r="S56" s="366"/>
    </row>
    <row r="57" spans="2:19" x14ac:dyDescent="0.2">
      <c r="B57" s="366"/>
      <c r="C57" s="366"/>
      <c r="D57" s="366"/>
      <c r="E57" s="366"/>
      <c r="F57" s="366"/>
      <c r="G57" s="366"/>
      <c r="H57" s="366"/>
      <c r="I57" s="366"/>
      <c r="J57" s="366"/>
      <c r="K57" s="366"/>
      <c r="L57" s="366"/>
      <c r="M57" s="366"/>
      <c r="N57" s="366"/>
      <c r="O57" s="366"/>
      <c r="P57" s="366"/>
      <c r="Q57" s="366"/>
      <c r="R57" s="366"/>
      <c r="S57" s="366"/>
    </row>
    <row r="58" spans="2:19" x14ac:dyDescent="0.2">
      <c r="B58" s="366"/>
      <c r="C58" s="366"/>
      <c r="D58" s="366"/>
      <c r="E58" s="366"/>
      <c r="F58" s="366"/>
      <c r="G58" s="366"/>
      <c r="H58" s="366"/>
      <c r="I58" s="366"/>
      <c r="J58" s="366"/>
      <c r="K58" s="366"/>
      <c r="L58" s="366"/>
      <c r="M58" s="366"/>
      <c r="N58" s="366"/>
      <c r="O58" s="366"/>
      <c r="P58" s="366"/>
      <c r="Q58" s="366"/>
      <c r="R58" s="366"/>
      <c r="S58" s="366"/>
    </row>
    <row r="80" spans="2:19" x14ac:dyDescent="0.2">
      <c r="B80" s="345" t="s">
        <v>107</v>
      </c>
      <c r="C80" s="346"/>
      <c r="D80" s="346"/>
      <c r="E80" s="346"/>
      <c r="F80" s="346"/>
      <c r="G80" s="346"/>
      <c r="H80" s="346"/>
      <c r="I80" s="346"/>
      <c r="J80" s="346"/>
      <c r="K80" s="346"/>
      <c r="L80" s="346"/>
      <c r="M80" s="346"/>
      <c r="N80" s="346"/>
      <c r="O80" s="346"/>
      <c r="P80" s="346"/>
      <c r="Q80" s="346"/>
      <c r="R80" s="346"/>
      <c r="S80" s="346"/>
    </row>
    <row r="81" spans="2:19" x14ac:dyDescent="0.2">
      <c r="B81" s="346"/>
      <c r="C81" s="346"/>
      <c r="D81" s="346"/>
      <c r="E81" s="346"/>
      <c r="F81" s="346"/>
      <c r="G81" s="346"/>
      <c r="H81" s="346"/>
      <c r="I81" s="346"/>
      <c r="J81" s="346"/>
      <c r="K81" s="346"/>
      <c r="L81" s="346"/>
      <c r="M81" s="346"/>
      <c r="N81" s="346"/>
      <c r="O81" s="346"/>
      <c r="P81" s="346"/>
      <c r="Q81" s="346"/>
      <c r="R81" s="346"/>
      <c r="S81" s="346"/>
    </row>
    <row r="82" spans="2:19" x14ac:dyDescent="0.2">
      <c r="B82" s="346"/>
      <c r="C82" s="346"/>
      <c r="D82" s="346"/>
      <c r="E82" s="346"/>
      <c r="F82" s="346"/>
      <c r="G82" s="346"/>
      <c r="H82" s="346"/>
      <c r="I82" s="346"/>
      <c r="J82" s="346"/>
      <c r="K82" s="346"/>
      <c r="L82" s="346"/>
      <c r="M82" s="346"/>
      <c r="N82" s="346"/>
      <c r="O82" s="346"/>
      <c r="P82" s="346"/>
      <c r="Q82" s="346"/>
      <c r="R82" s="346"/>
      <c r="S82" s="346"/>
    </row>
    <row r="83" spans="2:19" x14ac:dyDescent="0.2">
      <c r="B83" s="346"/>
      <c r="C83" s="346"/>
      <c r="D83" s="346"/>
      <c r="E83" s="346"/>
      <c r="F83" s="346"/>
      <c r="G83" s="346"/>
      <c r="H83" s="346"/>
      <c r="I83" s="346"/>
      <c r="J83" s="346"/>
      <c r="K83" s="346"/>
      <c r="L83" s="346"/>
      <c r="M83" s="346"/>
      <c r="N83" s="346"/>
      <c r="O83" s="346"/>
      <c r="P83" s="346"/>
      <c r="Q83" s="346"/>
      <c r="R83" s="346"/>
      <c r="S83" s="346"/>
    </row>
  </sheetData>
  <mergeCells count="4">
    <mergeCell ref="C19:N19"/>
    <mergeCell ref="B1:N3"/>
    <mergeCell ref="B55:S58"/>
    <mergeCell ref="B80:S83"/>
  </mergeCells>
  <phoneticPr fontId="10"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10</vt:i4>
      </vt:variant>
    </vt:vector>
  </HeadingPairs>
  <TitlesOfParts>
    <vt:vector size="10" baseType="lpstr">
      <vt:lpstr>Contents</vt:lpstr>
      <vt:lpstr>Returns &amp; Volatilities</vt:lpstr>
      <vt:lpstr>Portfolio base </vt:lpstr>
      <vt:lpstr>Portfolio base (no short sales)</vt:lpstr>
      <vt:lpstr>Volatilities -1%</vt:lpstr>
      <vt:lpstr>Volatilities -1% (no short)</vt:lpstr>
      <vt:lpstr>Returns +1%</vt:lpstr>
      <vt:lpstr>Returns +1% (no short sales)</vt:lpstr>
      <vt:lpstr>REITs -0,25</vt:lpstr>
      <vt:lpstr>REITs -0,25 (no short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Benarfa Lucas</dc:creator>
  <cp:lastModifiedBy>Microsoft Office User</cp:lastModifiedBy>
  <dcterms:created xsi:type="dcterms:W3CDTF">2021-02-12T16:12:36Z</dcterms:created>
  <dcterms:modified xsi:type="dcterms:W3CDTF">2021-03-01T21:02:04Z</dcterms:modified>
</cp:coreProperties>
</file>