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b213c698def482/Desktop/FAM (org)/"/>
    </mc:Choice>
  </mc:AlternateContent>
  <xr:revisionPtr revIDLastSave="0" documentId="8_{DB7B8E4C-B17D-436C-A67C-75BF8D8C4276}" xr6:coauthVersionLast="46" xr6:coauthVersionMax="46" xr10:uidLastSave="{00000000-0000-0000-0000-000000000000}"/>
  <bookViews>
    <workbookView xWindow="-110" yWindow="-110" windowWidth="19420" windowHeight="11020" xr2:uid="{E96E1A98-46A0-42A1-B534-CB73603BC5A7}"/>
  </bookViews>
  <sheets>
    <sheet name="FV,PMT,PPMT,IPMT,NPER,NPV" sheetId="1" r:id="rId1"/>
    <sheet name="XNPV , XIRR , MIRR , IRR" sheetId="5" r:id="rId2"/>
    <sheet name="Loan Amontisation" sheetId="2" r:id="rId3"/>
    <sheet name="CUMPRINC , CUM" sheetId="3" r:id="rId4"/>
  </sheets>
  <definedNames>
    <definedName name="_xlnm._FilterDatabase" localSheetId="0" hidden="1">'FV,PMT,PPMT,IPMT,NPER,NPV'!$K$3:$N$41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5" l="1"/>
  <c r="B38" i="5"/>
  <c r="A23" i="5"/>
  <c r="A11" i="5"/>
  <c r="B19" i="1"/>
  <c r="B17" i="1"/>
  <c r="B16" i="1"/>
  <c r="B15" i="1"/>
  <c r="B14" i="1"/>
  <c r="G20" i="3"/>
  <c r="E20" i="3"/>
  <c r="E8" i="3"/>
  <c r="E9" i="3"/>
  <c r="E10" i="3"/>
  <c r="E11" i="3"/>
  <c r="E12" i="3"/>
  <c r="E13" i="3"/>
  <c r="E14" i="3"/>
  <c r="E15" i="3"/>
  <c r="E16" i="3"/>
  <c r="E7" i="3"/>
  <c r="F16" i="3"/>
  <c r="D16" i="3"/>
  <c r="F15" i="3"/>
  <c r="D15" i="3"/>
  <c r="F14" i="3"/>
  <c r="D14" i="3"/>
  <c r="F13" i="3"/>
  <c r="F12" i="3"/>
  <c r="D12" i="3"/>
  <c r="F11" i="3"/>
  <c r="D11" i="3"/>
  <c r="F10" i="3"/>
  <c r="D10" i="3"/>
  <c r="F9" i="3"/>
  <c r="F8" i="3"/>
  <c r="D8" i="3"/>
  <c r="F7" i="3"/>
  <c r="D7" i="3"/>
  <c r="C7" i="3"/>
  <c r="F2" i="3"/>
  <c r="D13" i="3" s="1"/>
  <c r="F8" i="2"/>
  <c r="F9" i="2"/>
  <c r="F10" i="2"/>
  <c r="F11" i="2"/>
  <c r="F12" i="2"/>
  <c r="F13" i="2"/>
  <c r="F14" i="2"/>
  <c r="F15" i="2"/>
  <c r="F16" i="2"/>
  <c r="F7" i="2"/>
  <c r="E8" i="2"/>
  <c r="E9" i="2"/>
  <c r="E10" i="2"/>
  <c r="E11" i="2"/>
  <c r="E12" i="2"/>
  <c r="E13" i="2"/>
  <c r="E14" i="2"/>
  <c r="E15" i="2"/>
  <c r="E16" i="2"/>
  <c r="E7" i="2"/>
  <c r="G7" i="2"/>
  <c r="C8" i="2" s="1"/>
  <c r="G8" i="2" s="1"/>
  <c r="C9" i="2" s="1"/>
  <c r="G9" i="2" s="1"/>
  <c r="C10" i="2" s="1"/>
  <c r="G10" i="2" s="1"/>
  <c r="C11" i="2" s="1"/>
  <c r="D8" i="2"/>
  <c r="D9" i="2"/>
  <c r="D10" i="2"/>
  <c r="D11" i="2"/>
  <c r="D12" i="2"/>
  <c r="D13" i="2"/>
  <c r="D14" i="2"/>
  <c r="D15" i="2"/>
  <c r="D16" i="2"/>
  <c r="D7" i="2"/>
  <c r="C7" i="2"/>
  <c r="F2" i="2"/>
  <c r="B12" i="1"/>
  <c r="B11" i="1"/>
  <c r="B9" i="1"/>
  <c r="B8" i="1"/>
  <c r="B7" i="1"/>
  <c r="B4" i="1"/>
  <c r="B5" i="1"/>
  <c r="B3" i="1"/>
  <c r="B2" i="1"/>
  <c r="G7" i="3" l="1"/>
  <c r="C8" i="3" s="1"/>
  <c r="G8" i="3" s="1"/>
  <c r="C9" i="3" s="1"/>
  <c r="G9" i="3" s="1"/>
  <c r="C10" i="3" s="1"/>
  <c r="G10" i="3" s="1"/>
  <c r="C11" i="3" s="1"/>
  <c r="G11" i="3" s="1"/>
  <c r="C12" i="3" s="1"/>
  <c r="G12" i="3" s="1"/>
  <c r="C13" i="3" s="1"/>
  <c r="G13" i="3" s="1"/>
  <c r="C14" i="3" s="1"/>
  <c r="G14" i="3" s="1"/>
  <c r="C15" i="3" s="1"/>
  <c r="G15" i="3" s="1"/>
  <c r="C16" i="3" s="1"/>
  <c r="G16" i="3" s="1"/>
  <c r="D9" i="3"/>
  <c r="G11" i="2"/>
  <c r="C12" i="2" s="1"/>
  <c r="G12" i="2" s="1"/>
  <c r="C13" i="2" s="1"/>
  <c r="G13" i="2" s="1"/>
  <c r="C14" i="2" s="1"/>
  <c r="G14" i="2" s="1"/>
  <c r="C15" i="2" s="1"/>
  <c r="G15" i="2" s="1"/>
  <c r="C16" i="2" s="1"/>
  <c r="G16" i="2" s="1"/>
</calcChain>
</file>

<file path=xl/sharedStrings.xml><?xml version="1.0" encoding="utf-8"?>
<sst xmlns="http://schemas.openxmlformats.org/spreadsheetml/2006/main" count="57" uniqueCount="40">
  <si>
    <t>Beg</t>
  </si>
  <si>
    <t>End</t>
  </si>
  <si>
    <t>FV</t>
  </si>
  <si>
    <t>PMT</t>
  </si>
  <si>
    <t>Ballon payment</t>
  </si>
  <si>
    <t>Interest component</t>
  </si>
  <si>
    <t xml:space="preserve">Principal component </t>
  </si>
  <si>
    <t xml:space="preserve">Loan </t>
  </si>
  <si>
    <t xml:space="preserve">Interest rate </t>
  </si>
  <si>
    <t xml:space="preserve">Period </t>
  </si>
  <si>
    <t xml:space="preserve">EMI </t>
  </si>
  <si>
    <t>Beg Amt</t>
  </si>
  <si>
    <t xml:space="preserve">Principal Component </t>
  </si>
  <si>
    <t>Interest</t>
  </si>
  <si>
    <t xml:space="preserve">CL Amt </t>
  </si>
  <si>
    <t>Cum int months 2-4</t>
  </si>
  <si>
    <t>CUMPRINC Months 2-4</t>
  </si>
  <si>
    <t xml:space="preserve">Years </t>
  </si>
  <si>
    <t>NPER</t>
  </si>
  <si>
    <t xml:space="preserve">Number of years </t>
  </si>
  <si>
    <t>Payback 40000</t>
  </si>
  <si>
    <t>RATE</t>
  </si>
  <si>
    <t>Pay 10000</t>
  </si>
  <si>
    <t>NPV</t>
  </si>
  <si>
    <t>NPV ( 20%, Yr 1 , Yr 2 ) - 10000</t>
  </si>
  <si>
    <t xml:space="preserve">PV at the beginning of the year </t>
  </si>
  <si>
    <t xml:space="preserve">XNPV Function </t>
  </si>
  <si>
    <t xml:space="preserve">Date </t>
  </si>
  <si>
    <t xml:space="preserve">Cash Flow </t>
  </si>
  <si>
    <t xml:space="preserve">Rate </t>
  </si>
  <si>
    <t>XNPV</t>
  </si>
  <si>
    <t xml:space="preserve">XIRR Function </t>
  </si>
  <si>
    <t xml:space="preserve">Project Cash Flow </t>
  </si>
  <si>
    <t>XIRR</t>
  </si>
  <si>
    <t xml:space="preserve">Borrow </t>
  </si>
  <si>
    <t xml:space="preserve">Invest </t>
  </si>
  <si>
    <t xml:space="preserve">Year </t>
  </si>
  <si>
    <t>Amt</t>
  </si>
  <si>
    <t>MIRR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</si>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</sst>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164" formatCode="_-[$$-409]* #,##0.00_ ;_-[$$-409]* \-#,##0.00\ ;_-[$$-409]* &quot;-&quot;??_ ;_-@_ "/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8" fontId="0" fillId="0" borderId="0" xfId="0" applyNumberForma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9" fontId="0" fillId="0" borderId="0" xfId="0" applyNumberFormat="1"/>
    <xf numFmtId="164" fontId="0" fillId="0" borderId="0" xfId="0" applyNumberFormat="1"/>
    <xf numFmtId="0" fontId="2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2" fillId="4" borderId="1" xfId="0" applyFont="1" applyFill="1" applyBorder="1"/>
    <xf numFmtId="1" fontId="0" fillId="5" borderId="1" xfId="0" applyNumberFormat="1" applyFill="1" applyBorder="1"/>
    <xf numFmtId="0" fontId="0" fillId="6" borderId="1" xfId="0" applyFill="1" applyBorder="1"/>
    <xf numFmtId="9" fontId="0" fillId="6" borderId="1" xfId="0" applyNumberFormat="1" applyFill="1" applyBorder="1"/>
    <xf numFmtId="164" fontId="0" fillId="6" borderId="1" xfId="0" applyNumberFormat="1" applyFill="1" applyBorder="1"/>
    <xf numFmtId="0" fontId="0" fillId="4" borderId="0" xfId="0" applyFill="1"/>
    <xf numFmtId="165" fontId="0" fillId="0" borderId="0" xfId="0" applyNumberFormat="1"/>
    <xf numFmtId="14" fontId="0" fillId="0" borderId="0" xfId="0" applyNumberFormat="1"/>
    <xf numFmtId="14" fontId="0" fillId="7" borderId="0" xfId="0" applyNumberFormat="1" applyFill="1"/>
    <xf numFmtId="0" fontId="0" fillId="7" borderId="0" xfId="0" applyFill="1"/>
    <xf numFmtId="10" fontId="0" fillId="3" borderId="0" xfId="1" applyNumberFormat="1" applyFont="1" applyFill="1"/>
    <xf numFmtId="10" fontId="0" fillId="3" borderId="0" xfId="0" applyNumberFormat="1" applyFill="1"/>
    <xf numFmtId="9" fontId="0" fillId="3" borderId="0" xfId="0" applyNumberFormat="1" applyFill="1"/>
    <xf numFmtId="10" fontId="0" fillId="0" borderId="0" xfId="1" applyNumberFormat="1" applyFont="1" applyFill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B1D6-7AD0-4543-A4BC-D4446A3AFF32}">
  <sheetPr>
    <tabColor theme="5" tint="0.59999389629810485"/>
  </sheetPr>
  <dimension ref="A2:N41"/>
  <sheetViews>
    <sheetView tabSelected="1" workbookViewId="0">
      <selection activeCell="K10" sqref="K10:M59"/>
    </sheetView>
  </sheetViews>
  <sheetFormatPr defaultRowHeight="14.5" x14ac:dyDescent="0.35"/>
  <cols>
    <col min="1" max="1" width="13.08984375" bestFit="1" customWidth="1"/>
    <col min="2" max="2" width="22.453125" bestFit="1" customWidth="1"/>
    <col min="3" max="3" width="17.453125" bestFit="1" customWidth="1"/>
    <col min="11" max="11" width="13.36328125" bestFit="1" customWidth="1"/>
    <col min="12" max="12" width="10.08984375" bestFit="1" customWidth="1"/>
  </cols>
  <sheetData>
    <row r="2" spans="1:13" x14ac:dyDescent="0.35">
      <c r="B2" s="1">
        <f>FV(0.08,40,-2000,0,0)</f>
        <v>518113.03741999721</v>
      </c>
      <c r="C2" t="s">
        <v>1</v>
      </c>
      <c r="D2" s="5"/>
    </row>
    <row r="3" spans="1:13" ht="15.5" customHeight="1" x14ac:dyDescent="0.5">
      <c r="B3" s="1">
        <f>FV(0.08,40,-2000,0,1)</f>
        <v>559562.08041359705</v>
      </c>
      <c r="C3" t="s">
        <v>0</v>
      </c>
      <c r="D3" s="6" t="s">
        <v>2</v>
      </c>
      <c r="J3" s="1"/>
      <c r="K3" s="2"/>
      <c r="L3" s="2"/>
      <c r="M3" s="2"/>
    </row>
    <row r="4" spans="1:13" x14ac:dyDescent="0.35">
      <c r="B4" s="1">
        <f>FV(0.08,40,-2000,-30000,1)</f>
        <v>1211297.7253175937</v>
      </c>
      <c r="C4" t="s">
        <v>0</v>
      </c>
      <c r="D4" s="5"/>
      <c r="L4" s="19"/>
    </row>
    <row r="5" spans="1:13" x14ac:dyDescent="0.35">
      <c r="B5" s="1">
        <f>FV(0.08,40,-2000,-30000,0)</f>
        <v>1169848.6823239939</v>
      </c>
      <c r="C5" t="s">
        <v>1</v>
      </c>
      <c r="D5" s="5"/>
      <c r="L5" s="19"/>
    </row>
    <row r="6" spans="1:13" x14ac:dyDescent="0.35">
      <c r="L6" s="19"/>
    </row>
    <row r="7" spans="1:13" x14ac:dyDescent="0.35">
      <c r="B7" s="1">
        <f>PMT(0.08/12,10,10000,0,0)</f>
        <v>-1037.0320893591522</v>
      </c>
      <c r="C7" t="s">
        <v>1</v>
      </c>
      <c r="D7" s="3"/>
      <c r="L7" s="19"/>
    </row>
    <row r="8" spans="1:13" x14ac:dyDescent="0.35">
      <c r="B8" s="1">
        <f>PMT(0.08/12,10,10000,0,1)</f>
        <v>-1030.1643271779658</v>
      </c>
      <c r="C8" t="s">
        <v>0</v>
      </c>
      <c r="D8" s="4" t="s">
        <v>3</v>
      </c>
      <c r="L8" s="19"/>
    </row>
    <row r="9" spans="1:13" x14ac:dyDescent="0.35">
      <c r="B9" s="1">
        <f>PMT(0.08/12,10,10000,-1000,0)</f>
        <v>-939.99554708990377</v>
      </c>
      <c r="C9" t="s">
        <v>4</v>
      </c>
      <c r="D9" s="3"/>
      <c r="K9" s="2"/>
      <c r="L9" s="19"/>
    </row>
    <row r="10" spans="1:13" x14ac:dyDescent="0.35">
      <c r="L10" s="19"/>
    </row>
    <row r="11" spans="1:13" x14ac:dyDescent="0.35">
      <c r="B11" s="1">
        <f>PPMT(0.08/12,3,10,10000,0,0)</f>
        <v>-983.346755680505</v>
      </c>
      <c r="C11" t="s">
        <v>6</v>
      </c>
    </row>
    <row r="12" spans="1:13" x14ac:dyDescent="0.35">
      <c r="B12" s="1">
        <f>IPMT(0.08/12,3,10,10000,0,0)</f>
        <v>-53.685333678647197</v>
      </c>
      <c r="C12" t="s">
        <v>5</v>
      </c>
      <c r="K12" s="2"/>
    </row>
    <row r="14" spans="1:13" x14ac:dyDescent="0.35">
      <c r="A14" t="s">
        <v>18</v>
      </c>
      <c r="B14">
        <f>NPER(0.08,-10000,100000,0,0)</f>
        <v>20.912371879004763</v>
      </c>
      <c r="C14" t="s">
        <v>17</v>
      </c>
      <c r="D14" t="s">
        <v>19</v>
      </c>
    </row>
    <row r="15" spans="1:13" x14ac:dyDescent="0.35">
      <c r="A15" t="s">
        <v>20</v>
      </c>
      <c r="B15">
        <f>NPER(0.08,-10000,100000,-40000,0)</f>
        <v>15.901232799820189</v>
      </c>
    </row>
    <row r="16" spans="1:13" x14ac:dyDescent="0.35">
      <c r="A16" t="s">
        <v>21</v>
      </c>
      <c r="B16" s="18">
        <f>RATE(120,-1000,80000,0,0,)</f>
        <v>7.2410201352274359E-3</v>
      </c>
    </row>
    <row r="17" spans="1:14" x14ac:dyDescent="0.35">
      <c r="A17" t="s">
        <v>22</v>
      </c>
      <c r="B17" s="18">
        <f>RATE(120,-1000,80000,-10000,0,)</f>
        <v>8.184659507120242E-3</v>
      </c>
      <c r="K17" s="2"/>
      <c r="L17" s="2"/>
      <c r="M17" s="2"/>
      <c r="N17" s="2"/>
    </row>
    <row r="18" spans="1:14" x14ac:dyDescent="0.35">
      <c r="L18" s="19"/>
    </row>
    <row r="19" spans="1:14" x14ac:dyDescent="0.35">
      <c r="A19" t="s">
        <v>23</v>
      </c>
      <c r="B19" s="1">
        <f>NPV(0.2,24000,-14000)-10000</f>
        <v>277.77777777777737</v>
      </c>
      <c r="C19" s="17" t="s">
        <v>24</v>
      </c>
      <c r="D19" s="17"/>
      <c r="F19" t="s">
        <v>25</v>
      </c>
      <c r="L19" s="19"/>
    </row>
    <row r="20" spans="1:14" x14ac:dyDescent="0.35">
      <c r="L20" s="19"/>
    </row>
    <row r="21" spans="1:14" x14ac:dyDescent="0.35">
      <c r="L21" s="19"/>
    </row>
    <row r="22" spans="1:14" x14ac:dyDescent="0.35">
      <c r="L22" s="19"/>
    </row>
    <row r="23" spans="1:14" x14ac:dyDescent="0.35">
      <c r="L23" s="19"/>
    </row>
    <row r="24" spans="1:14" x14ac:dyDescent="0.35">
      <c r="K24" s="2"/>
    </row>
    <row r="25" spans="1:14" x14ac:dyDescent="0.35">
      <c r="K25" s="25"/>
    </row>
    <row r="40" spans="12:12" x14ac:dyDescent="0.35">
      <c r="L40" s="26"/>
    </row>
    <row r="41" spans="12:12" x14ac:dyDescent="0.35">
      <c r="L41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12D2-8176-409B-A6A7-B1626650B067}">
  <sheetPr>
    <tabColor theme="7" tint="0.59999389629810485"/>
  </sheetPr>
  <dimension ref="A1:D39"/>
  <sheetViews>
    <sheetView topLeftCell="A24" workbookViewId="0">
      <selection activeCell="H13" sqref="H13"/>
    </sheetView>
  </sheetViews>
  <sheetFormatPr defaultRowHeight="14.5" x14ac:dyDescent="0.35"/>
  <cols>
    <col min="2" max="2" width="10.08984375" bestFit="1" customWidth="1"/>
  </cols>
  <sheetData>
    <row r="1" spans="1:4" x14ac:dyDescent="0.35">
      <c r="A1" s="2" t="s">
        <v>26</v>
      </c>
      <c r="B1" s="2" t="s">
        <v>27</v>
      </c>
      <c r="C1" s="2" t="s">
        <v>28</v>
      </c>
    </row>
    <row r="2" spans="1:4" x14ac:dyDescent="0.35">
      <c r="B2" s="20">
        <v>36989</v>
      </c>
      <c r="C2" s="21">
        <v>-900</v>
      </c>
    </row>
    <row r="3" spans="1:4" x14ac:dyDescent="0.35">
      <c r="B3" s="20">
        <v>37118</v>
      </c>
      <c r="C3" s="21">
        <v>300</v>
      </c>
    </row>
    <row r="4" spans="1:4" x14ac:dyDescent="0.35">
      <c r="B4" s="20">
        <v>37271</v>
      </c>
      <c r="C4" s="21">
        <v>400</v>
      </c>
    </row>
    <row r="5" spans="1:4" x14ac:dyDescent="0.35">
      <c r="B5" s="20">
        <v>37432</v>
      </c>
      <c r="C5" s="21">
        <v>200</v>
      </c>
    </row>
    <row r="6" spans="1:4" x14ac:dyDescent="0.35">
      <c r="B6" s="20">
        <v>37805</v>
      </c>
      <c r="C6" s="21">
        <v>100</v>
      </c>
    </row>
    <row r="7" spans="1:4" x14ac:dyDescent="0.35">
      <c r="A7" s="2" t="s">
        <v>29</v>
      </c>
      <c r="B7" s="19"/>
    </row>
    <row r="8" spans="1:4" x14ac:dyDescent="0.35">
      <c r="A8" s="21">
        <v>0.1</v>
      </c>
      <c r="B8" s="19"/>
    </row>
    <row r="10" spans="1:4" x14ac:dyDescent="0.35">
      <c r="A10" s="2" t="s">
        <v>30</v>
      </c>
    </row>
    <row r="11" spans="1:4" x14ac:dyDescent="0.35">
      <c r="A11" s="5">
        <f>XNPV(A8,C2:C6,B2:B6)</f>
        <v>20.628216957097038</v>
      </c>
    </row>
    <row r="15" spans="1:4" x14ac:dyDescent="0.35">
      <c r="A15" s="2" t="s">
        <v>31</v>
      </c>
      <c r="B15" s="2" t="s">
        <v>27</v>
      </c>
      <c r="C15" s="2" t="s">
        <v>32</v>
      </c>
      <c r="D15" s="2"/>
    </row>
    <row r="16" spans="1:4" x14ac:dyDescent="0.35">
      <c r="B16" s="20">
        <v>36989</v>
      </c>
      <c r="C16" s="21">
        <v>-900</v>
      </c>
    </row>
    <row r="17" spans="1:3" x14ac:dyDescent="0.35">
      <c r="B17" s="20">
        <v>37118</v>
      </c>
      <c r="C17" s="21">
        <v>300</v>
      </c>
    </row>
    <row r="18" spans="1:3" x14ac:dyDescent="0.35">
      <c r="B18" s="20">
        <v>37271</v>
      </c>
      <c r="C18" s="21">
        <v>400</v>
      </c>
    </row>
    <row r="19" spans="1:3" x14ac:dyDescent="0.35">
      <c r="B19" s="20">
        <v>37432</v>
      </c>
      <c r="C19" s="21">
        <v>200</v>
      </c>
    </row>
    <row r="20" spans="1:3" x14ac:dyDescent="0.35">
      <c r="B20" s="20">
        <v>37805</v>
      </c>
      <c r="C20" s="21">
        <v>100</v>
      </c>
    </row>
    <row r="21" spans="1:3" x14ac:dyDescent="0.35">
      <c r="B21" s="19"/>
    </row>
    <row r="22" spans="1:3" x14ac:dyDescent="0.35">
      <c r="A22" s="2" t="s">
        <v>33</v>
      </c>
    </row>
    <row r="23" spans="1:3" x14ac:dyDescent="0.35">
      <c r="A23" s="22">
        <f>XIRR(C16:C20,B16:B20)</f>
        <v>0.1296970784664154</v>
      </c>
    </row>
    <row r="26" spans="1:3" x14ac:dyDescent="0.35">
      <c r="A26" t="s">
        <v>34</v>
      </c>
      <c r="B26">
        <v>0.1</v>
      </c>
    </row>
    <row r="27" spans="1:3" x14ac:dyDescent="0.35">
      <c r="A27" t="s">
        <v>35</v>
      </c>
      <c r="B27">
        <v>0.12</v>
      </c>
    </row>
    <row r="29" spans="1:3" x14ac:dyDescent="0.35">
      <c r="A29" t="s">
        <v>36</v>
      </c>
      <c r="B29" t="s">
        <v>37</v>
      </c>
    </row>
    <row r="30" spans="1:3" x14ac:dyDescent="0.35">
      <c r="A30" s="21">
        <v>0</v>
      </c>
      <c r="B30" s="21">
        <v>-120000</v>
      </c>
    </row>
    <row r="31" spans="1:3" x14ac:dyDescent="0.35">
      <c r="A31" s="21">
        <v>1</v>
      </c>
      <c r="B31" s="21">
        <v>39000</v>
      </c>
    </row>
    <row r="32" spans="1:3" x14ac:dyDescent="0.35">
      <c r="A32" s="21">
        <v>2</v>
      </c>
      <c r="B32" s="21">
        <v>30000</v>
      </c>
    </row>
    <row r="33" spans="1:2" x14ac:dyDescent="0.35">
      <c r="A33" s="21">
        <v>3</v>
      </c>
      <c r="B33" s="21">
        <v>21000</v>
      </c>
    </row>
    <row r="34" spans="1:2" x14ac:dyDescent="0.35">
      <c r="A34" s="21">
        <v>4</v>
      </c>
      <c r="B34" s="21">
        <v>37000</v>
      </c>
    </row>
    <row r="35" spans="1:2" x14ac:dyDescent="0.35">
      <c r="A35" s="21">
        <v>5</v>
      </c>
      <c r="B35" s="21">
        <v>46000</v>
      </c>
    </row>
    <row r="38" spans="1:2" x14ac:dyDescent="0.35">
      <c r="A38" t="s">
        <v>38</v>
      </c>
      <c r="B38" s="23">
        <f>MIRR(B30:B35,$L$28,$L$29)</f>
        <v>7.590263566280786E-2</v>
      </c>
    </row>
    <row r="39" spans="1:2" x14ac:dyDescent="0.35">
      <c r="A39" t="s">
        <v>39</v>
      </c>
      <c r="B39" s="24">
        <f>IRR(B30:B35)</f>
        <v>0.1307355394708376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59F2-E393-40B4-ABEA-257D2ED3D4F8}">
  <sheetPr>
    <tabColor theme="8" tint="0.39997558519241921"/>
  </sheetPr>
  <dimension ref="B2:G16"/>
  <sheetViews>
    <sheetView workbookViewId="0">
      <selection activeCell="M15" sqref="M15"/>
    </sheetView>
  </sheetViews>
  <sheetFormatPr defaultRowHeight="14.5" x14ac:dyDescent="0.35"/>
  <cols>
    <col min="2" max="2" width="11.54296875" bestFit="1" customWidth="1"/>
    <col min="3" max="3" width="9.26953125" bestFit="1" customWidth="1"/>
    <col min="4" max="4" width="9.90625" bestFit="1" customWidth="1"/>
    <col min="5" max="5" width="18.81640625" bestFit="1" customWidth="1"/>
    <col min="6" max="6" width="9.90625" bestFit="1" customWidth="1"/>
    <col min="7" max="7" width="9.26953125" bestFit="1" customWidth="1"/>
  </cols>
  <sheetData>
    <row r="2" spans="2:7" x14ac:dyDescent="0.35">
      <c r="B2" t="s">
        <v>7</v>
      </c>
      <c r="C2">
        <v>10000</v>
      </c>
      <c r="E2" t="s">
        <v>10</v>
      </c>
      <c r="F2" s="8">
        <f>-PMT(C3/12,C4,C2)</f>
        <v>1037.0320893591522</v>
      </c>
    </row>
    <row r="3" spans="2:7" x14ac:dyDescent="0.35">
      <c r="B3" t="s">
        <v>8</v>
      </c>
      <c r="C3" s="7">
        <v>0.08</v>
      </c>
    </row>
    <row r="4" spans="2:7" x14ac:dyDescent="0.35">
      <c r="B4" t="s">
        <v>9</v>
      </c>
      <c r="C4">
        <v>10</v>
      </c>
    </row>
    <row r="6" spans="2:7" x14ac:dyDescent="0.35">
      <c r="B6" s="9" t="s">
        <v>9</v>
      </c>
      <c r="C6" s="9" t="s">
        <v>11</v>
      </c>
      <c r="D6" s="9" t="s">
        <v>10</v>
      </c>
      <c r="E6" s="9" t="s">
        <v>12</v>
      </c>
      <c r="F6" s="9" t="s">
        <v>13</v>
      </c>
      <c r="G6" s="9" t="s">
        <v>14</v>
      </c>
    </row>
    <row r="7" spans="2:7" x14ac:dyDescent="0.35">
      <c r="B7" s="10">
        <v>1</v>
      </c>
      <c r="C7" s="11">
        <f>$C$2</f>
        <v>10000</v>
      </c>
      <c r="D7" s="11">
        <f>$F$2</f>
        <v>1037.0320893591522</v>
      </c>
      <c r="E7" s="11">
        <f>-PPMT($C$3/12,B7,$C$4,$C$2,-1000)</f>
        <v>873.32888042323702</v>
      </c>
      <c r="F7" s="11">
        <f>-IPMT($C$3/12,B7,$C$4,$C$2,-1000)</f>
        <v>66.666666666666671</v>
      </c>
      <c r="G7" s="11">
        <f>C7-E7</f>
        <v>9126.6711195767639</v>
      </c>
    </row>
    <row r="8" spans="2:7" x14ac:dyDescent="0.35">
      <c r="B8" s="10">
        <v>2</v>
      </c>
      <c r="C8" s="11">
        <f>G7</f>
        <v>9126.6711195767639</v>
      </c>
      <c r="D8" s="11">
        <f t="shared" ref="D8:D16" si="0">$F$2</f>
        <v>1037.0320893591522</v>
      </c>
      <c r="E8" s="11">
        <f t="shared" ref="E8:E16" si="1">-PPMT($C$3/12,B8,$C$4,$C$2,-1000)</f>
        <v>879.15107295939197</v>
      </c>
      <c r="F8" s="11">
        <f t="shared" ref="F8:F16" si="2">-IPMT($C$3/12,B8,$C$4,$C$2,-1000)</f>
        <v>60.844474130511763</v>
      </c>
      <c r="G8" s="11">
        <f t="shared" ref="G8:G16" si="3">C8-E8</f>
        <v>8247.5200466173719</v>
      </c>
    </row>
    <row r="9" spans="2:7" x14ac:dyDescent="0.35">
      <c r="B9" s="10">
        <v>3</v>
      </c>
      <c r="C9" s="11">
        <f t="shared" ref="C9:C16" si="4">G8</f>
        <v>8247.5200466173719</v>
      </c>
      <c r="D9" s="11">
        <f t="shared" si="0"/>
        <v>1037.0320893591522</v>
      </c>
      <c r="E9" s="11">
        <f t="shared" si="1"/>
        <v>885.01208011245456</v>
      </c>
      <c r="F9" s="11">
        <f t="shared" si="2"/>
        <v>54.983466977449147</v>
      </c>
      <c r="G9" s="11">
        <f t="shared" si="3"/>
        <v>7362.507966504917</v>
      </c>
    </row>
    <row r="10" spans="2:7" x14ac:dyDescent="0.35">
      <c r="B10" s="10">
        <v>4</v>
      </c>
      <c r="C10" s="11">
        <f t="shared" si="4"/>
        <v>7362.507966504917</v>
      </c>
      <c r="D10" s="11">
        <f t="shared" si="0"/>
        <v>1037.0320893591522</v>
      </c>
      <c r="E10" s="11">
        <f t="shared" si="1"/>
        <v>890.9121606465377</v>
      </c>
      <c r="F10" s="11">
        <f t="shared" si="2"/>
        <v>49.083386443366123</v>
      </c>
      <c r="G10" s="11">
        <f t="shared" si="3"/>
        <v>6471.5958058583792</v>
      </c>
    </row>
    <row r="11" spans="2:7" x14ac:dyDescent="0.35">
      <c r="B11" s="10">
        <v>5</v>
      </c>
      <c r="C11" s="11">
        <f t="shared" si="4"/>
        <v>6471.5958058583792</v>
      </c>
      <c r="D11" s="11">
        <f t="shared" si="0"/>
        <v>1037.0320893591522</v>
      </c>
      <c r="E11" s="11">
        <f t="shared" si="1"/>
        <v>896.85157505084783</v>
      </c>
      <c r="F11" s="11">
        <f t="shared" si="2"/>
        <v>43.143972039055868</v>
      </c>
      <c r="G11" s="11">
        <f t="shared" si="3"/>
        <v>5574.7442308075315</v>
      </c>
    </row>
    <row r="12" spans="2:7" x14ac:dyDescent="0.35">
      <c r="B12" s="10">
        <v>6</v>
      </c>
      <c r="C12" s="11">
        <f t="shared" si="4"/>
        <v>5574.7442308075315</v>
      </c>
      <c r="D12" s="11">
        <f t="shared" si="0"/>
        <v>1037.0320893591522</v>
      </c>
      <c r="E12" s="11">
        <f t="shared" si="1"/>
        <v>902.83058555118691</v>
      </c>
      <c r="F12" s="11">
        <f t="shared" si="2"/>
        <v>37.164961538716888</v>
      </c>
      <c r="G12" s="11">
        <f t="shared" si="3"/>
        <v>4671.9136452563444</v>
      </c>
    </row>
    <row r="13" spans="2:7" x14ac:dyDescent="0.35">
      <c r="B13" s="10">
        <v>7</v>
      </c>
      <c r="C13" s="11">
        <f t="shared" si="4"/>
        <v>4671.9136452563444</v>
      </c>
      <c r="D13" s="11">
        <f t="shared" si="0"/>
        <v>1037.0320893591522</v>
      </c>
      <c r="E13" s="11">
        <f t="shared" si="1"/>
        <v>908.84945612152808</v>
      </c>
      <c r="F13" s="11">
        <f t="shared" si="2"/>
        <v>31.146090968375638</v>
      </c>
      <c r="G13" s="11">
        <f t="shared" si="3"/>
        <v>3763.0641891348164</v>
      </c>
    </row>
    <row r="14" spans="2:7" x14ac:dyDescent="0.35">
      <c r="B14" s="10">
        <v>8</v>
      </c>
      <c r="C14" s="11">
        <f t="shared" si="4"/>
        <v>3763.0641891348164</v>
      </c>
      <c r="D14" s="11">
        <f t="shared" si="0"/>
        <v>1037.0320893591522</v>
      </c>
      <c r="E14" s="11">
        <f t="shared" si="1"/>
        <v>914.90845249567167</v>
      </c>
      <c r="F14" s="11">
        <f t="shared" si="2"/>
        <v>25.087094594232113</v>
      </c>
      <c r="G14" s="11">
        <f t="shared" si="3"/>
        <v>2848.1557366391448</v>
      </c>
    </row>
    <row r="15" spans="2:7" x14ac:dyDescent="0.35">
      <c r="B15" s="10">
        <v>9</v>
      </c>
      <c r="C15" s="11">
        <f t="shared" si="4"/>
        <v>2848.1557366391448</v>
      </c>
      <c r="D15" s="11">
        <f t="shared" si="0"/>
        <v>1037.0320893591522</v>
      </c>
      <c r="E15" s="11">
        <f t="shared" si="1"/>
        <v>921.00784217897592</v>
      </c>
      <c r="F15" s="11">
        <f t="shared" si="2"/>
        <v>18.987704910927636</v>
      </c>
      <c r="G15" s="11">
        <f t="shared" si="3"/>
        <v>1927.147894460169</v>
      </c>
    </row>
    <row r="16" spans="2:7" x14ac:dyDescent="0.35">
      <c r="B16" s="10">
        <v>10</v>
      </c>
      <c r="C16" s="11">
        <f t="shared" si="4"/>
        <v>1927.147894460169</v>
      </c>
      <c r="D16" s="11">
        <f t="shared" si="0"/>
        <v>1037.0320893591522</v>
      </c>
      <c r="E16" s="11">
        <f t="shared" si="1"/>
        <v>927.14789446016914</v>
      </c>
      <c r="F16" s="11">
        <f t="shared" si="2"/>
        <v>12.84765262973446</v>
      </c>
      <c r="G16" s="11">
        <f t="shared" si="3"/>
        <v>999.99999999999989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1028-01DA-4D88-84DB-B4C482C78D68}">
  <sheetPr>
    <tabColor rgb="FF92D050"/>
  </sheetPr>
  <dimension ref="B2:G20"/>
  <sheetViews>
    <sheetView workbookViewId="0">
      <selection activeCell="G19" sqref="G19"/>
    </sheetView>
  </sheetViews>
  <sheetFormatPr defaultRowHeight="14.5" x14ac:dyDescent="0.35"/>
  <cols>
    <col min="2" max="2" width="11.54296875" bestFit="1" customWidth="1"/>
    <col min="3" max="3" width="9.26953125" bestFit="1" customWidth="1"/>
    <col min="4" max="4" width="9.90625" bestFit="1" customWidth="1"/>
    <col min="5" max="5" width="20.08984375" bestFit="1" customWidth="1"/>
    <col min="6" max="6" width="9.90625" bestFit="1" customWidth="1"/>
    <col min="7" max="7" width="17.36328125" bestFit="1" customWidth="1"/>
  </cols>
  <sheetData>
    <row r="2" spans="2:7" x14ac:dyDescent="0.35">
      <c r="B2" s="9" t="s">
        <v>7</v>
      </c>
      <c r="C2" s="14">
        <v>10000</v>
      </c>
      <c r="E2" s="9" t="s">
        <v>10</v>
      </c>
      <c r="F2" s="16">
        <f>-PMT(C3/12,C4,C2)</f>
        <v>1037.0320893591522</v>
      </c>
    </row>
    <row r="3" spans="2:7" x14ac:dyDescent="0.35">
      <c r="B3" s="9" t="s">
        <v>8</v>
      </c>
      <c r="C3" s="15">
        <v>0.08</v>
      </c>
    </row>
    <row r="4" spans="2:7" x14ac:dyDescent="0.35">
      <c r="B4" s="9" t="s">
        <v>9</v>
      </c>
      <c r="C4" s="14">
        <v>10</v>
      </c>
    </row>
    <row r="6" spans="2:7" x14ac:dyDescent="0.35">
      <c r="B6" s="12" t="s">
        <v>9</v>
      </c>
      <c r="C6" s="12" t="s">
        <v>11</v>
      </c>
      <c r="D6" s="12" t="s">
        <v>10</v>
      </c>
      <c r="E6" s="12" t="s">
        <v>12</v>
      </c>
      <c r="F6" s="12" t="s">
        <v>13</v>
      </c>
      <c r="G6" s="12" t="s">
        <v>14</v>
      </c>
    </row>
    <row r="7" spans="2:7" x14ac:dyDescent="0.35">
      <c r="B7" s="10">
        <v>1</v>
      </c>
      <c r="C7" s="11">
        <f>$C$2</f>
        <v>10000</v>
      </c>
      <c r="D7" s="11">
        <f>$F$2</f>
        <v>1037.0320893591522</v>
      </c>
      <c r="E7" s="11">
        <f>-PPMT($C$3/12,B7,$C$4,$C$2)</f>
        <v>970.36542269248559</v>
      </c>
      <c r="F7" s="11">
        <f>-IPMT($C$3/12,B7,$C$4,$C$2,-1000)</f>
        <v>66.666666666666671</v>
      </c>
      <c r="G7" s="13">
        <f>C7-E7</f>
        <v>9029.6345773075136</v>
      </c>
    </row>
    <row r="8" spans="2:7" x14ac:dyDescent="0.35">
      <c r="B8" s="10">
        <v>2</v>
      </c>
      <c r="C8" s="11">
        <f>G7</f>
        <v>9029.6345773075136</v>
      </c>
      <c r="D8" s="11">
        <f t="shared" ref="D8:D16" si="0">$F$2</f>
        <v>1037.0320893591522</v>
      </c>
      <c r="E8" s="11">
        <f t="shared" ref="E8:E16" si="1">-PPMT($C$3/12,B8,$C$4,$C$2)</f>
        <v>976.83452551043536</v>
      </c>
      <c r="F8" s="11">
        <f t="shared" ref="F8:F16" si="2">-IPMT($C$3/12,B8,$C$4,$C$2,-1000)</f>
        <v>60.844474130511763</v>
      </c>
      <c r="G8" s="13">
        <f t="shared" ref="G8:G16" si="3">C8-E8</f>
        <v>8052.8000517970786</v>
      </c>
    </row>
    <row r="9" spans="2:7" x14ac:dyDescent="0.35">
      <c r="B9" s="10">
        <v>3</v>
      </c>
      <c r="C9" s="11">
        <f t="shared" ref="C9:C16" si="4">G8</f>
        <v>8052.8000517970786</v>
      </c>
      <c r="D9" s="11">
        <f t="shared" si="0"/>
        <v>1037.0320893591522</v>
      </c>
      <c r="E9" s="11">
        <f t="shared" si="1"/>
        <v>983.346755680505</v>
      </c>
      <c r="F9" s="11">
        <f t="shared" si="2"/>
        <v>54.983466977449147</v>
      </c>
      <c r="G9" s="13">
        <f t="shared" si="3"/>
        <v>7069.4532961165733</v>
      </c>
    </row>
    <row r="10" spans="2:7" x14ac:dyDescent="0.35">
      <c r="B10" s="10">
        <v>4</v>
      </c>
      <c r="C10" s="11">
        <f t="shared" si="4"/>
        <v>7069.4532961165733</v>
      </c>
      <c r="D10" s="11">
        <f t="shared" si="0"/>
        <v>1037.0320893591522</v>
      </c>
      <c r="E10" s="11">
        <f t="shared" si="1"/>
        <v>989.90240071837525</v>
      </c>
      <c r="F10" s="11">
        <f t="shared" si="2"/>
        <v>49.083386443366123</v>
      </c>
      <c r="G10" s="13">
        <f t="shared" si="3"/>
        <v>6079.550895398198</v>
      </c>
    </row>
    <row r="11" spans="2:7" x14ac:dyDescent="0.35">
      <c r="B11" s="10">
        <v>5</v>
      </c>
      <c r="C11" s="11">
        <f t="shared" si="4"/>
        <v>6079.550895398198</v>
      </c>
      <c r="D11" s="11">
        <f t="shared" si="0"/>
        <v>1037.0320893591522</v>
      </c>
      <c r="E11" s="11">
        <f t="shared" si="1"/>
        <v>996.50175005649771</v>
      </c>
      <c r="F11" s="11">
        <f t="shared" si="2"/>
        <v>43.143972039055868</v>
      </c>
      <c r="G11" s="13">
        <f t="shared" si="3"/>
        <v>5083.0491453416998</v>
      </c>
    </row>
    <row r="12" spans="2:7" x14ac:dyDescent="0.35">
      <c r="B12" s="10">
        <v>6</v>
      </c>
      <c r="C12" s="11">
        <f t="shared" si="4"/>
        <v>5083.0491453416998</v>
      </c>
      <c r="D12" s="11">
        <f t="shared" si="0"/>
        <v>1037.0320893591522</v>
      </c>
      <c r="E12" s="11">
        <f t="shared" si="1"/>
        <v>1003.1450950568742</v>
      </c>
      <c r="F12" s="11">
        <f t="shared" si="2"/>
        <v>37.164961538716888</v>
      </c>
      <c r="G12" s="13">
        <f t="shared" si="3"/>
        <v>4079.9040502848256</v>
      </c>
    </row>
    <row r="13" spans="2:7" x14ac:dyDescent="0.35">
      <c r="B13" s="10">
        <v>7</v>
      </c>
      <c r="C13" s="11">
        <f t="shared" si="4"/>
        <v>4079.9040502848256</v>
      </c>
      <c r="D13" s="11">
        <f t="shared" si="0"/>
        <v>1037.0320893591522</v>
      </c>
      <c r="E13" s="11">
        <f t="shared" si="1"/>
        <v>1009.8327290239201</v>
      </c>
      <c r="F13" s="11">
        <f t="shared" si="2"/>
        <v>31.146090968375638</v>
      </c>
      <c r="G13" s="13">
        <f t="shared" si="3"/>
        <v>3070.0713212609053</v>
      </c>
    </row>
    <row r="14" spans="2:7" x14ac:dyDescent="0.35">
      <c r="B14" s="10">
        <v>8</v>
      </c>
      <c r="C14" s="11">
        <f t="shared" si="4"/>
        <v>3070.0713212609053</v>
      </c>
      <c r="D14" s="11">
        <f t="shared" si="0"/>
        <v>1037.0320893591522</v>
      </c>
      <c r="E14" s="11">
        <f t="shared" si="1"/>
        <v>1016.5649472174129</v>
      </c>
      <c r="F14" s="11">
        <f t="shared" si="2"/>
        <v>25.087094594232113</v>
      </c>
      <c r="G14" s="13">
        <f t="shared" si="3"/>
        <v>2053.5063740434925</v>
      </c>
    </row>
    <row r="15" spans="2:7" x14ac:dyDescent="0.35">
      <c r="B15" s="10">
        <v>9</v>
      </c>
      <c r="C15" s="11">
        <f t="shared" si="4"/>
        <v>2053.5063740434925</v>
      </c>
      <c r="D15" s="11">
        <f t="shared" si="0"/>
        <v>1037.0320893591522</v>
      </c>
      <c r="E15" s="11">
        <f t="shared" si="1"/>
        <v>1023.3420468655289</v>
      </c>
      <c r="F15" s="11">
        <f t="shared" si="2"/>
        <v>18.987704910927636</v>
      </c>
      <c r="G15" s="13">
        <f t="shared" si="3"/>
        <v>1030.1643271779635</v>
      </c>
    </row>
    <row r="16" spans="2:7" x14ac:dyDescent="0.35">
      <c r="B16" s="10">
        <v>10</v>
      </c>
      <c r="C16" s="11">
        <f t="shared" si="4"/>
        <v>1030.1643271779635</v>
      </c>
      <c r="D16" s="11">
        <f t="shared" si="0"/>
        <v>1037.0320893591522</v>
      </c>
      <c r="E16" s="11">
        <f t="shared" si="1"/>
        <v>1030.1643271779658</v>
      </c>
      <c r="F16" s="11">
        <f t="shared" si="2"/>
        <v>12.84765262973446</v>
      </c>
      <c r="G16" s="13">
        <f t="shared" si="3"/>
        <v>-2.2737367544323206E-12</v>
      </c>
    </row>
    <row r="19" spans="5:7" x14ac:dyDescent="0.35">
      <c r="E19" s="17" t="s">
        <v>16</v>
      </c>
      <c r="G19" s="17" t="s">
        <v>15</v>
      </c>
    </row>
    <row r="20" spans="5:7" x14ac:dyDescent="0.35">
      <c r="E20">
        <f>CUMPRINC($C$3/12,$C$4,$C$2,2,4,0)</f>
        <v>-2950.0836819093156</v>
      </c>
      <c r="G20">
        <f>CUMIPMT(C3/12,$C$4,$C$2,2,4,0)</f>
        <v>-161.01258616814084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FV,PMT,PPMT,IPMT,NPER,NPV</vt:lpstr>
      <vt:lpstr>XNPV , XIRR , MIRR , IRR</vt:lpstr>
      <vt:lpstr>Loan Amontisation</vt:lpstr>
      <vt:lpstr>CUMPRINC , CUM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Pattanayak</dc:creator>
  <cp:lastModifiedBy>Ankita Pattanayak</cp:lastModifiedBy>
  <dcterms:created xsi:type="dcterms:W3CDTF">2024-01-23T04:05:35Z</dcterms:created>
  <dcterms:modified xsi:type="dcterms:W3CDTF">2024-05-23T04:11:21Z</dcterms:modified>
</cp:coreProperties>
</file>